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hidePivotFieldList="1" defaultThemeVersion="124226"/>
  <mc:AlternateContent xmlns:mc="http://schemas.openxmlformats.org/markup-compatibility/2006">
    <mc:Choice Requires="x15">
      <x15ac:absPath xmlns:x15ac="http://schemas.microsoft.com/office/spreadsheetml/2010/11/ac" url="https://d.docs.live.net/4592eb41938d7ffb/Documentos/SUPER/2026/6 Junio 2026/"/>
    </mc:Choice>
  </mc:AlternateContent>
  <xr:revisionPtr revIDLastSave="3295" documentId="13_ncr:1_{DBEAB4E5-5660-4A75-AD81-430121ECAF54}" xr6:coauthVersionLast="47" xr6:coauthVersionMax="47" xr10:uidLastSave="{A8CFFC35-5BE5-4D95-81BB-EC1F0F212242}"/>
  <bookViews>
    <workbookView xWindow="-110" yWindow="-110" windowWidth="19420" windowHeight="11500" tabRatio="681" firstSheet="1" activeTab="1" xr2:uid="{00000000-000D-0000-FFFF-FFFF00000000}"/>
  </bookViews>
  <sheets>
    <sheet name="Instructivo" sheetId="35" state="hidden" r:id="rId1"/>
    <sheet name="Riesgos de Gestión " sheetId="40" r:id="rId2"/>
    <sheet name=" Riesgos de Integrida" sheetId="42" r:id="rId3"/>
    <sheet name=" Riesgos Fiscales" sheetId="43" r:id="rId4"/>
    <sheet name="MAPA DE CALOR " sheetId="45" r:id="rId5"/>
    <sheet name="Mapa de Riesgos de Segurida-" sheetId="46" state="hidden" r:id="rId6"/>
    <sheet name="Mapa de Riesgos de Seguridad" sheetId="34" state="hidden" r:id="rId7"/>
    <sheet name="10 FORMULAS" sheetId="44" state="hidden" r:id="rId8"/>
    <sheet name="Tabla probabilidad" sheetId="12" state="veryHidden" r:id="rId9"/>
    <sheet name="Tabla Impacto" sheetId="13" state="veryHidden" r:id="rId10"/>
    <sheet name="Tabla Valoración" sheetId="29" state="veryHidden" r:id="rId11"/>
    <sheet name="Listas Desplegables" sheetId="31" state="veryHidden" r:id="rId12"/>
    <sheet name="Matriz Calor Inherente" sheetId="18" state="veryHidden" r:id="rId13"/>
    <sheet name="Matriz Calor Residual" sheetId="19" state="veryHidden" r:id="rId14"/>
    <sheet name="Componentes" sheetId="28" state="veryHidden" r:id="rId15"/>
    <sheet name="Tabla_Proceso_Objetivo" sheetId="32" state="veryHidden" r:id="rId16"/>
    <sheet name="Tabla Valoración controles" sheetId="15" state="veryHidden" r:id="rId17"/>
    <sheet name="Opciones Tratamiento" sheetId="16" state="veryHidden" r:id="rId18"/>
    <sheet name="Tabla_Atributos" sheetId="11" state="veryHidden" r:id="rId19"/>
  </sheets>
  <externalReferences>
    <externalReference r:id="rId20"/>
    <externalReference r:id="rId21"/>
    <externalReference r:id="rId22"/>
    <externalReference r:id="rId23"/>
    <externalReference r:id="rId24"/>
  </externalReferences>
  <definedNames>
    <definedName name="_xlnm._FilterDatabase" localSheetId="2" hidden="1">' Riesgos de Integrida'!$A$8:$Q$242</definedName>
    <definedName name="_xlnm._FilterDatabase" localSheetId="3" hidden="1">' Riesgos Fiscales'!$A$8:$P$32</definedName>
    <definedName name="_xlnm._FilterDatabase" localSheetId="1" hidden="1">'Riesgos de Gestión '!$A$8:$Q$326</definedName>
    <definedName name="_xlnm._FilterDatabase" localSheetId="15" hidden="1">Tabla_Proceso_Objetivo!$C$1:$F$18</definedName>
    <definedName name="Afectación_Económica">'[1]3 PROBABIL E IMPACTO INHERENTE'!$Y$8:$Y$13</definedName>
    <definedName name="_xlnm.Print_Area" localSheetId="2">' Riesgos de Integrida'!$A$1:$Q$236</definedName>
    <definedName name="_xlnm.Print_Area" localSheetId="3">' Riesgos Fiscales'!$A$1:$P$68</definedName>
    <definedName name="_xlnm.Print_Area" localSheetId="1">'Riesgos de Gestión '!$A$1:$Q$328</definedName>
    <definedName name="calculo_imp">[2]datos!$S$1:$W$2</definedName>
    <definedName name="Calculo_Impacto" localSheetId="2">[3]Componentes!$D$1:$H$2</definedName>
    <definedName name="Calculo_Impacto" localSheetId="3">[3]Componentes!$D$1:$H$2</definedName>
    <definedName name="Calculo_Impacto" localSheetId="5">#REF!</definedName>
    <definedName name="Calculo_Impacto" localSheetId="1">[3]Componentes!$D$1:$H$2</definedName>
    <definedName name="Calculo_Impacto">Componentes!$D$1:$H$2</definedName>
    <definedName name="calculo_prob">[2]datos!$Q$3:$R$7</definedName>
    <definedName name="Calculo_Probabilidad" localSheetId="2">[3]Componentes!$B$3:$C$7</definedName>
    <definedName name="Calculo_Probabilidad" localSheetId="3">[3]Componentes!$B$3:$C$7</definedName>
    <definedName name="Calculo_Probabilidad" localSheetId="5">#REF!</definedName>
    <definedName name="Calculo_Probabilidad" localSheetId="1">[3]Componentes!$B$3:$C$7</definedName>
    <definedName name="Calculo_Probabilidad">Componentes!$B$3:$C$7</definedName>
    <definedName name="DEBIL">'Listas Desplegables'!$B$6</definedName>
    <definedName name="Definicion_tratamiento">'10 FORMULAS'!#REF!</definedName>
    <definedName name="E_Relaciones_Laborales">'10 FORMULAS'!$C$12:$C$17</definedName>
    <definedName name="Ejecución_administración_de_procesos">Tabla2[Ejecución_administración_de_procesos]</definedName>
    <definedName name="Evaluación_diseño_control">#REF!</definedName>
    <definedName name="Evaluación_ejecución_control">#REF!</definedName>
    <definedName name="Evento_externo">'10 FORMULAS'!$F$39:$F$42</definedName>
    <definedName name="F_Usuarios_Productos_y_Prácticas_Organizacionales">'10 FORMULAS'!$C$18:$C$23</definedName>
    <definedName name="Fiscal">'10 FORMULAS'!$B$32:$B$35</definedName>
    <definedName name="Fiscal_A">'10 FORMULAS'!#REF!</definedName>
    <definedName name="Fiscal_B">'10 FORMULAS'!#REF!</definedName>
    <definedName name="FUERTE">'Listas Desplegables'!$B$2:$B$3</definedName>
    <definedName name="G_Daños_Activos_Físicos">'10 FORMULAS'!$C$24:$C$26</definedName>
    <definedName name="Gestión">'10 FORMULAS'!$A$32:$A$34</definedName>
    <definedName name="Gestiòn">'10 FORMULAS'!#REF!</definedName>
    <definedName name="Gestión_A">'10 FORMULAS'!#REF!</definedName>
    <definedName name="Gestión_B">'10 FORMULAS'!#REF!</definedName>
    <definedName name="Infraestructura">'10 FORMULAS'!$E$39:$E$42</definedName>
    <definedName name="Integridad_Pública_Corrupción">'10 FORMULAS'!$D$32:$D$34</definedName>
    <definedName name="Integridad_Pública_LA_FT_FP">'10 FORMULAS'!$E$32:$E$34</definedName>
    <definedName name="IntegridadPública_Corrupción">'10 FORMULAS'!#REF!</definedName>
    <definedName name="IntegridadPública_LA_FT_FP">'10 FORMULAS'!#REF!</definedName>
    <definedName name="Matriz_Impacto">Componentes!$P$4:$Q$7</definedName>
    <definedName name="MODERADO">'Listas Desplegables'!$B$4:$B$5</definedName>
    <definedName name="Plan_accion">'10 FORMULAS'!#REF!</definedName>
    <definedName name="Plan_acción">'10 FORMULAS'!#REF!</definedName>
    <definedName name="Plan_de_acción">'10 FORMULAS'!#REF!</definedName>
    <definedName name="Posibilidad__de_efecto_dañoso_sobre_el_interes_patrimonial">'10 FORMULAS'!#REF!</definedName>
    <definedName name="Posibilidad_de_pérdida_Económica">'10 FORMULAS'!#REF!</definedName>
    <definedName name="Reducir_mitigar_Transferir_Evitar">#REF!</definedName>
    <definedName name="Reputacional">'[1]3 PROBABIL E IMPACTO INHERENTE'!$Z$8:$Z$13</definedName>
    <definedName name="Requiere_Plan_de_Acción">#REF!</definedName>
    <definedName name="Seg.Información">'10 FORMULAS'!#REF!</definedName>
    <definedName name="Seguridad_Información">'10 FORMULAS'!$C$32:$C$34</definedName>
    <definedName name="Talento_Humano">'10 FORMULAS'!$C$39:$C$42</definedName>
    <definedName name="Tecnología">'10 FORMULAS'!$D$39:$D$43</definedName>
    <definedName name="Tipo">'10 FORMULAS'!$A$4:$A$11</definedName>
    <definedName name="Transacción_u_Operación_aplica_para_LA_FT_FP">'10 FORMULAS'!$B$39:$B$42</definedName>
    <definedName name="xxx">[4]!Tabla2[Ejecución_administración_de_procesos]</definedName>
  </definedNames>
  <calcPr calcId="191028"/>
  <pivotCaches>
    <pivotCache cacheId="0"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2" i="45" l="1"/>
  <c r="O32" i="45"/>
  <c r="N32" i="45"/>
  <c r="M32" i="45"/>
  <c r="L32" i="45"/>
  <c r="Q32" i="45" s="1"/>
  <c r="H32" i="45"/>
  <c r="G32" i="45"/>
  <c r="F32" i="45"/>
  <c r="E32" i="45"/>
  <c r="D32" i="45"/>
  <c r="I32" i="45" s="1"/>
  <c r="M21" i="45"/>
  <c r="L21" i="45"/>
  <c r="E21" i="45"/>
  <c r="D21" i="45"/>
  <c r="P20" i="45"/>
  <c r="O20" i="45"/>
  <c r="N20" i="45"/>
  <c r="F20" i="45"/>
  <c r="P19" i="45"/>
  <c r="O19" i="45"/>
  <c r="O21" i="45" s="1"/>
  <c r="N19" i="45"/>
  <c r="N21" i="45" s="1"/>
  <c r="H19" i="45"/>
  <c r="G19" i="45"/>
  <c r="F19" i="45"/>
  <c r="P18" i="45"/>
  <c r="H18" i="45"/>
  <c r="G18" i="45"/>
  <c r="F18" i="45"/>
  <c r="H16" i="45"/>
  <c r="F21" i="45" l="1"/>
  <c r="I21" i="45" s="1"/>
  <c r="G21" i="45"/>
  <c r="H21" i="45"/>
  <c r="P21" i="45"/>
  <c r="Q21" i="45"/>
  <c r="M10" i="45" l="1"/>
  <c r="N10" i="45"/>
  <c r="O10" i="45"/>
  <c r="P10" i="45"/>
  <c r="L10" i="45"/>
  <c r="E10" i="45"/>
  <c r="F10" i="45"/>
  <c r="G10" i="45"/>
  <c r="H10" i="45"/>
  <c r="D10" i="45"/>
  <c r="I10" i="45" l="1"/>
  <c r="Q10" i="45"/>
  <c r="P9" i="40"/>
  <c r="D2" i="28" l="1"/>
  <c r="E2" i="28"/>
  <c r="L10" i="28"/>
  <c r="H2" i="28"/>
  <c r="G2" i="28"/>
  <c r="F2" i="28"/>
  <c r="I10" i="28"/>
  <c r="F221" i="13" l="1"/>
  <c r="F211" i="13"/>
  <c r="F212" i="13"/>
  <c r="F213" i="13"/>
  <c r="F214" i="13"/>
  <c r="F215" i="13"/>
  <c r="F216" i="13"/>
  <c r="F217" i="13"/>
  <c r="F218" i="13"/>
  <c r="F219" i="13"/>
  <c r="F220" i="13"/>
  <c r="F210" i="13"/>
  <c r="B221" i="13" a="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J40" i="18" l="1"/>
  <c r="J8" i="18"/>
  <c r="AB40" i="18"/>
  <c r="AB32" i="18"/>
  <c r="AH32" i="18"/>
  <c r="AB8" i="18"/>
  <c r="AB24" i="18"/>
  <c r="J16" i="18"/>
  <c r="J24" i="18"/>
  <c r="P32" i="18"/>
  <c r="J32" i="18"/>
  <c r="V24" i="18"/>
  <c r="P8" i="18"/>
  <c r="P24" i="18"/>
  <c r="P16" i="18"/>
  <c r="AH16" i="18"/>
  <c r="P40" i="18"/>
  <c r="V16" i="18"/>
  <c r="V32" i="18"/>
  <c r="V8" i="18"/>
  <c r="AB16" i="18"/>
  <c r="AH24" i="18"/>
  <c r="V40" i="18"/>
  <c r="AH8" i="18"/>
  <c r="AH40" i="18"/>
  <c r="N24" i="18"/>
  <c r="AF24" i="18"/>
  <c r="T32" i="18"/>
  <c r="AF32" i="18"/>
  <c r="T16" i="18"/>
  <c r="T40" i="18"/>
  <c r="AF40" i="18"/>
  <c r="AL32" i="18"/>
  <c r="N40" i="18"/>
  <c r="Z24" i="18"/>
  <c r="AF8" i="18"/>
  <c r="T24" i="18"/>
  <c r="Z40" i="18"/>
  <c r="AL8" i="18"/>
  <c r="AL16" i="18"/>
  <c r="AL24" i="18"/>
  <c r="AL40" i="18"/>
  <c r="Z16" i="18"/>
  <c r="T8" i="18"/>
  <c r="AF16" i="18"/>
  <c r="Z32" i="18"/>
  <c r="N8" i="18"/>
  <c r="N32" i="18"/>
  <c r="N16" i="18"/>
  <c r="Z8" i="18"/>
  <c r="R34" i="18"/>
  <c r="X42" i="18"/>
  <c r="L34" i="18"/>
  <c r="AD34" i="18"/>
  <c r="AJ42" i="18"/>
  <c r="AD10" i="18"/>
  <c r="R10" i="18"/>
  <c r="R42" i="18"/>
  <c r="L42" i="18"/>
  <c r="X26" i="18"/>
  <c r="L26" i="18"/>
  <c r="AJ18" i="18"/>
  <c r="X18" i="18"/>
  <c r="AJ26" i="18"/>
  <c r="R18" i="18"/>
  <c r="X34" i="18"/>
  <c r="AJ10" i="18"/>
  <c r="AD26" i="18"/>
  <c r="AD42" i="18"/>
  <c r="AJ34" i="18"/>
  <c r="X10" i="18"/>
  <c r="R26" i="18"/>
  <c r="AD18" i="18"/>
  <c r="L10" i="18"/>
  <c r="L18" i="18"/>
  <c r="L16" i="18"/>
  <c r="R40" i="18"/>
  <c r="R24" i="18"/>
  <c r="L40" i="18"/>
  <c r="L8" i="18"/>
  <c r="X16" i="18"/>
  <c r="X32" i="18"/>
  <c r="R32" i="18"/>
  <c r="AJ40" i="18"/>
  <c r="AJ16" i="18"/>
  <c r="R16" i="18"/>
  <c r="R8" i="18"/>
  <c r="AD40" i="18"/>
  <c r="AD32" i="18"/>
  <c r="AJ32" i="18"/>
  <c r="AD24" i="18"/>
  <c r="AD8" i="18"/>
  <c r="L24" i="18"/>
  <c r="X40" i="18"/>
  <c r="X24" i="18"/>
  <c r="AJ8" i="18"/>
  <c r="AJ24" i="18"/>
  <c r="L32" i="18"/>
  <c r="AD16" i="18"/>
  <c r="X8" i="18"/>
  <c r="Z42" i="18"/>
  <c r="AF18" i="18"/>
  <c r="T18" i="18"/>
  <c r="Z26" i="18"/>
  <c r="AF34" i="18"/>
  <c r="AL34" i="18"/>
  <c r="AF42" i="18"/>
  <c r="N42" i="18"/>
  <c r="T10" i="18"/>
  <c r="Z18" i="18"/>
  <c r="AL10" i="18"/>
  <c r="AL42" i="18"/>
  <c r="AL26" i="18"/>
  <c r="AF26" i="18"/>
  <c r="N34" i="18"/>
  <c r="Z10" i="18"/>
  <c r="N18" i="18"/>
  <c r="AF10" i="18"/>
  <c r="T26" i="18"/>
  <c r="N26" i="18"/>
  <c r="T34" i="18"/>
  <c r="AL18" i="18"/>
  <c r="T42" i="18"/>
  <c r="N10" i="18"/>
  <c r="Z34" i="18"/>
  <c r="AD30" i="18"/>
  <c r="X6" i="18"/>
  <c r="AJ38" i="18"/>
  <c r="AJ30" i="18"/>
  <c r="AJ22" i="18"/>
  <c r="R22" i="18"/>
  <c r="X30" i="18"/>
  <c r="AJ6" i="18"/>
  <c r="L6" i="18"/>
  <c r="L38" i="18"/>
  <c r="R30" i="18"/>
  <c r="AD14" i="18"/>
  <c r="X22" i="18"/>
  <c r="AD38" i="18"/>
  <c r="L14" i="18"/>
  <c r="AD6" i="18"/>
  <c r="AD22" i="18"/>
  <c r="X38" i="18"/>
  <c r="L30" i="18"/>
  <c r="L22" i="18"/>
  <c r="R38" i="18"/>
  <c r="R6" i="18"/>
  <c r="AJ14" i="18"/>
  <c r="X14" i="18"/>
  <c r="R14" i="18"/>
  <c r="AH12" i="18"/>
  <c r="V12" i="18"/>
  <c r="J20" i="18"/>
  <c r="V28" i="18"/>
  <c r="J44" i="18"/>
  <c r="AH44" i="18"/>
  <c r="AB28" i="18"/>
  <c r="P28" i="18"/>
  <c r="AH28" i="18"/>
  <c r="V36" i="18"/>
  <c r="P12" i="18"/>
  <c r="V20" i="18"/>
  <c r="AH20" i="18"/>
  <c r="AB20" i="18"/>
  <c r="P44" i="18"/>
  <c r="J28" i="18"/>
  <c r="AB12" i="18"/>
  <c r="P20" i="18"/>
  <c r="AB36" i="18"/>
  <c r="P36" i="18"/>
  <c r="J12" i="18"/>
  <c r="AB44" i="18"/>
  <c r="AH36" i="18"/>
  <c r="V44" i="18"/>
  <c r="J36" i="18"/>
  <c r="AB10" i="18"/>
  <c r="J42" i="18"/>
  <c r="J18" i="18"/>
  <c r="P34" i="18"/>
  <c r="AB18" i="18"/>
  <c r="AH34" i="18"/>
  <c r="J26" i="18"/>
  <c r="P10" i="18"/>
  <c r="AH10" i="18"/>
  <c r="V34" i="18"/>
  <c r="P18" i="18"/>
  <c r="P42" i="18"/>
  <c r="AH42" i="18"/>
  <c r="V18" i="18"/>
  <c r="AB26" i="18"/>
  <c r="AB34" i="18"/>
  <c r="AH26" i="18"/>
  <c r="AB42" i="18"/>
  <c r="V26" i="18"/>
  <c r="AH18" i="18"/>
  <c r="V42" i="18"/>
  <c r="J34" i="18"/>
  <c r="P26" i="18"/>
  <c r="J10" i="18"/>
  <c r="V10" i="18"/>
  <c r="AF30" i="18"/>
  <c r="T14" i="18"/>
  <c r="Z22" i="18"/>
  <c r="AL38" i="18"/>
  <c r="T30" i="18"/>
  <c r="N14" i="18"/>
  <c r="T38" i="18"/>
  <c r="AL6" i="18"/>
  <c r="T22" i="18"/>
  <c r="Z14" i="18"/>
  <c r="AL14" i="18"/>
  <c r="Z38" i="18"/>
  <c r="N22" i="18"/>
  <c r="AF22" i="18"/>
  <c r="Z6" i="18"/>
  <c r="N6" i="18"/>
  <c r="AF6" i="18"/>
  <c r="AF14" i="18"/>
  <c r="AF38" i="18"/>
  <c r="N38" i="18"/>
  <c r="AL30" i="18"/>
  <c r="Z30" i="18"/>
  <c r="AL22" i="18"/>
  <c r="N30" i="18"/>
  <c r="T6" i="18"/>
  <c r="P14" i="18"/>
  <c r="J38" i="18"/>
  <c r="V22" i="18"/>
  <c r="AH6" i="18"/>
  <c r="V14" i="18"/>
  <c r="V6" i="18"/>
  <c r="J6" i="18"/>
  <c r="AH14" i="18"/>
  <c r="P30" i="18"/>
  <c r="AH38" i="18"/>
  <c r="AH22" i="18"/>
  <c r="J14" i="18"/>
  <c r="P6" i="18"/>
  <c r="AB38" i="18"/>
  <c r="AB22" i="18"/>
  <c r="P22" i="18"/>
  <c r="V30" i="18"/>
  <c r="AB30" i="18"/>
  <c r="AB14" i="18"/>
  <c r="AH30" i="18"/>
  <c r="J30" i="18"/>
  <c r="J22" i="18"/>
  <c r="P38" i="18"/>
  <c r="V38" i="18"/>
  <c r="AB6" i="18"/>
  <c r="V25" i="19" l="1"/>
  <c r="AH15" i="19"/>
  <c r="V45" i="19"/>
  <c r="V35" i="19"/>
  <c r="J15" i="19"/>
  <c r="J55" i="19"/>
  <c r="AB45" i="19"/>
  <c r="AH25" i="19"/>
  <c r="AB55" i="19"/>
  <c r="AH55" i="19"/>
  <c r="AB15" i="19"/>
  <c r="AB25" i="19"/>
  <c r="P15" i="19"/>
  <c r="P45" i="19"/>
  <c r="J45" i="19"/>
  <c r="V15" i="19"/>
  <c r="P25" i="19"/>
  <c r="J35" i="19"/>
  <c r="P35" i="19"/>
  <c r="AH45" i="19"/>
  <c r="AH35" i="19"/>
  <c r="J25" i="19"/>
  <c r="V55" i="19"/>
  <c r="AB35" i="19"/>
  <c r="P55" i="19"/>
  <c r="P6" i="19" l="1"/>
  <c r="V26" i="19"/>
  <c r="P16" i="19"/>
  <c r="J46" i="19"/>
  <c r="J16" i="19"/>
  <c r="AH26" i="19"/>
  <c r="J36" i="19"/>
  <c r="AB26" i="19"/>
  <c r="P36" i="19"/>
  <c r="J26" i="19"/>
  <c r="J6" i="19"/>
  <c r="AB36" i="19"/>
  <c r="AB46" i="19"/>
  <c r="AB16" i="19"/>
  <c r="AB6" i="19"/>
  <c r="V36" i="19"/>
  <c r="AH46" i="19"/>
  <c r="V46" i="19"/>
  <c r="V6" i="19"/>
  <c r="AH16" i="19"/>
  <c r="P46" i="19"/>
  <c r="V16" i="19"/>
  <c r="P26" i="19"/>
  <c r="AH6" i="19"/>
  <c r="AH36" i="19"/>
  <c r="AC6" i="19" l="1"/>
  <c r="AI36" i="19"/>
  <c r="K26" i="19"/>
  <c r="AC46" i="19"/>
  <c r="K46" i="19"/>
  <c r="K6" i="19"/>
  <c r="K36" i="19"/>
  <c r="AC16" i="19"/>
  <c r="Q46" i="19"/>
  <c r="Q36" i="19"/>
  <c r="AI6" i="19"/>
  <c r="AC36" i="19"/>
  <c r="AI26" i="19"/>
  <c r="W46" i="19"/>
  <c r="W26" i="19"/>
  <c r="AI46" i="19"/>
  <c r="Q16" i="19"/>
  <c r="Q6" i="19"/>
  <c r="Q26" i="19"/>
  <c r="W16" i="19"/>
  <c r="AC26" i="19"/>
  <c r="W6" i="19"/>
  <c r="AI16" i="19"/>
  <c r="K16" i="19"/>
  <c r="W36" i="19"/>
  <c r="AK26" i="19" l="1"/>
  <c r="AK6" i="19"/>
  <c r="AE6" i="19"/>
  <c r="AE26" i="19"/>
  <c r="S6" i="19"/>
  <c r="M46" i="19"/>
  <c r="S46" i="19"/>
  <c r="Y6" i="19"/>
  <c r="Y26" i="19"/>
  <c r="AE16" i="19"/>
  <c r="M36" i="19"/>
  <c r="M26" i="19"/>
  <c r="Y36" i="19"/>
  <c r="S16" i="19"/>
  <c r="AE46" i="19"/>
  <c r="Y46" i="19"/>
  <c r="M6" i="19"/>
  <c r="S26" i="19"/>
  <c r="AE36" i="19"/>
  <c r="AK36" i="19"/>
  <c r="S36" i="19"/>
  <c r="M16" i="19"/>
  <c r="Y16" i="19"/>
  <c r="AK16" i="19"/>
  <c r="AK46" i="19"/>
  <c r="X6" i="19"/>
  <c r="L6" i="19"/>
  <c r="L26" i="19"/>
  <c r="R6" i="19"/>
  <c r="AJ26" i="19"/>
  <c r="AD46" i="19"/>
  <c r="AJ6" i="19"/>
  <c r="X16" i="19"/>
  <c r="AJ46" i="19"/>
  <c r="AD6" i="19"/>
  <c r="R46" i="19"/>
  <c r="AD26" i="19"/>
  <c r="L16" i="19"/>
  <c r="AD36" i="19"/>
  <c r="X36" i="19"/>
  <c r="R36" i="19"/>
  <c r="R26" i="19"/>
  <c r="X46" i="19"/>
  <c r="L36" i="19"/>
  <c r="X26" i="19"/>
  <c r="AD16" i="19"/>
  <c r="L46" i="19"/>
  <c r="AJ36" i="19"/>
  <c r="R16" i="19"/>
  <c r="AJ16" i="19"/>
  <c r="N46" i="19"/>
  <c r="AF26" i="19"/>
  <c r="AF46" i="19"/>
  <c r="N26" i="19"/>
  <c r="N36" i="19"/>
  <c r="N6" i="19"/>
  <c r="T16" i="19"/>
  <c r="Z6" i="19"/>
  <c r="AL46" i="19"/>
  <c r="AF6" i="19"/>
  <c r="AF36" i="19"/>
  <c r="AL16" i="19"/>
  <c r="Z26" i="19"/>
  <c r="T46" i="19"/>
  <c r="Z16" i="19"/>
  <c r="N16" i="19"/>
  <c r="Z46" i="19"/>
  <c r="AF16" i="19"/>
  <c r="AL6" i="19"/>
  <c r="T26" i="19"/>
  <c r="T6" i="19"/>
  <c r="AL26" i="19"/>
  <c r="T36" i="19"/>
  <c r="AL36" i="19"/>
  <c r="Z36" i="19"/>
  <c r="O6" i="19"/>
  <c r="AG46" i="19"/>
  <c r="AG6" i="19"/>
  <c r="O36" i="19"/>
  <c r="AM6" i="19"/>
  <c r="AG36" i="19"/>
  <c r="AM46" i="19"/>
  <c r="AA36" i="19"/>
  <c r="AA16" i="19"/>
  <c r="AA46" i="19"/>
  <c r="U26" i="19"/>
  <c r="O26" i="19"/>
  <c r="U6" i="19"/>
  <c r="AA26" i="19"/>
  <c r="U46" i="19"/>
  <c r="U16" i="19"/>
  <c r="U36" i="19"/>
  <c r="AM16" i="19"/>
  <c r="AM26" i="19"/>
  <c r="O46" i="19"/>
  <c r="AG26" i="19"/>
  <c r="AM36" i="19"/>
  <c r="AG16" i="19"/>
  <c r="AA6" i="19"/>
  <c r="O1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Jefferson Ferney Ramirez Bustos</author>
  </authors>
  <commentList>
    <comment ref="AA10" authorId="0" shapeId="0" xr:uid="{881006B2-8617-49B0-AE3F-7C3EACD26BCC}">
      <text>
        <r>
          <rPr>
            <b/>
            <sz val="9"/>
            <color indexed="81"/>
            <rFont val="Tahoma"/>
            <family val="2"/>
          </rPr>
          <t xml:space="preserve">Preventivo: </t>
        </r>
        <r>
          <rPr>
            <sz val="9"/>
            <color indexed="81"/>
            <rFont val="Tahoma"/>
            <family val="2"/>
          </rPr>
          <t xml:space="preserve">Va hacia las causas del riesgo, aseguran el resultado final esperado.
</t>
        </r>
        <r>
          <rPr>
            <b/>
            <sz val="9"/>
            <color indexed="81"/>
            <rFont val="Tahoma"/>
            <family val="2"/>
          </rPr>
          <t>Detectivo</t>
        </r>
        <r>
          <rPr>
            <sz val="9"/>
            <color indexed="81"/>
            <rFont val="Tahoma"/>
            <family val="2"/>
          </rPr>
          <t xml:space="preserve">: Detecta que algo ocurre y devuelve el proceso a los controles preventivos.
</t>
        </r>
        <r>
          <rPr>
            <b/>
            <sz val="9"/>
            <color indexed="81"/>
            <rFont val="Tahoma"/>
            <family val="2"/>
          </rPr>
          <t>Correctivo:</t>
        </r>
        <r>
          <rPr>
            <sz val="9"/>
            <color indexed="81"/>
            <rFont val="Tahoma"/>
            <family val="2"/>
          </rPr>
          <t xml:space="preserve"> Dado que permiten reducir el impacto de la materialización del riesgo, tienen un costo en su implementación.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Jefferson Ferney Ramirez Bustos</author>
  </authors>
  <commentList>
    <comment ref="AA9" authorId="0" shapeId="0" xr:uid="{30DF6681-CB64-4E5E-AE57-739F6ADCA77A}">
      <text>
        <r>
          <rPr>
            <b/>
            <sz val="9"/>
            <color indexed="81"/>
            <rFont val="Tahoma"/>
            <family val="2"/>
          </rPr>
          <t xml:space="preserve">Preventivo: </t>
        </r>
        <r>
          <rPr>
            <sz val="9"/>
            <color indexed="81"/>
            <rFont val="Tahoma"/>
            <family val="2"/>
          </rPr>
          <t xml:space="preserve">Va hacia las causas del riesgo, aseguran el resultado final esperado.
</t>
        </r>
        <r>
          <rPr>
            <b/>
            <sz val="9"/>
            <color indexed="81"/>
            <rFont val="Tahoma"/>
            <family val="2"/>
          </rPr>
          <t>Detectivo</t>
        </r>
        <r>
          <rPr>
            <sz val="9"/>
            <color indexed="81"/>
            <rFont val="Tahoma"/>
            <family val="2"/>
          </rPr>
          <t xml:space="preserve">: Detecta que algo ocurre y devuelve el proceso a los controles preventivos.
</t>
        </r>
        <r>
          <rPr>
            <b/>
            <sz val="9"/>
            <color indexed="81"/>
            <rFont val="Tahoma"/>
            <family val="2"/>
          </rPr>
          <t>Correctivo:</t>
        </r>
        <r>
          <rPr>
            <sz val="9"/>
            <color indexed="81"/>
            <rFont val="Tahoma"/>
            <family val="2"/>
          </rPr>
          <t xml:space="preserve"> Dado que permiten reducir el impacto de la materialización del riesgo, tienen un costo en su implementación.</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<sst xmlns="http://schemas.openxmlformats.org/spreadsheetml/2006/main" count="3850" uniqueCount="1375">
  <si>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</si>
  <si>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</si>
  <si>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B050"/>
        <rFont val="Arial Narrow"/>
        <family val="2"/>
      </rPr>
      <t>Paso 2: identificación del riesgo</t>
    </r>
    <r>
      <rPr>
        <sz val="11"/>
        <color rgb="FF00B050"/>
        <rFont val="Arial Narrow"/>
        <family val="2"/>
      </rPr>
      <t>,</t>
    </r>
    <r>
      <rPr>
        <sz val="11"/>
        <rFont val="Arial Narrow"/>
        <family val="2"/>
      </rPr>
      <t xml:space="preserve"> donde se explica ampliamente las bases para adelantar este análisis.
Así mismo, considere en el </t>
    </r>
    <r>
      <rPr>
        <b/>
        <sz val="11"/>
        <color rgb="FF00B050"/>
        <rFont val="Arial Narrow"/>
        <family val="2"/>
      </rPr>
      <t>Paso 3: valoración del riesgo</t>
    </r>
    <r>
      <rPr>
        <sz val="11"/>
        <rFont val="Arial Narrow"/>
        <family val="2"/>
      </rPr>
      <t xml:space="preserve"> los lineamientos para definir el número de veces que se hace la actividad con la cual se relaciona el riesgo y su impacto en términos económicos o reputacionales. En este mismo paso se analizan los controles que deben responder a los atributos de eficiencia e informativos.
</t>
    </r>
    <r>
      <rPr>
        <b/>
        <sz val="11"/>
        <color rgb="FF00B050"/>
        <rFont val="Arial Narrow"/>
        <family val="2"/>
      </rPr>
      <t>NOTA:</t>
    </r>
    <r>
      <rPr>
        <sz val="11"/>
        <color rgb="FF00B050"/>
        <rFont val="Arial Narrow"/>
        <family val="2"/>
      </rPr>
      <t xml:space="preserve"> </t>
    </r>
    <r>
      <rPr>
        <sz val="11"/>
        <rFont val="Arial Narrow"/>
        <family val="2"/>
      </rPr>
      <t>Si lo considera pertinente, es posible agregar hojas de trabajo adicionales al presente formato que permitan incluir la traza de estos análisis.</t>
    </r>
  </si>
  <si>
    <t>Proceso</t>
  </si>
  <si>
    <t>Impacto</t>
  </si>
  <si>
    <t>Causa Inmediata</t>
  </si>
  <si>
    <t>Causa Raíz</t>
  </si>
  <si>
    <t>Descripción del Riesgo</t>
  </si>
  <si>
    <t>Clasificación del Riesgo</t>
  </si>
  <si>
    <t>Zona de Riesgo Inherente</t>
  </si>
  <si>
    <t xml:space="preserve">Control </t>
  </si>
  <si>
    <t>Control</t>
  </si>
  <si>
    <t>Afectación</t>
  </si>
  <si>
    <t>Tipo</t>
  </si>
  <si>
    <t>Implementación</t>
  </si>
  <si>
    <t>Calificación</t>
  </si>
  <si>
    <t>Documentación</t>
  </si>
  <si>
    <t>Tratamiento</t>
  </si>
  <si>
    <t xml:space="preserve">Acción o actividad a realizar </t>
  </si>
  <si>
    <t>Responsable</t>
  </si>
  <si>
    <t>Fecha límite para su implementación</t>
  </si>
  <si>
    <t>Fecha en que se realiza el seguimiento</t>
  </si>
  <si>
    <t>Estado</t>
  </si>
  <si>
    <t>Evidencia de ejecución del control</t>
  </si>
  <si>
    <t xml:space="preserve"> </t>
  </si>
  <si>
    <t>Direccionamiento Estratégico</t>
  </si>
  <si>
    <t>Fecha de actualización del mapa de riesgos:</t>
  </si>
  <si>
    <t>Fecha de reporte:</t>
  </si>
  <si>
    <t>Nombre de quién aprueba:</t>
  </si>
  <si>
    <t>Identificación del riesgo</t>
  </si>
  <si>
    <t>Análisis del riesgo inherente</t>
  </si>
  <si>
    <t>Evaluación del riesgo - Valoración de los controles</t>
  </si>
  <si>
    <t>Evaluación del riesgo - Nivel del riesgo residual</t>
  </si>
  <si>
    <t>Plan de Acción</t>
  </si>
  <si>
    <t>Seguimiento al plan de acción por parte del Líder del proceso</t>
  </si>
  <si>
    <t>Seguimiento a la aplicación de los controles</t>
  </si>
  <si>
    <t xml:space="preserve">Referencia </t>
  </si>
  <si>
    <t xml:space="preserve">Objetivo Estratégico </t>
  </si>
  <si>
    <t>Objetivo del proceso</t>
  </si>
  <si>
    <t>¿Que puede suceder?</t>
  </si>
  <si>
    <t>Frecuencia con la cual se realiza la actividad</t>
  </si>
  <si>
    <t>Probabilidad Inherente</t>
  </si>
  <si>
    <t>%</t>
  </si>
  <si>
    <t>Criterios de impacto</t>
  </si>
  <si>
    <t>Observación de criterio</t>
  </si>
  <si>
    <t>Impacto 
Inherente</t>
  </si>
  <si>
    <t>No. Control</t>
  </si>
  <si>
    <t>Responsable 
¿Quién?</t>
  </si>
  <si>
    <t>Periodicidad
¿Cada cuanto?</t>
  </si>
  <si>
    <t>Propósito del control 
Acción - ¿Qué?</t>
  </si>
  <si>
    <t xml:space="preserve">Complemento 
¿Cómo se realiza? </t>
  </si>
  <si>
    <t>¿Qué hacer en caso de no cumplir el control o que este se desvíe?</t>
  </si>
  <si>
    <t>Atributos</t>
  </si>
  <si>
    <t>Probabilidad Residual</t>
  </si>
  <si>
    <t>Probabilidad Residual Final</t>
  </si>
  <si>
    <t>Impacto Residual Final</t>
  </si>
  <si>
    <t>Zona de Riesgo Final</t>
  </si>
  <si>
    <t xml:space="preserve">Descripción del avance </t>
  </si>
  <si>
    <t xml:space="preserve">Descripción de ejecución del control </t>
  </si>
  <si>
    <t>Frecuencia</t>
  </si>
  <si>
    <t>Evidencia</t>
  </si>
  <si>
    <t>Reputacional</t>
  </si>
  <si>
    <t>Ejecución y Administración de procesos</t>
  </si>
  <si>
    <t xml:space="preserve">     El riesgo afecta la imagen de la entidad internamente, de conocimiento general, nivel interno, de junta directiva y accionistas y/o de proveedores</t>
  </si>
  <si>
    <t>Detectivo</t>
  </si>
  <si>
    <t>Manual</t>
  </si>
  <si>
    <t>Documentado</t>
  </si>
  <si>
    <t>Continua</t>
  </si>
  <si>
    <t>Con Registro</t>
  </si>
  <si>
    <t>Reducir (mitigar)</t>
  </si>
  <si>
    <t>Finalizado</t>
  </si>
  <si>
    <t>Correctivo</t>
  </si>
  <si>
    <t xml:space="preserve">     El riesgo afecta la imagen de  la entidad con efecto publicitario sostenido a nivel de sector administrativo, nivel departamental o municipal</t>
  </si>
  <si>
    <t>Económico y Reputacional</t>
  </si>
  <si>
    <t xml:space="preserve">Corrupción </t>
  </si>
  <si>
    <t>FUERTE</t>
  </si>
  <si>
    <t>En curso</t>
  </si>
  <si>
    <t/>
  </si>
  <si>
    <t>Descripción</t>
  </si>
  <si>
    <r>
      <t xml:space="preserve">Responder afirmativamente de </t>
    </r>
    <r>
      <rPr>
        <sz val="11"/>
        <color rgb="FFFFC000"/>
        <rFont val="Arial Narrow"/>
        <family val="2"/>
      </rPr>
      <t>1 a 5 pregunta(s) genera un impacto moderado.</t>
    </r>
    <r>
      <rPr>
        <sz val="11"/>
        <color theme="1"/>
        <rFont val="Arial Narrow"/>
        <family val="2"/>
      </rPr>
      <t xml:space="preserve">
Responder afirmativamente de </t>
    </r>
    <r>
      <rPr>
        <sz val="11"/>
        <color theme="9" tint="-0.249977111117893"/>
        <rFont val="Arial Narrow"/>
        <family val="2"/>
      </rPr>
      <t>6 a 11 preguntas genera un impacto mayor.</t>
    </r>
    <r>
      <rPr>
        <sz val="11"/>
        <color theme="1"/>
        <rFont val="Arial Narrow"/>
        <family val="2"/>
      </rPr>
      <t xml:space="preserve">
Responder afirmativamente de </t>
    </r>
    <r>
      <rPr>
        <sz val="11"/>
        <color rgb="FFFF0000"/>
        <rFont val="Arial Narrow"/>
        <family val="2"/>
      </rPr>
      <t>12 a 19 preguntas genera un impacto catastrófico.</t>
    </r>
    <r>
      <rPr>
        <sz val="11"/>
        <color theme="1"/>
        <rFont val="Arial Narrow"/>
        <family val="2"/>
      </rPr>
      <t xml:space="preserve">
Importante: Si la respuesta a la </t>
    </r>
    <r>
      <rPr>
        <b/>
        <sz val="11"/>
        <color rgb="FFFF0000"/>
        <rFont val="Arial Narrow"/>
        <family val="2"/>
      </rPr>
      <t xml:space="preserve">pregunta 16 </t>
    </r>
    <r>
      <rPr>
        <sz val="11"/>
        <color rgb="FFFF0000"/>
        <rFont val="Arial Narrow"/>
        <family val="2"/>
      </rPr>
      <t>es afirmativa, el riesgo se considera catastrófico</t>
    </r>
    <r>
      <rPr>
        <sz val="11"/>
        <color theme="1"/>
        <rFont val="Arial Narrow"/>
        <family val="2"/>
      </rPr>
      <t xml:space="preserve">. 
Por cada riesgo de corrupción identificado, se debe diligenciar una casilla de estas </t>
    </r>
  </si>
  <si>
    <t>Moderado: Genera medianas consecuencias sobre la entidad</t>
  </si>
  <si>
    <t>Moderado</t>
  </si>
  <si>
    <t>Mayor: Genera altas consecuencias sobre la entidad.</t>
  </si>
  <si>
    <t>Mayor</t>
  </si>
  <si>
    <t>Catastrófico: Genera consecuencias desastrosas para la entidad</t>
  </si>
  <si>
    <t>Catastrófico</t>
  </si>
  <si>
    <t>Tabla Criterios para definir el nivel de probabilidad</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</si>
  <si>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</si>
  <si>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</si>
  <si>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</si>
  <si>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</si>
  <si>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</si>
  <si>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</si>
  <si>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</si>
  <si>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</si>
  <si>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</si>
  <si>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</si>
  <si>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</si>
  <si>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</si>
  <si>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</si>
  <si>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</si>
  <si>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</si>
  <si>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</si>
  <si>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</si>
  <si>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</si>
  <si>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</si>
  <si>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</si>
  <si>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</si>
  <si>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</si>
  <si>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directiva y accionistas y/o de proveedores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</si>
  <si>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</si>
  <si>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</si>
  <si>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</si>
  <si>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</si>
  <si>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</si>
  <si>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</si>
  <si>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</si>
  <si>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</si>
  <si>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</si>
  <si>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</si>
  <si>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</si>
  <si>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</si>
  <si>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</si>
  <si>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</si>
  <si>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</si>
  <si>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</si>
  <si>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</si>
  <si>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</si>
  <si>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</si>
  <si>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</si>
  <si>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</si>
  <si>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</si>
  <si>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</si>
  <si>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</si>
  <si>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</si>
  <si>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MODERADO</t>
  </si>
  <si>
    <t>DÉBIL</t>
  </si>
  <si>
    <t>Calificación Solidez</t>
  </si>
  <si>
    <t>Controles ayudan a disminuir probabilidad</t>
  </si>
  <si>
    <t>DIRECTAMENTE</t>
  </si>
  <si>
    <t>NO DISMINUYE</t>
  </si>
  <si>
    <t>DEBIL</t>
  </si>
  <si>
    <t>Matriz de Calor Inherente</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</si>
  <si>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</si>
  <si>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</si>
  <si>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</si>
  <si>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</si>
  <si>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</si>
  <si>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</si>
  <si>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</si>
  <si>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</si>
  <si>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</si>
  <si>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</si>
  <si>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</si>
  <si>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</si>
  <si>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</si>
  <si>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</si>
  <si>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Leve</t>
  </si>
  <si>
    <t>Casi Seguro</t>
  </si>
  <si>
    <t>Probable</t>
  </si>
  <si>
    <t>Posible</t>
  </si>
  <si>
    <t>Improbable</t>
  </si>
  <si>
    <t>Rara Vez</t>
  </si>
  <si>
    <t>Ejemplo formula calculo nivel riesgo</t>
  </si>
  <si>
    <t>Lista de Objetivos especificos</t>
  </si>
  <si>
    <t xml:space="preserve">Lista de objetivos estratégicos </t>
  </si>
  <si>
    <t xml:space="preserve">Direccionamiento estratégico </t>
  </si>
  <si>
    <t>Establecer lineamientos estratégicos y de operación en la entidad, mediante procedimientos y metodologías de planeación y mejoramiento continuo, para el cumplimiento de los objetivos institucionales, sectoriales y metas del plan nacional de desarrollo</t>
  </si>
  <si>
    <t xml:space="preserve">Fortalecer la Vigilancia   </t>
  </si>
  <si>
    <t>Gestión del conocimiento e innovación</t>
  </si>
  <si>
    <t>Implementar un modelo para la gestión del conocimiento y la innovación a través del uso y apropiación de las herramientas y metodologias enfocadas a fortalecer el aprendizaje organizacional, fomentar la innovación y transferir el conocimiento a los grupos de valor de la Supertransporte.</t>
  </si>
  <si>
    <t xml:space="preserve">Fortalecer las Tecnologías de la Información y las Telecomunicaciones  </t>
  </si>
  <si>
    <t>Gestión de comunicaciones</t>
  </si>
  <si>
    <t>Divulgar oportunamente información a los diferentes grupos de interés, a través de la implementacion de estrategias y el  fortalecimiento de los canales de comunicación, con el fin mejorar la interacción con la ciudadanía y el posicionamiento de la imagen institucional.</t>
  </si>
  <si>
    <t>Brindar Protección al Usuario</t>
  </si>
  <si>
    <t>Gestión TIC´S</t>
  </si>
  <si>
    <t>Proveer,   gestionar   y   mantener   los   sistemas   de información,  infraestructura  y  los servicios  de  TIC seguros y de calidad por medio de la implementación de   planes,   políticas   y   estándares,   con   el   fin   de promover  y  contribuir  a  la  transformación  digital  y  la toma de decisiones.</t>
  </si>
  <si>
    <t>Fortalecer la presencia en las regiones </t>
  </si>
  <si>
    <t>Gestión de relacionamiento con el ciudadano</t>
  </si>
  <si>
    <t>Promover los derechos, deberes y la participación de la ciudadanía, así como el acercamiento entre la Entidad y sus grupos de interés, por medio de la orientación, la atención oportuna de requerimientos, la gestión de canales de interacción y la generación de espacios de comunicación y cocreación, con el fin mejorar la satisfacción, fortalecer el relacionamiento y facilitar el acceso de la ciudadanía a la oferta de tramites y servicios de la Supertransporte.</t>
  </si>
  <si>
    <t>Fortalecimiento Institucional</t>
  </si>
  <si>
    <t>Vigilancia</t>
  </si>
  <si>
    <t>Divulgar, promover y orientar el permanente cumplimiento de las normas del sector transporte a través de la verificación y  análisis de la información suministrada o reportada por las empresas, así como la búsqueda activa de posibles situaciones que pongan en riesgo la prestación del servicio  para asegurar la debida prestación del servicio en el territorio Nacional.</t>
  </si>
  <si>
    <t>Inspección</t>
  </si>
  <si>
    <t xml:space="preserve">Verificar el cumplimiento de la norma de carácter objetivo y/o subjetivo  por medio del análisis de la información, así como visitas de inspección, interrogatorios, toma de declaraciones y  práctica de pruebas con el fin de que el servicio se preste de manera permanente, eficiente y segura, promoviendo los derechos de los usuarios. </t>
  </si>
  <si>
    <t xml:space="preserve">Ordenar los correctivos, medidas y sanciones que correspondan por el incumplimiento de las normas aplicables por medio de los procedimientos establecidos en la Ley para garantizar la debida prestación del servicio público de transporte, infraestructura y servicios conexos, privilegiando la protección de los derechos de los usuarios </t>
  </si>
  <si>
    <t>Gestión administrativa</t>
  </si>
  <si>
    <t>Administrar los bienes y servicios necesarios para el funcionamiento de la entidad mediante la correcta ejecución de los planes y programas  con el fin de satisfacer las necesidades y el efectivo funcionamiento de la entidad.</t>
  </si>
  <si>
    <t>Gestión contractual</t>
  </si>
  <si>
    <t>Gestionar la adquisición de Bienes, Productos, Recursos y Servicios en estricta observancia de la normatividad vigente a través de la aplicación de las herramientas dispuestas por el Gobierno Nacional de forma eficiente y oportuna para el cumplimiento del Plan Anual de Adquisiciones y así satisfacer las necesidades institucionales.</t>
  </si>
  <si>
    <t>Gestión jurídica</t>
  </si>
  <si>
    <t>Ejercer   la   defensa   oportuna   de   los   intereses   de   la   entidad   por  medio    de  la    asesoría jurídica,    la    representación    judicial    y  extrajudicial,    las    actuaciones   administrativas,   buenas    prácticas  normativas    y    lineamientos    jurídicos,    así    como    asesorar    los  procesos   de  conciliaciones   y   arbitramento,   con  el   fin   disminuir   los  riesgos  e  impactos  jurídicos  en  la  Supertransporte</t>
  </si>
  <si>
    <t>Gestión financiera</t>
  </si>
  <si>
    <t>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t>
  </si>
  <si>
    <t>Gestión de talento humano</t>
  </si>
  <si>
    <t xml:space="preserve">Administrar el ciclo  de vida del personal al interior de la entidad mediante  programas y planes que desarrollen integralmente a los servidores públicos en beneficio del cumplimiento de la misión institucional </t>
  </si>
  <si>
    <t>Gestión documental</t>
  </si>
  <si>
    <t>Manejar y organizar la información producida y recibida por la Superintendencia, desde su origen hasta su destino final, así como realizar las notificaciones y comunicaciones necesarias para la operación de la entidad, por medio de la implementación de políticas, programas y planes documentales y  los sistemas y aplicativos de que disponga la entidad,  para facilitar su consulta, conservación y utilización en el tiempo.</t>
  </si>
  <si>
    <t>Evaluación independiente</t>
  </si>
  <si>
    <t>Verificar el sistema de Control Interno, por medio de la evaluación, auditoría y seguimiento con enfoque en riesgos, para aportar al cumplimiento de los objetivos, la misión institucional, el desempeño de los procesos, la mejora continua y la toma de decisiones.</t>
  </si>
  <si>
    <t>Control interno disciplinario</t>
  </si>
  <si>
    <t>Ejercer la función disciplinaria en primera instancia en la Superintendencia de Transporte por medio del seguimiento y gestión eficiente de los procesos disciplinarios hacia los servidores públicos de acuerdo con los principios rectores de la Ley disciplinaria, que contribuya al correcto ejercicio del servicio público y la protección de los derechos de los asociados en el ejercicio de la función.</t>
  </si>
  <si>
    <t>Proceso Cadena de Valor 2021</t>
  </si>
  <si>
    <t>Tipo Proceso Cadena de Valor 2021</t>
  </si>
  <si>
    <t>OBJETIVOS ESTRATEGICOS</t>
  </si>
  <si>
    <t>Objetivo Especifico 2021</t>
  </si>
  <si>
    <t>Gestión Jurídica</t>
  </si>
  <si>
    <t>Apoyo</t>
  </si>
  <si>
    <t>Ejercer la defensa oportuna de los intereses de la entidad por medio de la  asesoría jurídica, la representación judicial y extrajudicial, las actuaciones administrativas, buenas prácticas normativas y lineamientos jurídicos, así como asesorar los procesos de conciliaciones y arbitramento, con el fin disminuir los riesgos e impactos jurídicos en la Superintendencia de Transporte</t>
  </si>
  <si>
    <t>Gestión Financiera</t>
  </si>
  <si>
    <t>Gestión Administrativa</t>
  </si>
  <si>
    <t>Gestión Contractual</t>
  </si>
  <si>
    <t>Gestión del Talento Humano</t>
  </si>
  <si>
    <t xml:space="preserve">Administrar el ciclo del personal al interior de la entidad mediante  programas y planes que desarrollen integralmente a los servidores públicos para fortalecer las habilidades y competencias para el cumplimiento de la misión institucional </t>
  </si>
  <si>
    <t>Gestión Documental</t>
  </si>
  <si>
    <t xml:space="preserve">Manejar y organizar la información producida y recibida por la Superintendencia, desde su origen hasta su destino final, así como realizar las notificaciones y comunicaciones necesarias para la operación de la entidad, por medio de la implementación de políticas, programas y planes documentales y  los sistemas y aplicativos de que disponga la entidad,  para facilitar su consulta, conservación y utilización en el tiempo. </t>
  </si>
  <si>
    <t>Gestión de Comunicaciones</t>
  </si>
  <si>
    <t>Estratégico</t>
  </si>
  <si>
    <t>Divulgar oportunamente información a los diferentes grupos de interés, a través de la implementación de estrategias y el  fortalecimiento de los canales de comunicación, con el fin mejorar la interacción con la ciudadanía y el posicionamiento de la imagen institucional.</t>
  </si>
  <si>
    <t>Gestión de las TICs</t>
  </si>
  <si>
    <t>Fortalecer las Tecnologías de la Información y las Telecomunicaciones.</t>
  </si>
  <si>
    <t>Proveer , gestionar y mantener los sistemas de información, infraestructura y los servicios de TIC  seguros y de calidad por medio de la implementación de planes, políticas y estándares, con el fin de  promover y contribuir a la transformación digital y la toma de decisiones.</t>
  </si>
  <si>
    <t>Establecer lineamientos estratégicos y de operación en la entidad mediante procedimientos y metodologías de planeación y mejoramiento continuo para el cumplimiento de los objetivos institucionales, sectoriales y metas del plan nacional de desarrollo.</t>
  </si>
  <si>
    <t>Gestión del Conocimiento y la Innovación</t>
  </si>
  <si>
    <t xml:space="preserve">Implementar un modelo para la gestión del conocimiento y la innovación a través del uso y apropiación de las herramientas y metodologías enfocadas a fortalecer el aprendizaje organizacional, fomentar la innovación y transferir el conocimiento a los grupos de valor de la Supertransporte.
</t>
  </si>
  <si>
    <t>Evaluación Independiente</t>
  </si>
  <si>
    <t>Evaluación y Control</t>
  </si>
  <si>
    <t>Control Interno Disciplinario</t>
  </si>
  <si>
    <t xml:space="preserve">Ejercer la función disciplinaria en primera instancia en la Superintendencia de transporte por medio del seguimiento y gestión eficiente de los procesos disciplinarios hacia los servidores públicos de acuerdo a los principios rectores de la ley disciplinaria que  contribuya al correcto ejercicio del servicio público  y  la protección de los derechos de los asociados en el ejercicio de la función </t>
  </si>
  <si>
    <t>Misional</t>
  </si>
  <si>
    <t>Fortalecer la Vigilancia.</t>
  </si>
  <si>
    <t xml:space="preserve">Inspección </t>
  </si>
  <si>
    <t>Verificar el cumplimiento de la norma de carácter objetivo y/o subjetivo por medio del análisis de la información, así como visitas de inspección, interrogatorios, toma de declaraciones y práctica de pruebas con el fin de que el servicio se preste de manera permanente, eficiente y segura, promoviendo los derechos de los usuarios.</t>
  </si>
  <si>
    <t>Vigilancia - Regionales</t>
  </si>
  <si>
    <t>Fortalecer la presencia en las regionales.</t>
  </si>
  <si>
    <t>Divulgar, promover y orientar el permanente cumplimiento de las norma del sector transporte a través de la verificación y análisis de la información suministrada o reportada por las empresas, así como la búsqueda activa de posibles situaciones que pongan en riesgo la prestación del servicio para asegurar la debida prestación del servicio en el territorio Nacional.</t>
  </si>
  <si>
    <t>Gestión del Relacionamiento con el Ciudadano</t>
  </si>
  <si>
    <t>Brindar Protección a los Usuarios</t>
  </si>
  <si>
    <t>Promover los derechos, deberes y la participación de la ciudadanía, así como el acercamiento entre la Entidad y sus grupos de interés, por medio de la orientación, la atención oportuna de requerimientos, la gestión de canales de interacción y la generación de espacios de comunicación y concreción, con el fin mejorar la satisfacción, fortalecer el relacionamiento y facilitar el acceso de la ciudadanía a la oferta de tramites y servicios de la Supertransporte.</t>
  </si>
  <si>
    <t>Tabla Atributos para el diseño del control</t>
  </si>
  <si>
    <t>Características</t>
  </si>
  <si>
    <t>Peso</t>
  </si>
  <si>
    <t>Atributos de Eficiencia</t>
  </si>
  <si>
    <t>Preventivo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</si>
  <si>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</si>
  <si>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</si>
  <si>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</si>
  <si>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</si>
  <si>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</si>
  <si>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</si>
  <si>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</si>
  <si>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</si>
  <si>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</si>
  <si>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</si>
  <si>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</si>
  <si>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</si>
  <si>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</si>
  <si>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</si>
  <si>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</si>
  <si>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</si>
  <si>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</si>
  <si>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</si>
  <si>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</si>
  <si>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</si>
  <si>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</si>
  <si>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</si>
  <si>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</si>
  <si>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Daños Activos Fisicos</t>
  </si>
  <si>
    <t>Fraude Externo</t>
  </si>
  <si>
    <t>Fraude Interno</t>
  </si>
  <si>
    <t>Fallas Tecnologicas</t>
  </si>
  <si>
    <t>Relaciones Laborales</t>
  </si>
  <si>
    <t>Usuarios, productos y practicas , organizacionales</t>
  </si>
  <si>
    <t xml:space="preserve">Compartir </t>
  </si>
  <si>
    <t>Reducir</t>
  </si>
  <si>
    <t>SI</t>
  </si>
  <si>
    <t>NO</t>
  </si>
  <si>
    <t>Registro Sustancial</t>
  </si>
  <si>
    <t>Registro Material</t>
  </si>
  <si>
    <t>Sin registro</t>
  </si>
  <si>
    <t>Zona de Riesgo Residual</t>
  </si>
  <si>
    <t>Administración Sistema de Gestión
Mapa de riesgos de Gestión</t>
  </si>
  <si>
    <t>Código:ASG-FR-019</t>
  </si>
  <si>
    <t>Versión: 001</t>
  </si>
  <si>
    <r>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Por lo anterior y dada la necesidad de las entidades frente a la estructuración de los mapas de riesgos, como herramienta fundamental frente a la gestión del riesgo, el presente formato desarrolla un esquema completo acorde con los contenidos metodológicos de la "</t>
    </r>
    <r>
      <rPr>
        <sz val="10"/>
        <color rgb="FF00B050"/>
        <rFont val="Arial Narrow"/>
        <family val="2"/>
      </rPr>
      <t>Guía para la Administración del Riesgo y el diseño de controles</t>
    </r>
    <r>
      <rPr>
        <sz val="10"/>
        <rFont val="Arial Narrow"/>
        <family val="2"/>
      </rPr>
      <t xml:space="preserve">" (DAFP) y nuestra </t>
    </r>
    <r>
      <rPr>
        <sz val="10"/>
        <color rgb="FF00B050"/>
        <rFont val="Arial Narrow"/>
        <family val="2"/>
      </rPr>
      <t>Política de Administración de Riesgos (ASG-PO-003)</t>
    </r>
    <r>
      <rPr>
        <sz val="10"/>
        <rFont val="Arial Narrow"/>
        <family val="2"/>
      </rPr>
      <t>, documentos que podrán ser consultados para la revisión, actualización y gestión de los riesgos. Así mismo, este formato tiene celdas parametrizadas que permiten generar los valores del riesgo inherente y residual de forma automática para facilitar su cálculo.</t>
    </r>
  </si>
  <si>
    <t>Código: ASG-FR-019</t>
  </si>
  <si>
    <t>Administración Sistema de Gestión
Mapa de riesgos de seguridad de la información</t>
  </si>
  <si>
    <t xml:space="preserve">Tipo de control </t>
  </si>
  <si>
    <t>Administración Sistema de Gestión
Mapa de riesgos Fiscales</t>
  </si>
  <si>
    <t>Administración Sistema de Gestión
Mapa de riesgos para la integridad pública</t>
  </si>
  <si>
    <t>Posibilidad de afectación económica y reputacional</t>
  </si>
  <si>
    <t xml:space="preserve"> incumplimiento en la ejecución de metas programadas de acuerdo a la apropiación vigente en el presupuesto de inversión asignado a la entidad</t>
  </si>
  <si>
    <t xml:space="preserve">debilidades en el seguimiento y verificación de la información de los recursos de los proyectos de inversión </t>
  </si>
  <si>
    <t xml:space="preserve">Posibilidad de afectación económica y reputacional por incumplimiento en la ejecución de metas programadas de acuerdo a la apropiación vigente en el presupuesto de inversión asignado a la entidad  a causa de debilidades en el seguimiento y verificación de la información de los recursos de los proyectos de inversión </t>
  </si>
  <si>
    <t xml:space="preserve">El Jefe de la Oficina Asesora de Planeación y el Profesional de la OAP designado </t>
  </si>
  <si>
    <t>Mensual</t>
  </si>
  <si>
    <t>Con registro manual</t>
  </si>
  <si>
    <t>DE-01G</t>
  </si>
  <si>
    <t>DE-02G</t>
  </si>
  <si>
    <t>Posibilidad de afectación reputacional</t>
  </si>
  <si>
    <t xml:space="preserve"> entregar información errónea del Plan de Acción Institucional (PAI) en los reportes de seguimiento emitidos por la Oficina Asesora de Planeación</t>
  </si>
  <si>
    <t>información incompleta, extemporánea o errores en el análisis</t>
  </si>
  <si>
    <t xml:space="preserve">Posibilidad de afectación reputacional por entregar información errónea del Plan de Acción Institucional (PAI) en los reportes de seguimiento emitidos por la Oficina Asesora de Planeación  a causa de información incompleta, extemporánea o errores en el análisis </t>
  </si>
  <si>
    <t>El Jefe de la Oficina Asesora de Planeación (OAP) y el profesional designado de esta dependencia  validan trimestralmente el reporte consolidado de resultados de los indicadores del Plan de Acción Institucional (PAI), a través del tablero de control dispuesto para tal fin.
En caso de evidenciar inconsistencias o fallas en el reporte, se revisa la información cargada y, de ser necesario, se remite nuevamente un correo electrónico al (los) líder(es) de proceso solicitando aclaraciones sobre la información registrada. Asimismo, cuando corresponda, se realiza la retroalimentación al reporte preliminar y a sus evidencias, con el fin de garantizar la claridad, consistencia y calidad de la información.
Como soporte de la revisión de los resultados, se elaborará un acta de reunión mediante la cual el Jefe de la OAP valida la información, así como el registro correspondiente en el tablero de control del PAI.</t>
  </si>
  <si>
    <t>DE-01C</t>
  </si>
  <si>
    <t xml:space="preserve"> Corrupción en la asignación  o traslado de recursos inversión a una área especifica</t>
  </si>
  <si>
    <t>direccionamiento y/o favorecimiento propio o de un tercero.</t>
  </si>
  <si>
    <t>Posibilidad de afectación económica y reputacional por Corrupción en la asignación  o traslado de recursos inversión a una área especifica  a causa de direccionamiento y/o favorecimiento propio o de un tercero.</t>
  </si>
  <si>
    <t>El Jefe de la Oficina Asesora de Planeación y el Profesional de la OAP designado  revisa y verifica  cada vez que sea necesario, que el profesional encargado de realizar el, traslado y asignación de los proyectos de inversión en la Plataforma Integrada de Información Pública (PIIP) registre los ajustes solicitados por las áreas de la entidad mediante la firma del documento de justificación que contiene los cambios y ajustes realizados. En caso de identificar errores en el registro se procede con la devolución del requerimiento y su ajuste. Como soporte queda el documento que contiene la justificación y cambios.</t>
  </si>
  <si>
    <t>El Jefe de la Oficina Asesora de Planeación (OAP) y el profesional designado de esta dependencia</t>
  </si>
  <si>
    <t>Siempre que se ejecuta la actividad</t>
  </si>
  <si>
    <t>Trimestral</t>
  </si>
  <si>
    <t>Esta hoja se utiliza para realizar cálculos en las demás, en ella no se ingresan datos</t>
  </si>
  <si>
    <t>NO REQUIERE CLAVE PARA DESBLOQUEAR LAS HOJAS</t>
  </si>
  <si>
    <t>FACTOR DEL RIESGO</t>
  </si>
  <si>
    <t>Eficiencia</t>
  </si>
  <si>
    <t xml:space="preserve">Atributos formalización del control </t>
  </si>
  <si>
    <t>Afectación o Desplazamiento en la Matriz</t>
  </si>
  <si>
    <t>¿QUÉ? IMPACTO</t>
  </si>
  <si>
    <t>TIPO</t>
  </si>
  <si>
    <t>Tipo de control</t>
  </si>
  <si>
    <t>Peso del Control</t>
  </si>
  <si>
    <t>Peso de la implementación</t>
  </si>
  <si>
    <t>Ejecuión</t>
  </si>
  <si>
    <t>Afecta</t>
  </si>
  <si>
    <t>Posibilidad de pérdida Económica</t>
  </si>
  <si>
    <t>Sin Iniciar</t>
  </si>
  <si>
    <t>DE</t>
  </si>
  <si>
    <t>A_Ejecución_y_Administración_de_procesos</t>
  </si>
  <si>
    <t>Procesos</t>
  </si>
  <si>
    <t>Procedimientos</t>
  </si>
  <si>
    <t xml:space="preserve">Siempre que se ejecuta la actividad </t>
  </si>
  <si>
    <t>Interna</t>
  </si>
  <si>
    <t>Mitigar</t>
  </si>
  <si>
    <t>Posibilidad de pérdida Reputacional</t>
  </si>
  <si>
    <t>En proceso</t>
  </si>
  <si>
    <t>ASG</t>
  </si>
  <si>
    <t>Administración del Sistema de Gestión</t>
  </si>
  <si>
    <t>B_Fraude_Externo</t>
  </si>
  <si>
    <t>Sistemas de información</t>
  </si>
  <si>
    <t>Periódicamente (diario, mensual, bimestral, trimestral, semestral).</t>
  </si>
  <si>
    <t>Con registro electrónico</t>
  </si>
  <si>
    <t>Externa</t>
  </si>
  <si>
    <t>Transferir</t>
  </si>
  <si>
    <t>Posibilidad de pérdida Económica y Reputacional</t>
  </si>
  <si>
    <t>Cerrado</t>
  </si>
  <si>
    <t>GC</t>
  </si>
  <si>
    <t>C_Fraude_Interno</t>
  </si>
  <si>
    <t>Evento_Externo</t>
  </si>
  <si>
    <t>Otros Esquemas</t>
  </si>
  <si>
    <t>Mixta</t>
  </si>
  <si>
    <t>Posibilidad de pérdida Reputacional y Económica</t>
  </si>
  <si>
    <t>TIC</t>
  </si>
  <si>
    <t>D_Fallas_Tecnológicas</t>
  </si>
  <si>
    <t>diario</t>
  </si>
  <si>
    <t>CI</t>
  </si>
  <si>
    <t>Control – Concesiones e Infraestructura</t>
  </si>
  <si>
    <t>E_Relaciones_Laborales</t>
  </si>
  <si>
    <t>Talento_Humano</t>
  </si>
  <si>
    <t>mensual</t>
  </si>
  <si>
    <t>PU</t>
  </si>
  <si>
    <t>Control – Protección de Usuarios</t>
  </si>
  <si>
    <t>F_Usuarios_Productos_y_Prácticas_Organizacionales</t>
  </si>
  <si>
    <t>bimestral</t>
  </si>
  <si>
    <t xml:space="preserve">Puertos </t>
  </si>
  <si>
    <t>Control – Puertos</t>
  </si>
  <si>
    <t>G_Daños_Activos_Físicos</t>
  </si>
  <si>
    <t>Tecnologías</t>
  </si>
  <si>
    <t>trimestral</t>
  </si>
  <si>
    <t>TTA</t>
  </si>
  <si>
    <t>Control – Tránsito y transporte automotor</t>
  </si>
  <si>
    <t>semestral</t>
  </si>
  <si>
    <t>Inspección – Concesiones e Infraestructura</t>
  </si>
  <si>
    <t>Inspección – Protección de Usuarios</t>
  </si>
  <si>
    <t>TIPOLOGÍA</t>
  </si>
  <si>
    <t>Inspección – Puertos</t>
  </si>
  <si>
    <t>Gestión</t>
  </si>
  <si>
    <t>Inspección – Tránsito y transporte automotor</t>
  </si>
  <si>
    <t>Fiscal</t>
  </si>
  <si>
    <t>Vigilancia – Concesiones e Infraestructura</t>
  </si>
  <si>
    <t>Seg. de la Información</t>
  </si>
  <si>
    <t>Infraestructura</t>
  </si>
  <si>
    <t>Vigilancia – Protección de Usuarios</t>
  </si>
  <si>
    <t>Integridad Pùblica - Corrupción</t>
  </si>
  <si>
    <t>Vigilancia – Puertos</t>
  </si>
  <si>
    <t>Integridad Pùblica - LA/FT/FP</t>
  </si>
  <si>
    <t>Vigilancia – Tránsito y transporte automotor</t>
  </si>
  <si>
    <t>GRC</t>
  </si>
  <si>
    <t>GA</t>
  </si>
  <si>
    <t>GJ</t>
  </si>
  <si>
    <t>GH</t>
  </si>
  <si>
    <t>GCT</t>
  </si>
  <si>
    <t>GF</t>
  </si>
  <si>
    <t>GD</t>
  </si>
  <si>
    <t>CID</t>
  </si>
  <si>
    <t>EI</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</si>
  <si>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</si>
  <si>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</si>
  <si>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</si>
  <si>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</si>
  <si>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</si>
  <si>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</si>
  <si>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efecto dañoso sobre bienes de uso público</t>
  </si>
  <si>
    <t>Posibilidad de perdida de confidencialidad</t>
  </si>
  <si>
    <t>Posibilidad  de efecto dañoso sobre bienes de uso fiscal</t>
  </si>
  <si>
    <t>Posibilidad de perdida de disponibilidad</t>
  </si>
  <si>
    <t>Posibilidad  de efecto dañoso sobre el interes patrimonial</t>
  </si>
  <si>
    <t>FACTOR DE RIESGO</t>
  </si>
  <si>
    <t>Ejecución_administración_de_procesos</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</si>
  <si>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</si>
  <si>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</si>
  <si>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</si>
  <si>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</si>
  <si>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</si>
  <si>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</si>
  <si>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</si>
  <si>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</si>
  <si>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</si>
  <si>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</si>
  <si>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</si>
  <si>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</si>
  <si>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</si>
  <si>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</si>
  <si>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</si>
  <si>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</si>
  <si>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</si>
  <si>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</si>
  <si>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</si>
  <si>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</si>
  <si>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</si>
  <si>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</si>
  <si>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</si>
  <si>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</si>
  <si>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</si>
  <si>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</si>
  <si>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</si>
  <si>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</si>
  <si>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</si>
  <si>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</si>
  <si>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</si>
  <si>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</si>
  <si>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</si>
  <si>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</si>
  <si>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</si>
  <si>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</si>
  <si>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</si>
  <si>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</si>
  <si>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</si>
  <si>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Factor</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</si>
  <si>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</si>
  <si>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</si>
  <si>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</si>
  <si>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</si>
  <si>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</si>
  <si>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</si>
  <si>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Combinación análisis documental y sistemas de información de apoyo</t>
  </si>
  <si>
    <t>Se aplican análisis documentales y registros en sistemas de información de apoyo.</t>
  </si>
  <si>
    <t>La oportunidad en que se ejecuta el control debe ayudar a prevenir la mitigación del riesgo o a detectar la materialización del riesgo de manera oportuna.</t>
  </si>
  <si>
    <t>Diario - semanal</t>
  </si>
  <si>
    <t>Bimestral</t>
  </si>
  <si>
    <t>Cuatrmestral</t>
  </si>
  <si>
    <t>Semestral</t>
  </si>
  <si>
    <r>
      <t xml:space="preserve">Evidencia
</t>
    </r>
    <r>
      <rPr>
        <sz val="9"/>
        <color rgb="FF4D4D4D"/>
        <rFont val="Arial"/>
        <family val="2"/>
      </rPr>
      <t>(Trazabilidad de la ejecución)</t>
    </r>
  </si>
  <si>
    <t>Se deja evidencia o rastro de la ejecución del control.</t>
  </si>
  <si>
    <t>Combinado (manual y electrónico)</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</si>
  <si>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</si>
  <si>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</si>
  <si>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</si>
  <si>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</si>
  <si>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</si>
  <si>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ASG-01G</t>
  </si>
  <si>
    <t>ASG-02G</t>
  </si>
  <si>
    <t xml:space="preserve"> el incumplimiento de los lineamientos de las políticas de gestión del MIPG a cargo de la OAP y/o por inconsistencias en el diligenciamiento del Formato Único de Avance de la Gestión – FURAG,</t>
  </si>
  <si>
    <t xml:space="preserve"> la inoportuna e insuficiente gestión en el monitoreo de riesgos y la actualización documental,</t>
  </si>
  <si>
    <t>La jefe de la OAP</t>
  </si>
  <si>
    <t>Los profesionales de la OAP</t>
  </si>
  <si>
    <t>Cuatrimestral</t>
  </si>
  <si>
    <t>desconocimiento de dichas políticas y a deficiencias en la planificación, revisión y recolección de la información, lo que puede impactar negativamente el Índice de Desempeño Institucional.</t>
  </si>
  <si>
    <t>Posibilidad de afectación reputacional por el incumplimiento de los lineamientos de las políticas de gestión del MIPG a cargo de la OAP y/o por inconsistencias en el diligenciamiento del Formato Único de Avance de la Gestión – FURAG, a causa de desconocimiento de dichas políticas y a deficiencias en la planificación, revisión y recolección de la información, lo que puede impactar negativamente el Índice de Desempeño Institucional.</t>
  </si>
  <si>
    <t>La jefe de la OAP verifica anualmente el diseño de la metodología, en caso de identificar debilidades en sus elementos se solicitará de realice los ajustes pertinentes, como soporte queda metodológica para realizar el diligenciamiento del FURAG.</t>
  </si>
  <si>
    <t>Los profesionales de la OAP revisan cuatrimestral que se cumpla con las actividades programadas en el plan de adecuación y sostenibilidad del MIPG, en caso de identificar que no se tiene avance y/o reporte, se genera una alerta a través de correo institucional, quedando como soporte los correos</t>
  </si>
  <si>
    <t>debilidades en los mecanismos de coordinación, articulación y cultura organizacional, lo que puede generar desactualización de la información.</t>
  </si>
  <si>
    <t>Posibilidad de afectación reputacional por la inoportuna e insuficiente gestión en el monitoreo de riesgos y la actualización documental, a causa de debilidades en los mecanismos de coordinación, articulación y cultura organizacional, lo que puede generar desactualización de la información.</t>
  </si>
  <si>
    <t>Los profesionales de la OAP verifica trimestralmente que se remita la alerta para que los procesos realicen el reporte de los riesgos de acuerdo a los lineamiento de la Política para la Gestión Integral de Riesgos, en caso de identificar que los procesos no hayan realizado el reporte en la herramienta establecida y el cargue de los soportes se solicita por correo el cargue inmediato. como soporte queda la alerta emitida</t>
  </si>
  <si>
    <t>Los designados de la OAP revisan  anualmente el diligenciamiento del formato GCI-FR-007 Plan de revisión y actualización de los documentos de la cadena de valor de los procesos de la entidad y se genere alertas al cumplimento de este plan, en caso de identificar desviaciones Enel cumplimiento se genera alertas. como soporte queda el plan de revisión y actualización de los documentos de la cadena de valor por cada procesos y las alertas emitidas por correo</t>
  </si>
  <si>
    <t>Los designados de la OAP</t>
  </si>
  <si>
    <t>ASG-01C</t>
  </si>
  <si>
    <t xml:space="preserve"> corrupción en la planificación y actualización de documentos del Sistema de Gestión,</t>
  </si>
  <si>
    <t>del direccionamiento y/o manipulación de la información documentada para su modificación o eliminación indebida, mediante la recepción, solicitud u ofrecimiento de dádivas o beneficios en favor propio o de terceros.</t>
  </si>
  <si>
    <t>Posibilidad de afectación económica por corrupción en la planificación y actualización de documentos del Sistema de Gestión, a causa de del direccionamiento y/o manipulación de la información documentada para su modificación o eliminación indebida, mediante la recepción, solicitud u ofrecimiento de dádivas o beneficios en favor propio o de terceros.</t>
  </si>
  <si>
    <t xml:space="preserve">Los designados de la OAP validan  cuatrimestral  con los lideres de procesos que los enlaces designados por ellos se mantengan vigentes y con autorización de acuerdo al rol asignado en la herramienta para la gestión documental, en caso de cambios en los enlaces se solicita la designación del nuevo enlace. Como soporte queda el correo al líder del proceso 
</t>
  </si>
  <si>
    <t xml:space="preserve">Los profesionales de la OAP verifican cada vez que se va aprobar o actualizar un documento este tenga la aprobación del Liber del proceso, en caso que un documento no este aprobado por el líder del proceso, se devuelve el flujo y se deshabilita hasta recibir una nueva solicitud. Como soporte queda la trazabilidad de la herramienta tecnológica  </t>
  </si>
  <si>
    <t>TIC-01G</t>
  </si>
  <si>
    <t>TIC-02G</t>
  </si>
  <si>
    <t xml:space="preserve"> sanciones de entes de control y el deterioro de la imagen institucional ante los vigilados y la ciudadanía</t>
  </si>
  <si>
    <t xml:space="preserve"> sanciones de entes de control y el deterioro de la imagen institucional ante los vigilados y la ciudadanía,</t>
  </si>
  <si>
    <t>la pérdida de disponibilidad de la infraestructura tecnológica, sistemas de información, servicios tecnológicos y falta de recurso humano.</t>
  </si>
  <si>
    <t>bloqueos o fallas en las operaciones de la entidad ocasionadas por una gestión inadecuada del software y hardware del proceso TIC, como consecuencia del desconocimiento en el manejo de la plataforma tecnológica.</t>
  </si>
  <si>
    <t>Posibilidad de afectación económica y reputacional por sanciones de entes de control y el deterioro de la imagen institucional ante los vigilados y la ciudadanía, a causa de la pérdida de disponibilidad de la infraestructura tecnológica, sistemas de información, servicios tecnológicos y falta de recurso humano.</t>
  </si>
  <si>
    <t>Posibilidad de afectación económica y reputacional por sanciones de entes de control y el deterioro de la imagen institucional ante los vigilados y la ciudadanía, a causa de bloqueos o fallas en las operaciones de la entidad ocasionadas por una gestión inadecuada del software y hardware del proceso TIC, como consecuencia del desconocimiento en el manejo de la plataforma tecnológica.</t>
  </si>
  <si>
    <t>El Líder de infraestructura monitorea mensualmente la infraestructura y servicios TIC con el fin de detectar alertas tempranas de fallos de los sistemas de información e infraestructura a través de la herramienta ZABBIX lo que genera un reporte periódico. En caso de no poder efectuar el monitoreo por la herramienta se procede con la revisión manual dejando como soporte la matriz de verificación. Como soporte queda el reporte de ZABBIX o la matriz de verificación.</t>
  </si>
  <si>
    <t>El Líder de infraestructura y el Líder de Gestión de la Información monitorean mensualmente la disponibilidad de las nubes (AZURE, ORACLE) así como la sincronización de ORACLE (DATAGUARD) mediante el reporte que generan las herramientas. En caso de presentar indisponibilidad o incumplimiento de los ANS se procede con solicitud a los proveedores para el restablecimiento. Como soporte se cuenta con el reporte con la solitud efectuada a los proveedores.</t>
  </si>
  <si>
    <t>El designado por el jefe de la OTIC valida mensualmente el cumplimiento del plan anual de adquisiciones de los procesos de la OTIC mediante la revisión del PAA. En caso de identificar incumplimientos se evalúan los motivos y se generan las alertas correspondientes. Como soporte queda el PAA.</t>
  </si>
  <si>
    <t>El Líder de infraestructura</t>
  </si>
  <si>
    <t>El Líder de infraestructura y el Líder de Gestión de la Información</t>
  </si>
  <si>
    <t>El designado por el jefe de la OTIC</t>
  </si>
  <si>
    <t>El Líder de infraestructura monitorea bimestralmente el funcionamiento de la capacidad tecnológica del consumo de las herramientas de nube, espacios de Microsoft, Onpremise y bases de datos, en el periodo frente a lo contratado/adquirido. En caso de identificar falencias se generan alertas al líder del proceso sobre la necesidad de nuevas capacidades o redistribución de los recursos tecnológicos. Como soporte quedan los reportes que se generan de nube, espacios de Microsoft, Onpremise y bases de datos.</t>
  </si>
  <si>
    <t>El Líder de gobierno revisa semestralmente el cumplimiento de la actualización de la documentación de la OTIC. En caso de identificar retrasos se establecen las razones por las cuales no se ejecutó adecuadamente el control con base en los documentos definidos. Como soporte queda el seguimiento al Plan del Sistema de Gestión.</t>
  </si>
  <si>
    <t>El Líder de gobierno</t>
  </si>
  <si>
    <t>TIC-01C</t>
  </si>
  <si>
    <t xml:space="preserve"> corrupción en el otorgamiento de privilegios de acceso a sistemas de información a beneficio propio o a favor de un terceros,</t>
  </si>
  <si>
    <t>acciones u omisiones en la asignación de usuarios para abusar de los privilegios de acceso, por la falta de segregación adecuada de perfiles.</t>
  </si>
  <si>
    <t>Posibilidad de afectación económica y reputacional por corrupción en el otorgamiento de privilegios de acceso a sistemas de información a beneficio propio o a favor de un terceros, a causa de acciones u omisiones en la asignación de usuarios para abusar de los privilegios de acceso, por la falta de segregación adecuada de perfiles.</t>
  </si>
  <si>
    <t>El líder de Información validan trimestralmente el registro de las acciones efectuadas por cada uno de los usuarios de forma automática cada vez que un usuario efectúa cualquier gestión (Ingreso, modificación o eliminación). Dentro de los registros también se cuenta con las fallas internas del sistema. Como evidencia queda el log de auditoria de los aplicativos CONSOLA TAUX y VIGIA.</t>
  </si>
  <si>
    <t>El Líder de servicios TI realiza cada vez que se requiera la depuración de usuarios en los sistemas de información y el directorio activo. En caso de detectar inconsistencias se procede con los respectivos ajustes. Como evidencia se cuenta con el correo por parte del líder de servicios TI confirmando la depuración.</t>
  </si>
  <si>
    <t>El líder de Información</t>
  </si>
  <si>
    <t>El Líder de servicios TI</t>
  </si>
  <si>
    <t>TIC-03-G</t>
  </si>
  <si>
    <t>TIC-04-G</t>
  </si>
  <si>
    <t xml:space="preserve"> la generación de adiciones contractuales en los contratos de servicios tecnológicos,</t>
  </si>
  <si>
    <t xml:space="preserve"> la generación de adiciones contractuales y posibles sanciones de entes de control en contratos de servicios tecnológicos,</t>
  </si>
  <si>
    <t>falencias en la elaboración y validación de los estudios previos y/o la definición en los requisitos técnicos, ocasionadas por debilidades en su estructuración</t>
  </si>
  <si>
    <t>un inadecuado seguimiento a la ejecución contractual, ocasionado por falencias en el ejercicio de supervisión por parte de la OTI.</t>
  </si>
  <si>
    <t>Posibilidad  de efecto dañoso sobre el recurso público por la generación de adiciones contractuales en los contratos de servicios tecnológicos, a causa de falencias en la elaboración y validación de los estudios previos y/o la definición en los requisitos técnicos, ocasionadas por debilidades en su estructuración.</t>
  </si>
  <si>
    <t>Posibilidad  de efecto dañoso sobre el recurso público por la generación de adiciones contractuales y posibles sanciones de entes de control en contratos de servicios tecnológicos, a causa de un inadecuado seguimiento a la ejecución contractual, ocasionado por falencias en el ejercicio de supervisión por parte de la OTI.</t>
  </si>
  <si>
    <t>Los líderes de equipo elaboran cada vez que se presenta la necesidad de contratación la ficha técnica, en la cual se incluye el plazo de ejecución y los requisitos técnicos para el cumplimiento satisfactorio de la necesidad. En caso de identificar inconsistencias en la formulación de la ficha técnica se procede con la devolución para el ajuste. Como soporte queda la ficha técnica aprobada.</t>
  </si>
  <si>
    <t>El supervisor designado y el apoyo a la supervisión valida cada vez que se reciben los estudios previos por parte de gestión contractual la integridad del documento. En caso de identificar falencias o inconsistencias en los estudios previos, realiza la devolución a gestión contractual para su corrección. Como evidencia queda el correo y los estudios previos aprobados.</t>
  </si>
  <si>
    <t>El supervisor designado y el personal de apoyo a la supervisión  realizan cada vez que inicia un contrato la reunión de apertura (Kick-off) y solicita el cronograma inicial con la planeación de la ejecución del contrato de Bienes y Servicios, la identificación de rutas críticas en tiempo y las condiciones para asegurar la ejecución a satisfacción del contrato. En caso de no realizar la reunión en la fecha pactada, se tendrá que reprogramar para garantizar el inicio de la supervisión. Como evidencia quedan el acta de reunión y el cronograma inicial aprobados.</t>
  </si>
  <si>
    <t>El Supervisor y el Apoyo a la Supervisión  realizan seguimiento, control y aseguramiento cada vez que se requiera al contrato, a través de reuniones de cumplimiento de las actividades del cronograma y seguimiento a los avances y los entregables. En caso de identificar falencias o novedades en la ejecución contractual se adelantan acciones de aseguramiento reflejadas en el cronograma para el cumplimiento del objeto del contrato y se suscriben compromisos. Como soporte se suministra las actas de reuniones, el cronograma (cuando aplique) y el certificado de recibo a satisfacción.</t>
  </si>
  <si>
    <t>Delectivo</t>
  </si>
  <si>
    <t>Los líderes de equipo</t>
  </si>
  <si>
    <t>El supervisor designado y el apoyo a la supervisión</t>
  </si>
  <si>
    <t xml:space="preserve">El supervisor designado y el personal de apoyo a la supervisión </t>
  </si>
  <si>
    <t xml:space="preserve">El Supervisor y el Apoyo a la Supervisión </t>
  </si>
  <si>
    <t xml:space="preserve"> imposibilidad de la ejecución de las actividades de supervisión</t>
  </si>
  <si>
    <t>falta de identificación de los vigilados en VIGIA a los que se les debe realizar verificación y análisis de la información reportada por las entidades habilitadoras o registro directo del supervisado a la entidad o por medios externos. VIG</t>
  </si>
  <si>
    <t>Posibilidad de afectación reputacional por imposibilidad de la ejecución de las actividades de supervisión a causa de falta de identificación de los vigilados en VIGIA a los que se les debe realizar verificación y análisis de la información reportada por las entidades habilitadoras o registro directo del supervisado a la entidad o por medios externos. VIG</t>
  </si>
  <si>
    <t>CI-01C
INS</t>
  </si>
  <si>
    <t xml:space="preserve"> incumplimiento en la ejecución de visitas</t>
  </si>
  <si>
    <t xml:space="preserve"> falta de seguimiento al Plan de Acción de Promoción y Prevención (PAPP) por factores internos, (económicos, falta de personal entre otros), o externos (paros de transporte, declaratoria de emergencias sanitarias, situaciones de orden público etc.) programado para la vigencia. INS</t>
  </si>
  <si>
    <t>Posibilidad de afectación reputacional por incumplimiento en la ejecución de visitas a causa de  falta de seguimiento al Plan de Acción de Promoción y Prevención (PAPP) por factores internos, (económicos, falta de personal entre otros), o externos (paros de transporte, declaratoria de emergencias sanitarias, situaciones de orden público etc.) programado para la vigencia. INS</t>
  </si>
  <si>
    <t xml:space="preserve"> sanciones por parte de entes de control</t>
  </si>
  <si>
    <t>falta de gestión dentro de los términos previstos en la ley para atender una investigación, debilidad en el seguimiento a las investigaciones, desatención de los funcionarios y/o reprocesos internos con áreas de apoyo. CO</t>
  </si>
  <si>
    <t>Posibilidad de afectación económica y reputacional por sanciones por parte de entes de control a causa de falta de gestión dentro de los términos previstos en la ley para atender una investigación, debilidad en el seguimiento a las investigaciones, desatención de los funcionarios y/o reprocesos internos con áreas de apoyo. CO</t>
  </si>
  <si>
    <t>El Director de Promoción y prevención Cotejar y verificar anualmente la base de datos del VIGIA con la base de datos suministrada por los Entes Habilitadores (ANI - AEROCIVIL- MINISTERIO DE TRANSPORTE) con la intención de mantener actualizada la base de datos del aplicativo, teniendo en cuenta la información reportada y actualizada por los entes habilitadores. En caso de identificar un vigilado que no se encuentre registrado se solicita por medio de oficio el registro del vigilado en el aplicativo VIGIA. Como soporte queda la Base de datos a los entes habilitadores y la solicitud efectuada a los vigilados.</t>
  </si>
  <si>
    <t>El Director de Promoción y prevención</t>
  </si>
  <si>
    <t>El Director de Promoción y prevención revisa mensualmente que las actividades programadas en el Plan de Acción de Promoción y Prevención (PAPP), se cumplan de acuerdo con su programación. 
En caso de identificar incumplimientos se informa de inmediato al Superintendente Delegado de DCI para implementar estrategias con el fin de realizar las actividades que se dejaron de cumplir en el (PAPP). Como evidencia queda el Plan de Acción de Promoción y Prevención (PAPP)</t>
  </si>
  <si>
    <t>El Director de investigaciones de la Delegatura de Concesiones e infraestructura  revisa mensualmente que se estén gestionando los actos administrativos en términos de ley con el fin de evitar caducidades mediante la verificación de la "matriz de seguimiento a los procesos" confrontando con los actos administrativos que se generan. 
En caso de identificar actos próximos a vencerse se le notifica al profesional que tiene el expediente asignado para que lo tramite dentro de los términos de ley. Como evidencia queda la "matriz de seguimiento a los procesos"</t>
  </si>
  <si>
    <t xml:space="preserve">El Director de investigaciones de la Delegatura de Concesiones e infraestructura </t>
  </si>
  <si>
    <t>CI-01C
VIG</t>
  </si>
  <si>
    <t xml:space="preserve"> soborno entrante al aceptar o solicitar una ventaja indebida en la manipulación de la información (requisitos técnicos, legales de los vigilados), en la realización de la actividad de vigilancia para favorecer un tercero,</t>
  </si>
  <si>
    <t xml:space="preserve"> soborno entrante al aceptar o solicitar una ventaja indebida en la manipulación de la información (requisitos técnicos, legales de los vigilados), durante la visita de inspección y/o acta de inspección para favorecer un tercero,</t>
  </si>
  <si>
    <t>alterar o generar la pérdida de la información. VIG</t>
  </si>
  <si>
    <t>alterar o generar la pérdida de la información. INS</t>
  </si>
  <si>
    <t>Posibilidad de afectación reputacional por soborno entrante al aceptar o solicitar una ventaja indebida en la manipulación de la información (requisitos técnicos, legales de los vigilados), en la realización de la actividad de vigilancia para favorecer un tercero, a causa de alterar o generar la pérdida de la información. VIG</t>
  </si>
  <si>
    <t>Posibilidad de afectación reputacional por soborno entrante al aceptar o solicitar una ventaja indebida en la manipulación de la información (requisitos técnicos, legales de los vigilados), durante la visita de inspección y/o acta de inspección para favorecer un tercero, a causa de alterar o generar la pérdida de la información. INS</t>
  </si>
  <si>
    <t>CI-01C
CO</t>
  </si>
  <si>
    <t xml:space="preserve"> conflicto de interés no gestionado y/o declarado</t>
  </si>
  <si>
    <t>decisiones en asuntos sobre los cuales la servidora o servidor público tiene un interés y altera o genera pérdida de la información  en el desarrollo de las investigaciones administrativas. CO</t>
  </si>
  <si>
    <t>Posibilidad de afectación económica por conflicto de interés no gestionado y/o declarado a causa de decisiones en asuntos sobre los cuales la servidora o servidor público tiene un interés y altera o genera pérdida de la información  en el desarrollo de las investigaciones administrativas. CO</t>
  </si>
  <si>
    <t>El Director de Promoción y prevención revisa cada vez que se realiza una actividad de vigilancia, revisa el requerimiento y/o el informe elaborado por el supervisor/inspector asignado, con el propósito de verificar que se cumplan los requisitos técnicos y legales a cargo del vigilado, lo cual queda reflejado y se registra en el Plan de Acción de Promoción y Prevención (PAPP) . 
En caso de detectar falencias se requiere al servidor y/o contratista responsable el ajuste correspondiente en el informe. Como evidencia queda el Plan de Acción de Promoción y Prevención (PAPP) en el cual se relacionan los radicados de los informes efectuados los cuales pueden ser consultados en la herramienta de gestión documental de la entidad.</t>
  </si>
  <si>
    <t>El Director de Promoción y Prevención  revisa cada vez que se realiza una inspección, el informe elaborado por el supervisor/inspector asignado, con el propósito de verificar que se cumplan los requisitos técnicos y legales a cargo del vigilado, lo cual queda reflejado en el memorando y el acta, a su vez se registra en el Plan de Acción de Promoción y Prevención (PAPP). 
En caso de detectar falencias se requiere al servidor y/o contratista responsable realizar el ajuste correspondiente. 
Como evidencia queda el Plan de Acción de Promoción y Prevención (PAPP) en el cual se relacionan los radicados de los informes efectuados los cuales pueden ser consultados en la herramienta de gestión documental de la entidad.</t>
  </si>
  <si>
    <t>El Director de Investigaciones y/o funcionario asignado, revisa cada vez que se emita un proyecto de acto administrativo generado por los funcionarios del área mediante la suscripción del documento, validando que cumplan con la normatividad aplicable. En caso de detectar inconsistencias se requiere al servidor y/o contratista responsable que proyectó el acto administrativo para que ejecute los ajustes correspondientes. Posteriormente se realiza remisión al grupo de notificaciones, quienes enumeran y fechan el acto administrativo, lo cual se registra en la Matriz "Procesos salidos". 
Como evidencia queda la Matriz "Procesos salidos" en la cual se evidencia el número de resolución y fecha de emisión, lo cual puede ser consultado en la herramienta de Gestión Documental.</t>
  </si>
  <si>
    <t xml:space="preserve">El Director de Promoción y Prevención </t>
  </si>
  <si>
    <t>El Director de Investigaciones y/o funcionario asignado,</t>
  </si>
  <si>
    <t>PU-01G</t>
  </si>
  <si>
    <t>PU-02G</t>
  </si>
  <si>
    <t>PU-03G</t>
  </si>
  <si>
    <t xml:space="preserve"> incumplimiento en los tiempos de respuesta establecidos por ley</t>
  </si>
  <si>
    <t xml:space="preserve"> incumplimiento de las actividades de promoción y prevención</t>
  </si>
  <si>
    <t xml:space="preserve"> debilidades en la distribución de las PQRSDF y los derechos de petición al área competente. VIG</t>
  </si>
  <si>
    <t>el no desarrollo de las actividades programadas para dar cumplimiento al objetivo estratégico. VIG</t>
  </si>
  <si>
    <t>Posibilidad de afectación reputacional por incumplimiento en los tiempos de respuesta establecidos por ley a causa de  debilidades en la distribución de las PQRSDF y los derechos de petición al área competente. VIG</t>
  </si>
  <si>
    <t>Posibilidad de afectación reputacional por incumplimiento de las actividades de promoción y prevención a causa de el no desarrollo de las actividades programadas para dar cumplimiento al objetivo estratégico. VIG</t>
  </si>
  <si>
    <t xml:space="preserve"> errores en la ejecución de la visita de inspección,</t>
  </si>
  <si>
    <t>la omisión o errores en la aplicación de los procedimientos establecidos por la entidad durante la visita al sujeto objeto de supervisión. INS</t>
  </si>
  <si>
    <t>Posibilidad de afectación económica y reputacional por errores en la ejecución de la visita de inspección, a causa de la omisión o errores en la aplicación de los procedimientos establecidos por la entidad durante la visita al sujeto objeto de supervisión. INS</t>
  </si>
  <si>
    <t xml:space="preserve"> errores u omisión en la proyección del acto administrativo</t>
  </si>
  <si>
    <t>desconocimiento por parte del funcionario de las normas o facultades de la entidad al proyectar los actos administrativos en segunda instancia. CO</t>
  </si>
  <si>
    <t>Posibilidad de afectación económica y reputacional por errores u omisión en la proyección del acto administrativo a causa de desconocimiento por parte del funcionario de las normas o facultades de la entidad al proyectar los actos administrativos en segunda instancia. CO</t>
  </si>
  <si>
    <t xml:space="preserve">El Delegado, Directores y el profesional o técnico asignado </t>
  </si>
  <si>
    <t xml:space="preserve">La Superintendente Delegada para Protección a Usuarios del Sector Transporte y la Dirección de Prevención, Promoción y Atención a Usuarios del Sector Transporte </t>
  </si>
  <si>
    <t>El Delegado, Directores y el profesional o técnico asignado  validan diariamente las asignaciones por DOZZIER y estas son registradas en la base de datos de derechos de petición, con el fin de verificar los casos que correspondan. Si se evidencia que la asignación no aplica a la Dirección se devolverá al remitente. Como evidencia queda la base de datos de derechos de petición.</t>
  </si>
  <si>
    <t>El Delegado, Directores y el profesional o técnico asignado  realizan seguimiento mensualmente a la gestión de peticiones asignadas mediante la realización de mesas de trabajo con la(s) persona(s) designada(s) para la alimentación y seguimiento de la base de datos validando el vencimiento. En caso de evidenciar asignaciones erradas a la Dirección, se reporta a la Superintendente Delegada de manera agregada con el fin de tomar las acciones correctivas. Como soporte queda el acta de reunión de las mesas de trabajo y el reporte a la superintendente Delegada en caso de requerirse.</t>
  </si>
  <si>
    <t>La Superintendente Delegada para Protección a Usuarios del Sector Transporte y la Dirección de Prevención, Promoción y Atención a Usuarios del Sector Transporte   realizan seguimiento trimestralmente mediante mesa de trabajo para corroborar la gestión adecuada y tiempos de respuesta a los derechos de petición. En caso de identificarse un incumplimiento a los tiempos de respuesta de los Derechos de petición se notificará al área encargada. Como soporte queda el acta de reunión, y el correo eléctronico con la notificación en caso de evidenciarse incumplimiento.</t>
  </si>
  <si>
    <t>El Director  realiza seguimiento mensualmente a través de mesa de trabajo para corroborar la gestión adecuada y el cumplimiento de los procedimientos de las actividades de promoción y prevención en los tiempos programados. En caso de detectar posibles incumplimientos en la ejecución de las actividades de promoción y prevención asignadas se procede con la determinación de acciones correctivas. Como soporte queda el seguimiento al cronograma de actividades en el Acta de reunión.</t>
  </si>
  <si>
    <t>La Superintendente Delegada para Protección a Usuarios del Sector Transporte y la Dirección de Prevención, Promoción y Atención a Usuarios del Sector Transporte  verifican trimestralmente que el Plan de Acción cumpla con los objetivos institucionales y el cronograma de actividades de promoción y prevención establecidos. En caso de detectar incumplimientos se formulará un plan de acción. Como soporte quedan las actas de reunión y el Plan de acción en caso de evidenciarse incumplimiento.</t>
  </si>
  <si>
    <t xml:space="preserve">El Director </t>
  </si>
  <si>
    <t>El Director o el profesional encargado realiza cada vez que se requiera una reunión de preparación del/los profesional(es) en la que se confirma el objetivo de la visita de inspección y se validan los conocimientos necesarios para su correcta ejecución. Si se identifican falencias, se determinan las acciones correctivas correspondientes. Como evidencia, se levanta un acta de reunión entre el Director o profesional encargado y el profesional y contratista comisionado.</t>
  </si>
  <si>
    <t>El Delegado y/o Directores realizan mensualmente seguimiento a la base de datos en Excel que contiene la relación de las vistas de inspección a realizarse dentro del periodo. En caso de detectar falencias en la relación se realiza mesa de trabajo con el delegado para ejecutar las acciones correctivas necesarias. Como soporte queda la Base de Datos actualizada y el memorando de comisión para la ejecución de la visita.</t>
  </si>
  <si>
    <t>El Director  revisa mensualmente la realización de las visitas de inspección con el equipo de trabajo, con el fin de verificar la ejecución de la programación establecida en la base de datos, lo que se refleja en el acta de reunión. En caso de detectar incumplimientos se realiza mesa de trabajo con la(s) persona(s) designada(s) para la visita, con el fin de determinar las acciones correctivas necesarias. Como soporte queda la base de datos actualizada y el acta de reunión.</t>
  </si>
  <si>
    <t>El Director o el profesional encargado</t>
  </si>
  <si>
    <t>El Delegado y/o Directores</t>
  </si>
  <si>
    <t>La Delegada para la Protección de Usuarios del sector transporte y el profesional asignado  verifican mensualmente los actos administrativos en segunda instancia en la base de seguimiento. En caso de identificarse incumplimientos a los tiempos de respuesta de los actos administrativos se notificará al área encargada. Como soporte queda la base de seguimiento y el acta de reunión.</t>
  </si>
  <si>
    <t>La Delegada para la Protección de Usuarios del sector transporte y el profesional asignado</t>
  </si>
  <si>
    <t>PU-02C</t>
  </si>
  <si>
    <t>desconocimiento de las normas o facultades de la entidad por parte del funcionario al proyectar los actos administrativos en primera instancia. INS</t>
  </si>
  <si>
    <t>Posibilidad de afectación económica y reputacional por errores en la proyección del acto administrativo a causa de desconocimiento de las normas o facultades de la entidad por parte del funcionario al proyectar los actos administrativos en primera instancia. INS</t>
  </si>
  <si>
    <t>El Director y los profesionales designados</t>
  </si>
  <si>
    <t>El Director y los profesionales designados verifican mensualmente los actos administrativos en primera instancia en la base de datos de Investigaciones general. En caso de identificarse un incumplimiento a los tiempos de respuesta de los actos administrativos se notificará al área encargada. Como soporte queda la base y el acta de reunión.</t>
  </si>
  <si>
    <t xml:space="preserve"> sobornos a servidores publicos o contratistas al aceptar o solicitar una ventaja indebida </t>
  </si>
  <si>
    <t>suministrar y/o alterar información sensible de los vigilados, usuarios o terceros . VIG</t>
  </si>
  <si>
    <t>Posibilidad de afectación reputacional por sobornos a servidores publicos o contratistas al aceptar o solicitar una ventaja indebida  a causa de suministrar y/o alterar información sensible de los vigilados, usuarios o terceros . VIG</t>
  </si>
  <si>
    <t>PU-01C</t>
  </si>
  <si>
    <t xml:space="preserve"> omitir o manipular los requisitos  durante la ejecución de las actividades de inspección. INS</t>
  </si>
  <si>
    <t>Posibilidad de afectación reputacional por sobornos a servidores publicos o contratistas al aceptar o solicitar una ventaja indebida  a causa de  omitir o manipular los requisitos  durante la ejecución de las actividades de inspección. INS</t>
  </si>
  <si>
    <t xml:space="preserve"> corrupción en el uso indebido de información confidencial de la delegatura para obtener un beneficio propio o a favor de un tercero,</t>
  </si>
  <si>
    <t xml:space="preserve"> soborno entrate a servidores publicos o contratistas al aceptar o solicitar una ventaja indebida</t>
  </si>
  <si>
    <t>manipulación de la información y/o exposición interna o externa no controlada de información digital en la dependencia o en la entidad. CO</t>
  </si>
  <si>
    <t>alterar las actuaciones administrativas a favor de un tercero y/o por la omisión en el seguimiento y ejecución de actividades del proceso.CO</t>
  </si>
  <si>
    <t>Posibilidad de afectación reputacional por corrupción en el uso indebido de información confidencial de la delegatura para obtener un beneficio propio o a favor de un tercero, a causa de manipulación de la información y/o exposición interna o externa no controlada de información digital en la dependencia o en la entidad. CO</t>
  </si>
  <si>
    <t>Posibilidad de afectación reputacional por soborno entrate a servidores publicos o contratistas al aceptar o solicitar una ventaja indebida  a causa de alterar las actuaciones administrativas a favor de un tercero y/o por la omisión en el seguimiento y ejecución de actividades del proceso.CO</t>
  </si>
  <si>
    <t>El Director de Prevención, Promoción y Atención a Usuarios del Sector Transporte  verifica mensualmente a traves de reunión la ejecución, avances y resultados de los procedimientos y las actividades programadas de prevención, promoción y atención por parte de servidores y contratistas. En caso de identificar incumplimientos se procede con la notificación al  Delegado para iniciar un proceso disciplinario. Como soporte queda el acta de reunión y la notificación al Delegado en caso de evidenciarse el incumplimiento.</t>
  </si>
  <si>
    <t>La Superintendente Delegada para Protección a Usuarios del Sector Transporte y la Dirección de Prevención, Promoción y Atención a Usuarios del Sector Transporte  revisa trimestralmente, en la reunión de seguimiento, el cumplimiento a los compromisos de las actividades de prevención y promoción programadas y el seguimiento a los correctivos. En caso de identificar incumplimientos se procede con las notificaciones a las areas que corresponda. Como soporte queda el acta de reunión con la retroalimentación del seguimiento a los incumplimientos.</t>
  </si>
  <si>
    <t xml:space="preserve">El Director de Prevención, Promoción y Atención a Usuarios del Sector Transporte </t>
  </si>
  <si>
    <t>Los Directores de la Delegatura para la Protección de Usuarios del Sector Transporte  verifican cuatrimestralmente a traves de reunión la ejecución y resultados con base en las pruebas e información recaudadas durante la visita de inspección por parte de servidores y contratistas. En caso de identificar incumplimientos se procede con la notificación al Delegado para iniciar un proceso disciplinario. Como soporte queda el acta de reunión y la notificación al Delegado en caso de evidenciarse el incumplimiento.</t>
  </si>
  <si>
    <t>El Superintendente Delegado para la Protección de Usuarios del Sector Transporte verifica  cuatrimestralmente a traves de reunión la ejecución y resultados con base en las pruebas e información recaudadas durante la visita de inspección por parte de servidores y contratistas. En caso de identificar incumplimientos se procede con las notificaciones a las areas que corresponda para iniciar proceso disciplinario. Como soporte queda el acta de reunión.</t>
  </si>
  <si>
    <t>Los Directores de la Delegatura para la Protección de Usuarios del Sector Transporte</t>
  </si>
  <si>
    <t>El Superintendente Delegado para la Protección de Usuarios del Sector Transporte</t>
  </si>
  <si>
    <t>El profesional asignado realiza semestralmente las socializaciones respecto al uso adecuado de los documentos que contengan información confidencial de la delegatura. En caso de no poder efectuar la socialización se procede con reprogramación. Como soporte queda el acta de reunión, el material presentado y la lista de asistencia.</t>
  </si>
  <si>
    <t>El Superintendente Delegado para la Protección de Usuarios del Sector Transporte revisa  cada vez que se presenten actuaciones administrativas en segunda instancia asignadas al despacho las respuestas otorgadas por el profesional asignado, así como también los reportes hechos por el Director sobre las actuaciones administrativas. En caso de advertir alteraciones en la respuesta u omisiones en los procedimientos, procede con las notificaciones a las areas que corresponda para iniciar proceso disciplinario. Como soporte queda el acta de reunión.</t>
  </si>
  <si>
    <t>El profesional asignado</t>
  </si>
  <si>
    <t>El Director de Investigaciones para la Protección de Usuarios del Sector Transporte</t>
  </si>
  <si>
    <t>GRC-01G</t>
  </si>
  <si>
    <t>GRC-02G</t>
  </si>
  <si>
    <t xml:space="preserve"> incumplimiento de los tiempos de atención de las PQRSDF</t>
  </si>
  <si>
    <t>la alta rotación de personal, la falta de conocimiento de los lineamientos, competencias y estandarización de los insumos relacionados para su atención oportuna.</t>
  </si>
  <si>
    <t>debilidades en el seguimiento de la informarción publicada sobre la oferta institucional.</t>
  </si>
  <si>
    <t>Posibilidad de afectación reputacional por incumplimiento de los tiempos de atención de las PQRSDF a causa de la alta rotación de personal, la falta de conocimiento de los lineamientos, competencias y estandarización de los insumos relacionados para su atención oportuna.</t>
  </si>
  <si>
    <t>Posibilidad de afectación reputacional por información desactualizada o errada comunicada a la ciudadania a causa de debilidades en el seguimiento de la informarción publicada sobre la oferta institucional.</t>
  </si>
  <si>
    <t>El Líder del proceso de Relacionamiento con el Ciudadano y/o profesional del proceso de relacionamiento con el ciudadano  verifican semestralmente los conocimientos adquiridos por los funcionarios y/o contratistas que son responsables de la atención a las PQRSDF, después de realizado el taller, se aplica la evaluación mediante el formato de "Evaluación de conocimientos". En caso de que el resultado de la evaluación este por debajo del 80% se procede con actividades de refuerzo. Como evidencia queda el formato de evaluación y el material socializado.</t>
  </si>
  <si>
    <t>El Líder del proceso de Relacionamiento con el Ciudadano y/o profesional del proceso de relacionamiento con el ciudadano  validan y efectúan seguimiento mensual mediante la remisión de memorando a todas las dependencias con la información estadistica generada por el aplicativo de gestión documental (cantidad, dependencia), verificando que las respuestas generadas de las PQRSD estén dentro de los tiempos de ley y que las asignaciones recaen en usuarios activos en la entidad, así mismo, indicando las PQRSD asignadas que se encuentran vencidas. En caso de presentar inconvenientes con la remisión de los memorandos se procede con la notificación por medio de Correo Electrónico. Como evidencia quedan los memorandos o los correos electrónicos.</t>
  </si>
  <si>
    <t>El Líder del proceso de Relacionamiento con el Ciudadano y/o profesional del proceso de relacionamiento con el ciudadano</t>
  </si>
  <si>
    <t xml:space="preserve">El Líder del proceso de Relacionamiento con el Ciudadano y/o profesional del proceso de relacionamiento con el ciudadano </t>
  </si>
  <si>
    <t>El Líder del proceso de Relacionamiento con el Ciudadano verifica cuatrimestralmente el adecuado funcionamiento de los enlaces del portal "atencion y servicios a la ciudadania" y del SUIT, dejando como evidencia la captura de pantalla de la información publicada en la página web de la entidad y el SUIT. En caso de evidenciar mal funcionamiento en los enlaces, se procede a notificar a la OTIC a través de correo electrónico y GLPI. Como soporte se suministran los Pantallazos de la verificación en la página web de la entidad y en SUIT.</t>
  </si>
  <si>
    <t>El Líder del proceso de Relacionamiento con el Ciudadano</t>
  </si>
  <si>
    <t>GRC-01C</t>
  </si>
  <si>
    <t xml:space="preserve"> actos de corrupción en la atención presencial de trámites o servicios de la entidad,</t>
  </si>
  <si>
    <t xml:space="preserve"> la solicitud o recepción de retribuciones por parte de servidores públicos a cambio de la prestación del servicio, debido a la falta de valores, principios e integridad tanto de los ciudadanos como de los servidores públicos.</t>
  </si>
  <si>
    <t>Posibilidad de afectación reputacional por actos de corrupción en la atención presencial de trámites o servicios de la entidad, a causa de  la solicitud o recepción de retribuciones por parte de servidores públicos a cambio de la prestación del servicio, debido a la falta de valores, principios e integridad tanto de los ciudadanos como de los servidores públicos.</t>
  </si>
  <si>
    <t>El Líder del proceso de Relacionamiento con el Ciudadano verifica cuatrimestralmente la divulgación de la prohibición de entrega de dineros a funcionarios y/o contratistas para agilizar los trámites, retroalimentando el no costo de los gestión de los trámites de la entidad. En caso de no realizarse la divulgación se comunica a travès de memorando a la persona designada para que realice la divulgación programada. Como evidencia se conserva la infografía, material ilustrativo y banner en redes sociales.</t>
  </si>
  <si>
    <t>Diario</t>
  </si>
  <si>
    <t>GA-01G</t>
  </si>
  <si>
    <t>GA-03G</t>
  </si>
  <si>
    <t xml:space="preserve"> inoportuna o insuficiente prestación de los bienes y servicios,</t>
  </si>
  <si>
    <t xml:space="preserve"> sanciones por parte de entes de control o autoridades ambientales</t>
  </si>
  <si>
    <t xml:space="preserve"> debido a falencias en la planeación por parte del supervisor y del apoyo a la supervisión de los contratos.</t>
  </si>
  <si>
    <t xml:space="preserve"> desconocimiento de los requisitos legales aplicables a la entidad por parte de los colaboradores responsables de los planes ambientales, así como por la inadecuada o insuficiente ejecución de las actividades definidas en el Plan de Acción Integral de Gestión Ambiental.</t>
  </si>
  <si>
    <t>Posibilidad de afectación reputacional por inoportuna o insuficiente prestación de los bienes y servicios, a causa   debido a falencias en la planeación por parte del supervisor y del apoyo a la supervisión de los contratos.</t>
  </si>
  <si>
    <t>Posibilidad de afectación económica y reputacional por sanciones por parte de entes de control o autoridades ambientales, a causa   desconocimiento de los requisitos legales aplicables a la entidad por parte de los colaboradores responsables de los planes ambientales, así como por la inadecuada o insuficiente ejecución de las actividades definidas en el Plan de Acción Integral de Gestión Ambiental.</t>
  </si>
  <si>
    <t>El profesional responsable de la dirección administrativa realiza seguimiento mensual a la ejecución de los contratos de bienes y servicios, verificando el cumplimiento de las obligaciones, tiempos de entrega, niveles de servicio y condiciones pactadas, Como evidencia, se cuenta con informes de supervisión y comunicaciones emitidas al contratista
En caso de identificar incumplimientos se informará a las áreas competentes para la aplicación de las medidas contractuales previstas</t>
  </si>
  <si>
    <t>El profesional responsable de la dirección administrativa verifica mensualmente el estado de los contratos de bienes y servicios, revisando el cuadro de control de contratos próximos a vencer, con el fin de detectar vencimientos cercanos y validar que las notificaciones hayan sido enviadas oportunamente a los supervisores responsables, como evidencia se cuenta con el cuadro de control de contratos actualizado y correos electrónicos de notificación remitidos a los supervisores; 
En caso de identificar incumplimientos o ausencia de notificaciones, se genera alerta y se notifica al supervisor del contrato para la adopción de las acciones correctivas correspondientes, dejando registro de la gestión realizada.</t>
  </si>
  <si>
    <t>El profesional responsable de la dirección administrativa</t>
  </si>
  <si>
    <t>GA-01C</t>
  </si>
  <si>
    <t>GA-02C</t>
  </si>
  <si>
    <t>GA-03C</t>
  </si>
  <si>
    <t xml:space="preserve">  corrupción en la baja de bienes de la entidad,</t>
  </si>
  <si>
    <t xml:space="preserve"> corrupción en la sustracción de los bienes devolutivos asignados a los servidores públicos,</t>
  </si>
  <si>
    <t xml:space="preserve"> corrupción en el manejo de los recursos de la caja menor,</t>
  </si>
  <si>
    <t>de la emisión o utilización de conceptos técnicos erróneos para dar de baja bienes en buen estado o aún útiles, en beneficio propio o de un tercero.</t>
  </si>
  <si>
    <t>de acciones u omisiones en la custodia de los bienes en las sedes de la entidad, para beneficio propio o de un tercero</t>
  </si>
  <si>
    <t>acciones u omisiones en su administración mediante el uso indebido del poder e incumplimiento de los procedimientos y del acto administrativo que la regula, para obtener beneficio propio o de un tercero</t>
  </si>
  <si>
    <t>Posibilidad de afectación económica y reputacional por  corrupción en la baja de bienes de la entidad, a causa  de la emisión o utilización de conceptos técnicos erróneos para dar de baja bienes en buen estado o aún útiles, en beneficio propio o de un tercero.</t>
  </si>
  <si>
    <t>Posibilidad de afectación económica y reputacional por corrupción en la sustracción de los bienes devolutivos asignados a los servidores públicos, a causa  de acciones u omisiones en la custodia de los bienes en las sedes de la entidad, para beneficio propio o de un tercero.</t>
  </si>
  <si>
    <t>Posibilidad de afectación económica y reputacional por corrupción en el manejo de los recursos de la caja menor, a causa  acciones u omisiones en su administración mediante el uso indebido del poder e incumplimiento de los procedimientos y del acto administrativo que la regula, para obtener beneficio propio o de un tercero.</t>
  </si>
  <si>
    <t>La dirección administrativa  valida cada vez que se requiera que los bienes que se van a dar de baja cuenten con el concepto técnico del área competente con el fin de identificar el estado de bienes inservibles u obsolescencia, como evidencia se cuenta con el concepto técnico que se emite mediante memorando. 
En caso de identificar irregularidades en los procesos de baja de bienes, relacionadas con la emisión o utilización de conceptos técnicos erróneos, se solicitara la reevaluación y/o comunicaciones oficiales y ajustes realizados en los sistemas de información</t>
  </si>
  <si>
    <t>Los miembros del Comité evaluador revisan  cada vez que se requiera, los conceptos previos emitidos por las áreas, con fin de que se tome la decisión de dar de baja los bienes presentados en el Comité de Baja de Bienes. 
Si no se cumplen los criterios no se da de baja los bienes, a su vez si no sesiona el comité no se da de baja a los bienes. Como soporte queda el acta del Comité Evaluador de bienes.</t>
  </si>
  <si>
    <t xml:space="preserve">La dirección administrativa </t>
  </si>
  <si>
    <t>Los miembros del Comité evaluado</t>
  </si>
  <si>
    <t>La dirección administrativa  verifica de manera permanente la prestación del servicio de vigilancia y seguridad en las sedes, áreas de almacenamiento, oficinas y demás espacios donde reposan bienes de la Entidad, con el fin de prevenir accesos no autorizados y la pérdida de bienes institucionales. Como evidencia se cuenta con el seguimiento mediante bitácoras,y registros de acceso;
en caso de presentarse novedades o incidentes, se registran y escalan para la adopción de acciones correspondientes</t>
  </si>
  <si>
    <t>El funcionario responsable del almacén Verifica y valida cada vez que se requiera,  las solicitudes de permiso de salida de bienes de las instalaciones de la Entidad, con el fin de asegurar su correcta autorización, seguimiento y control, de conformidad con el procedimiento de salida de bienes establecido. Así mismo, revisa la procedencia de las solicitudes, autoriza la salida cuando corresponde y realiza seguimiento a los bienes autorizados; como evidencia las solicitudes de permiso de salida debidamente diligenciadas y soportadas, en caso de identificar solicitudes incompletas, inconsistencias o salidas no autorizadas, se rechaza la solicitud y se informa al área solicitante para su corrección, dejando registro de la actuación.</t>
  </si>
  <si>
    <t>El funcionario responsable del almacén</t>
  </si>
  <si>
    <t>El profesional responsable del manejo de caja menor y/o Director administrativo junto con la persona asignada de tesorería  verifica mensualmente la realización del arqueo de caja menor, con el fin de validar que los recursos asignados se encuentren ejecutados conforme a la normatividad vigente y a los lineamientos internos establecidos, como evidencia se cuenta con el informe de arqueo de caja menor debidamente diligenciado y firmado, junto con los soportes financieros correspondientes; en caso de identificar inconsistencias  durante el arqueo se documentan y se comunican al responsable de la caja menor para su corrección inmediata, dejando registro de las acciones adoptadas.</t>
  </si>
  <si>
    <t>Profesional encargado del manejo de caja menor y/o Director Administrativo revisa y valida manera mensual las solicitudes presentadas para el uso de caja menor, con el fin de verificar que estas se encuentren acordes con la normatividad aplicable y los lineamientos internos establecidos, como evidencia se cuanta con la matriz de control de caja menor actualizada y solicitudes de uso de caja menor debidamente registradas y soportadas; En caso de identificar solicitudes que no correspondan con la normatividad vigente, estas no se tramitan, se deja el registro de la observación en la matriz de control y se informa al solicitante para su ajuste o corrección.</t>
  </si>
  <si>
    <t xml:space="preserve">El profesional responsable del manejo de caja menor y/o Director administrativo junto con la persona asignada de tesorería </t>
  </si>
  <si>
    <t>Profesional encargado del manejo de caja menor y/o Director Administrativo</t>
  </si>
  <si>
    <t>El profesional ambiental de la Dirección Administrativa   verifica trimestralmente la ejecución de las actividades definidas en el Plan de Acción Integral de Gestión Ambiental, con el fin de validar el cumplimiento normativo y detectar posibles desviaciones que puedan generar afectación económica, reputacional o sancionatoria para la Entidad como evidencia se cuenta con el registros de ejecución del plan, informes de seguimiento preventivo y reportes de avance ambiental; Las desviaciones identificadas se documentan en los informes de seguimiento y se informan a la Dirección Administrativa, quien evalúa y define las acciones correctivas o preventivas correspondientes.</t>
  </si>
  <si>
    <t>El Director Administrativo revisa y verifica trimestralmente el cumplimiento del plan de acción propuesto para la vigencia, mediante el análisis del informe de desempeño ambiental, con el fin de validar el avance de las actividades programadas y el cumplimiento de los objetivos establecidos como evidencia se cuenta con el informes de desempeño ambiental debidamente elaborados y soportes de revisión y aprobación por parte del Director Administrativo; En caso de identificar incumplimientos, retrasos o desviaciones frente al plan de acción, se dejan registradas las observaciones y se solicita al responsable la formulación y ejecución de acciones correctivas, realizando seguimiento a su cumplimiento.</t>
  </si>
  <si>
    <t xml:space="preserve">El profesional ambiental de la Dirección Administrativa  </t>
  </si>
  <si>
    <t xml:space="preserve">El profesional ambiental de la Dirección Administrativa </t>
  </si>
  <si>
    <t>El Director Administrativo</t>
  </si>
  <si>
    <t>GJ-01G</t>
  </si>
  <si>
    <t>GJ-02G</t>
  </si>
  <si>
    <t xml:space="preserve"> sanciones a la entidad por parte de Entes de control o por fallos judiciales en contra de la entidad vencimiento de términos establecido en la ley de las solicitudes recibidas por los diferentes procesos de la Entidad y usuarios externo</t>
  </si>
  <si>
    <t xml:space="preserve"> fallos judiciales en contra de la entidad</t>
  </si>
  <si>
    <t>falencias en el sistema de información de gestión documental de la entidad DOZZIER, demoras en las solicitudes que llegan con términos vencidos, alto Volumen de solicitudes allegadas sobrepasando la capacidad de respuesta y  falta de personal que apoye a proyectar las respuestas de las solicitudes recibidas del proceso</t>
  </si>
  <si>
    <t>falencias en el ejercicio de la defensa judicial y prejudicial generado por herramientas tecnológicas insuficientes, personal disponible insuficiente para llevar a cabo los procesos judiciales y depender de una única plataforma (E-KOGUI)</t>
  </si>
  <si>
    <t>Posibilidad de afectación económica y reputacional por sanciones a la entidad por parte de Entes de control o por fallos judiciales en contra de la entidad vencimiento de términos establecido en la ley de las solicitudes recibidas por los diferentes procesos de la Entidad y usuarios externo a causa de falencias en el sistema de información de gestión documental de la entidad DOZZIER, demoras en las solicitudes que llegan con términos vencidos, alto Volumen de solicitudes allegadas sobrepasando la capacidad de respuesta y  falta de personal que apoye a proyectar las respuestas de las solicitudes recibidas del proceso</t>
  </si>
  <si>
    <t>Posibilidad de afectación económica y reputacional por fallos judiciales en contra de la entidad a causa de falencias en el ejercicio de la defensa judicial y prejudicial generado por herramientas tecnológicas insuficientes, personal disponible insuficiente para llevar a cabo los procesos judiciales y depender de una única plataforma (E-KOGUI)</t>
  </si>
  <si>
    <t xml:space="preserve">El Técnico de la Oficina Jurídica verifica Diariamente que se tengan las competencias respecto a las solicitudes requeridas con el fin de determinar si la OAJ tiene o no las competencias para dar el trámite requerido, en caso de detectar que no se cuenta con la competencia por parte de la OAJ se procede con devolución o traslado al competente. Como evidencia se cuenta con la matriz "Base Reparto"
 </t>
  </si>
  <si>
    <t>Técnico de la Oficina Jurídica verifica semanalmente la información reportada matriz "Base Reparto" debe encontrarse diligenciada con los términos específicos para cada radicado, de no estar se enviara mediante correo electrónico el requerimiento respectivo al profesional a cargo del radicado. Como evidencia queda la "Base reparto" y los correos electrónicos en caso de requerirse.</t>
  </si>
  <si>
    <t>El Técnico de la Oficina Jurídica</t>
  </si>
  <si>
    <t>Técnico de la Oficina Jurídica</t>
  </si>
  <si>
    <t>Líder del proceso y profesional especializado verifica El Líder del proceso y el Profesional especializado efectúa seguimiento mensualmente a los procesos judiciales verificando la gestión del abogado realizando de manera aleatoria un seguimiento a la base de datos de los procesos de los abogados. En caso de detectar inconsistencias se procede con los ajustes correspondientes. Como soporte queda la comunicación directa emitida a los abogados externos.</t>
  </si>
  <si>
    <t>Técnico de la Oficina Jurídica verifica El Técnico del proceso de gestión jurídica verifica mensualmente que los abogados estén cumpliendo con el cargue de la información correspondiente, fortaleciendo el cumplimiento de los procedimientos y la gestión de defensa jurídica de la entidad. En caso de detectar inconsistencias se procede con los ajustes correspondientes. Como soporte queda la comunicación directa emitida a los abogados externos e internos.</t>
  </si>
  <si>
    <t>Líder del proceso y profesional especializado verifica verifica de manera mensual que las actividades desarrolladas por el abogado se hayan ejecutado de acuerdo a las actividades específicas de su contrato en los formatos establecidos por la Entidad para las cuentas de cobro el contratista, en la cual se debe indicar la actividad desarrollada en el mes para su validez y aceptación por el líder del proceso. En caso de evidenciar inconsistencias se procede con su devolución. Como soporte se cuenta el reporte de los informes aprobados.</t>
  </si>
  <si>
    <t>Líder del proceso y profesional especializado</t>
  </si>
  <si>
    <t>GJ-01C</t>
  </si>
  <si>
    <t>GJ-02C</t>
  </si>
  <si>
    <t xml:space="preserve"> Fraude Interno al filtrar discusiones o los análisis jurídicos surtidos al interior del Comité de Conciliación de la Entidad</t>
  </si>
  <si>
    <t>corrupción en la ejecución del Procedimiento Administrativo (OPA), al tomar partido o favorecer indebidamente a alguna de las partes por parte del conciliador,</t>
  </si>
  <si>
    <t>del direccionamiento y/o favorecimiento propio o de un tercero</t>
  </si>
  <si>
    <t>oferta de dádivas y de la falta de conocimiento, valores éticos o integridad profesional de los funcionarios y/o contratistas que intervienen en el proceso.</t>
  </si>
  <si>
    <t>Posibilidad de afectación económica y reputacional por  Fraude Interno al filtrar discusiones o los análisis jurídicos surtidos al interior del Comité de Conciliación de la Entidad a causa de del direccionamiento y/o favorecimiento propio o de un tercero</t>
  </si>
  <si>
    <t>Posibilidad de afectación económica y reputacional por corrupción en la ejecución del Procedimiento Administrativo (OPA), al tomar partido o favorecer indebidamente a alguna de las partes por parte del conciliador, a causa de oferta de dádivas y de la falta de conocimiento, valores éticos o integridad profesional de los funcionarios y/o contratistas que intervienen en el proceso.</t>
  </si>
  <si>
    <t>comité de conciliación verifica  verifica cada vez que se requiera las decisiones adoptadas mediante el diligenciamiento de las actas de comité registradas en el aplicativo E-KOGUI y registradas en la "certificación" GD-FR-006 expedido por la secretaría técnica del comité. En caso de presentar inconsistencias en el acta se procede con su ajuste, en caso de que no logre efectuarse el comité se reprograma. Como soporte queda la "certificación" GD-FR-006 expedido por el/la secretaría técnica del comité.</t>
  </si>
  <si>
    <t>Jefe de la Oficina Asesora Jurídica verifica El jefe de la Oficina Jurídica verifica para cada contrato suscrito con los abogados externos que la cláusula de confidencialidad de acceso a datos se encuentre incluida en cumplimiento a los requisitos de ley. En caso de no contar con la cláusula se procede devolución sin aprobación. Como soporte se cuenta con los contratos firmados.</t>
  </si>
  <si>
    <t>comité de conciliación</t>
  </si>
  <si>
    <t>Jefe de la Oficina Asesora Jurídica</t>
  </si>
  <si>
    <t>Conciliación Gestor valida El conciliador gestor valida el cumplimiento de los requisitos establecidos en la Ley 2220 de 2022, mediante la admisión y citación de las partes que se efectúa mediante el sistema de Gestión documental y por correo electrónico institucional del Centro de Conciliación. En caso de identificar alguna inconsistencia al cumplimiento de la ley 2220 de 2022, realiza un requerimiento mediante el sistema de Gestión Documental solicitando se subsane la solicitud. Como evidencia se suministra el reporte emitido por el sistema de Gestión Documental con el registro de las citaciones efectuadas en el periodo.</t>
  </si>
  <si>
    <t>Conciliación Gestor</t>
  </si>
  <si>
    <t xml:space="preserve">Coordinador del centro de conciliación </t>
  </si>
  <si>
    <t>GJ-01F</t>
  </si>
  <si>
    <t xml:space="preserve"> falta de seguimiento periódico y documentado a los términos de prescripción</t>
  </si>
  <si>
    <t>ausencia de impulso procesal oportuno; no decreto ni seguimiento de medidas cautelares procedentes; no registro ni constancia en el expediente de las actuaciones adelantadas; y falta de soporte técnico que acredite la verificación patrimonial y la inexistencia de bienes embargables del deudor</t>
  </si>
  <si>
    <t>Posibilidad de afectación económica por falta de seguimiento periódico y documentado a los términos de prescripción a causa de ausencia de impulso procesal oportuno; no decreto ni seguimiento de medidas cautelares procedentes; no registro ni constancia en el expediente de las actuaciones adelantadas; y falta de soporte técnico que acredite la verificación patrimonial y la inexistencia de bienes embargables del deudor</t>
  </si>
  <si>
    <t>Coordinador de Grupo por Jurisdicción Coactiva verifica semestralmente que se envien los oficios a bancos y a otras entidades para ubicabilidad de bienes en cabeza del deudor. En todo caso, al no tener respuesta favorable frente al deudor por parte de los bancos y otras entidades, se castigara la cartera un año antes de configurarse la prescripción. Como evidencia se dejaran dichos oficios a bancos y otras entidades</t>
  </si>
  <si>
    <t>Coordinador de Grupo por Jurisdicción Coactiva</t>
  </si>
  <si>
    <t>GH-01G</t>
  </si>
  <si>
    <t>GH-02G</t>
  </si>
  <si>
    <t>GH-03G</t>
  </si>
  <si>
    <t>GH-04G</t>
  </si>
  <si>
    <t>GH-05G</t>
  </si>
  <si>
    <t>GH-06G</t>
  </si>
  <si>
    <t xml:space="preserve"> sanciones de entes de control o investigaciones disciplinarias </t>
  </si>
  <si>
    <t xml:space="preserve"> sanciones de entes de control o investigaciones disciplinarias</t>
  </si>
  <si>
    <t xml:space="preserve">  sanciones de entes de control o investigaciones disciplinarias </t>
  </si>
  <si>
    <t xml:space="preserve">  investigaciones disciplinarias</t>
  </si>
  <si>
    <t>la desactualización o actualización extemporánea de las hojas de vida y declaración de bienes y rentas en la plataforma SIGEP II, por parte de los servidores públicos ya que algunos de ellos, al momento de la legalización de documentos, no allegan estos formularios; falta de capacitación para realizar la actualización de la información; o no se reportan los incumplimientos ante el Grupo de Control Interno Disciplinario.</t>
  </si>
  <si>
    <t>Posibilidad de afectación reputacional por sanciones de entes de control o investigaciones disciplinarias  a causa de la desactualización o actualización extemporánea de las hojas de vida y declaración de bienes y rentas en la plataforma SIGEP II, por parte de los servidores públicos ya que algunos de ellos, al momento de la legalización de documentos, no allegan estos formularios; falta de capacitación para realizar la actualización de la información; o no se reportan los incumplimientos ante el Grupo de Control Interno Disciplinario.</t>
  </si>
  <si>
    <t>la inoportunidad por parte de los evaluados y evaluadores de la concertación de compromisos laborales y la evaluación de desempeño laboral, debido a la falta de compromiso por los mismos y/o desconocimiento de la normatividad vigente.</t>
  </si>
  <si>
    <t>Posibilidad de afectación reputacional por sanciones de entes de control o investigaciones disciplinarias  a causa de la inoportunidad por parte de los evaluados y evaluadores de la concertación de compromisos laborales y la evaluación de desempeño laboral, debido a la falta de compromiso por los mismos y/o desconocimiento de la normatividad vigente.</t>
  </si>
  <si>
    <t xml:space="preserve">devoluciones de documentos y/o demoras en el reconocimiento del pago de las incapacidades y/o licencias de las EPS, por entrega de documentos incompletos, extemporáneos o que incumplen con los parámetros definidos, junto a falta de seguimiento a los pagos realizados por las EPS y a la conciliación de la cuenta de cobro de incapacidades y/o licencias. </t>
  </si>
  <si>
    <t xml:space="preserve">Posibilidad de afectación económica por sanciones de entes de control o investigaciones disciplinarias  a causa de devoluciones de documentos y/o demoras en el reconocimiento del pago de las incapacidades y/o licencias de las EPS, por entrega de documentos incompletos, extemporáneos o que incumplen con los parámetros definidos, junto a falta de seguimiento a los pagos realizados por las EPS y a la conciliación de la cuenta de cobro de incapacidades y/o licencias. </t>
  </si>
  <si>
    <t>cubrimiento no proporcional de las vacantes de nivel directivo, debido a falta de representación o participación equitativa en los procesos de selección.</t>
  </si>
  <si>
    <t>Posibilidad de afectación reputacional por  sanciones de entes de control o investigaciones disciplinarias  a causa de cubrimiento no proporcional de las vacantes de nivel directivo, debido a falta de representación o participación equitativa en los procesos de selección.</t>
  </si>
  <si>
    <t xml:space="preserve">PQRSD (Peticiones, Quejas, Reclamos,Sugerencias y Denuncias) vencidas o con fecha de respuesta tardía, generado por demoras en la asignación por parte del Grupo de Gestión Documental, al Grupo de Talento Humano tras el recibido; o falta de diligencia por el(la) servidor(a) público(a) designado(a) para dar respuesta. </t>
  </si>
  <si>
    <t xml:space="preserve">Posibilidad de afectación reputacional por  investigaciones disciplinarias a causa de PQRSD (Peticiones, Quejas, Reclamos,Sugerencias y Denuncias) vencidas o con fecha de respuesta tardía, generado por demoras en la asignación por parte del Grupo de Gestión Documental, al Grupo de Talento Humano tras el recibido; o falta de diligencia por el(la) servidor(a) público(a) designado(a) para dar respuesta. </t>
  </si>
  <si>
    <t>efectuar pagos a servidores públicos diferentes o adicionales a los establecidos en el procedimiento de liquidación de nómina</t>
  </si>
  <si>
    <t xml:space="preserve">Posibilidad de afectación económica y reputacional por sanciones de entes de control o investigaciones disciplinarias  a causa de efectuar pagos a servidores públicos diferentes o adicionales a los establecidos en el procedimiento de liquidación de nómina. </t>
  </si>
  <si>
    <t xml:space="preserve">El Técnico Administrativo hace seguimiento, cada vez que se presente una novedad de ingreso, retiro o actualización, a los(as) servidores(as) públicos(as) de la entidad a través del aplicativo SIGEP II, verificando el cumplimiento de actualización de hoja de vida y/o declaración de bienes y rentas. En caso de identificar que algún(a) servidor(a) público(a) no ha realizado el proceso, se procede con la emisión de un alertamiento vía correo electrónico para que se culmine el ejercicio, indicando un plazo máximo para su desarrollo. Como soporte queda el reporte de Monitoreo de Actualización de Hoja de Vida y Monitoreo Bienes y Rentas.  </t>
  </si>
  <si>
    <t xml:space="preserve">El Técnico Administrativo  verifica, cada vez que se presente una novedad de ingreso, retiro o actualización, que se imparta la información necesaria para actualizar los datos en SIGEP II, por medio de la inducción general, banners, recordatorios y/o asesoría personalizada a través de correo electrónico o la plataforma Microsoft Teams. En caso de identificar que algún(a) servidor(a) público(a) no ha completado el proceso, se procede con la emisión de un alertamiento vía correo electrónico para que se culmine el ejercicio, indicando un plazo máximo para su desarrollo. Como soporte se suministra el reporte de la inducción general y/o listado de asistencia y/o soportes de correos electrónicos.  </t>
  </si>
  <si>
    <t>El Técnico Administrativo</t>
  </si>
  <si>
    <t>El Profesional Universitario  verifica, cada vez que se requiera, que tanto los evaluadores como los evaluados tengan la información actualizada sobre la normatividad vigente, por medio del reporte de la inducción general / reinducción general y/o asesoría personalizada por correo electrónico o Microsoft Teams. En caso de identificar que algún(a) servidor(a) público(a) no ha completado la inducción general y/o reinducción general, se procede con la emisión de un alertamiento vía correo electrónico para que se culmine el ejercicio, indicando un plazo máximo para su desarrollo. Como soporte se suministran correos electrónicos y/o listado de asistencia generado por Microsoft Teams y/o el reporte de inducción general / reinducción general.</t>
  </si>
  <si>
    <t>El Profesional Universitario  verifica, cada vez que se requiera, que se reporte al jefe inmediato o superior jerárquico, los evaluadores y evaluados que estén pendientes por realizar la concertación de compromisos laborales y/o la evaluación del desempeño laboral, a través de correo electrónico y/o memorando. En caso de identificar que algún(a) servidor(a) público(a) esté pendiente, se procede con la emisión de un nuevo alertamiento vía correo electrónico para que se culmine el ejercicio, indicando un plazo máximo para su desarrollo. Como soporte se suministra el correo electrónico o memorando, cuando aplique.</t>
  </si>
  <si>
    <t>El Profesional Universitario</t>
  </si>
  <si>
    <t>El Técnico Administrativo verifica, cada vez que se presente una incapacidad o licencia que implique un cobro ante alguna EPS, que oportunamente se informe al Grupo de Talento Humano y/o se radique ante la EPS (a través de la página web), así como también que se imparta la información necesaria a los(as) servidores(as) públicos(as) para el trámite correspondiente, por medio de la inducción general / reinducción general o asesoría personalizada por correo electrónico o Microsoft Teams. En caso de una comunicación o radicación extemporánea, se informa al Grupo de Control Interno Disciplinario. Como soporte queda el reporte de radicados ante cada EPS y/o el reporte de inducción general y/o reinducción general.</t>
  </si>
  <si>
    <t xml:space="preserve">El Profesional Universitario verifica mensualmente el seguimiento periódico al pago realizado por parte de las EPS y la conciliación de la cuenta de cobro generada por incapacidades y/o licencias, por medio de un cuadro de control. Como soporte queda el cuadro de control con el reporte de la conciliación de pagos y/o correo electrónico. </t>
  </si>
  <si>
    <t>El Profesional Especializado verifica, cada vez que se presente una vacante en nivel directivo, que se realice el seguimiento a la postulación y/o participación en el proceso de selección, a través de la planta de personal y archivo de Excel. En caso de identificar un incumplimiento a la norma, se procede con un proceso disciplinario. Como soporte queda el reporte de Excel de seguimiento.</t>
  </si>
  <si>
    <t>El Profesional Especializado</t>
  </si>
  <si>
    <t xml:space="preserve">El(la) servidor(a) público(a) designado(a) verifica semanalmente la asignación de PQRSD por parte del Grupo de Gestión Documental, a través del monitoreo del Sistema de Gestión Documental y/o registro en un cuadro de control. En caso de identificar que algún(a) servidor(a) público(a) no ha gestionado las PQRSD asignadas, se procede con la emisión de un alertamiento vía correo electrónico para la gestión correspondiente. Como soporte queda el cuadro de control o correo electrónico, si hay lugar a ello. </t>
  </si>
  <si>
    <t>El(la) servidor(a) público(a) designado(a) revisa semanalmente el estado de las PQRSD asignadas, por medio de alertas de un cuadro de control. En caso de identificar que algún(a) servidor(a) público(a) no ha gestionado las PQRSD asignadas, se procede con la emisión de un alertamiento vía correo electrónico para su gestión. Como soporte queda el cuadro de control.</t>
  </si>
  <si>
    <t>El(la) servidor(a) público(a) designado(a)</t>
  </si>
  <si>
    <t>El Profesional Universitario / Especializado o el(la) servidor(a) público(a) designado(a) verifica mensualmente el reporte de novedades de nómina efectuado a través de correo electrónico y/o archivo de Excel. En caso de presentarse fallas en el reporte, informa las observaciones correspondientes por medio de correo electrónico. Como soporte queda el archivo de Excel y/o correo electrónico, cuando aplique.</t>
  </si>
  <si>
    <t>El equipo de Talento Humano encargado de cargar las novedades, junto con la Coordinación del Grupo de Talento Humano,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t>
  </si>
  <si>
    <t xml:space="preserve">El(la) Coordinador(a) del Grupo de Talento Humano revisa mensualmente la nómina y las firmas correspondientes, con lo cual se procede a enviar memorando remisorio de pago de nómina a la Secretaría General y a la Dirección Financiera para legalización de pago, por medio de correo electrónico y el Sistema de Gestión Documental de la entidad . En caso de presentarse fallas en la nómina, se hace devolución con las observaciones correspondientes. Como soporte queda el correo electrónico y/o el memorando. </t>
  </si>
  <si>
    <t>El Profesional Universitario / Especializado o el(la) servidor(a) público(a) designado(a)</t>
  </si>
  <si>
    <t>El equipo de Talento Humano encargado de cargar las novedades, junto con la Coordinación del Grupo de Talento Humano,</t>
  </si>
  <si>
    <t>El(la) Coordinador(a) del Grupo de Talento Humano</t>
  </si>
  <si>
    <t>GH-01C</t>
  </si>
  <si>
    <t>GH-02C</t>
  </si>
  <si>
    <t xml:space="preserve"> fraude interno en el desarrollo de las actividades del personal de la entidad, </t>
  </si>
  <si>
    <t xml:space="preserve"> fraude interno en la ejecución de pagos a servidores públicos, </t>
  </si>
  <si>
    <t>errores, omisiones, informes inexactos, descripciones incorrectas o el desconocimiento de posibles actos de conflicto de interés, realizados para beneficio personal o de terceros.</t>
  </si>
  <si>
    <t xml:space="preserve">  acciones u omisiones que generen pagos diferentes o adicionales a los establecidos en el procedimiento de liquidación de nómina, realizados para beneficio propio o de terceros</t>
  </si>
  <si>
    <t>Posibilidad de afectación reputacional por fraude interno en el desarrollo de las actividades del personal de la entidad,  a causa de errores, omisiones, informes inexactos, descripciones incorrectas o el desconocimiento de posibles actos de conflicto de interés, realizados para beneficio personal o de terceros.</t>
  </si>
  <si>
    <t>Posibilidad de afectación reputacional por fraude interno en la ejecución de pagos a servidores públicos,  a causa de   acciones u omisiones que generen pagos diferentes o adicionales a los establecidos en el procedimiento de liquidación de nómina, realizados para beneficio propio o de terceros.</t>
  </si>
  <si>
    <t>El Profesional Universitario verifica, cada vez que se presenta un ingreso de personal o cuando se requiera, mediante el reporte de la inducción general / reinducción general, que los(as) servidores(as) públicos(as) hayan aprobado el módulo de conflictos de interés. En caso de identificar que algún(a) servidor(a) público(a) no haya completado el módulo, se procede con la emisión de un alertamiento vía correo electrónico para que se culmine el ejercicio, indicando un plazo máximo para su desarrollo. Como soporte queda el reporte de la inducción general / reinducción general y/o correo electrónico, cuando aplique.</t>
  </si>
  <si>
    <t>El Profesional Universitario y/o el (la) Servidor(a) público(a) designado(a)  revisa mensualmente las respuestas emitidas por el Despacho del Superintendente de Transporte, la Secretaría General y/o la Oficina Asesora Jurídica, respecto a la consulta de los posibles casos de conflicto de interés presentados durante el período, efectuado mediante correo electrónico, con lo cual se procede al registro y seguimiento del "Cuadro de Control y Seguimiento Conflictos de Interés". En caso de no recibir respuesta, se procede con la reiteración de la solicitud. Como soporte queda el "Cuadro de Control y Seguimiento Conflictos de interés" y el correo electrónico.</t>
  </si>
  <si>
    <t>El Profesional Universitario y/o el (la) Servidor(a) público(a) designado(a)</t>
  </si>
  <si>
    <t>El equipo de Talento Humano encargado de cargar las novedades, junto con la Coordinación del Grupo de Talento Humano,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t>
  </si>
  <si>
    <t xml:space="preserve">El(la) Coordinador(a) del Grupo de Talento Humano  revisa mensualmente la nómina y las firmas correspondientes, con lo cual se procede a enviar memorando remisorio de pago de nómina a la Secretaría General y a la Dirección Financiera para legalización de pago, por medio de correo electrónico y el Sistema de Gestión Documental de la entidad . En caso de presentarse fallas en la nómina, se hace devolución con las observaciones correspondientes. Como soporte queda el correo electrónico y/o el memorando. </t>
  </si>
  <si>
    <t>El Técnico Administrativo verifica, cada vez que se presente el incumplimiento de la actualización de hoja de vida y/o declaración de bienes y rentas de SIGEP II por parte de algún(a) servidor(a) público(a) de la entidad, la novedad presentada. En caso de aplicar el incumplimiento, se informa al Grupo de Control Interno Disciplinario a través de memorando. Como soporte quedan los memorandos remitidos, si hay lugar a ello.</t>
  </si>
  <si>
    <t>GCT-01G</t>
  </si>
  <si>
    <t>GCT-02G</t>
  </si>
  <si>
    <t>GCT-03G</t>
  </si>
  <si>
    <t xml:space="preserve"> retrasos en los tiempos para la suscripción del contrato</t>
  </si>
  <si>
    <t>errores o debilidades en la estructuración y definición de los lineamientos técnicos de las  necesidades contractuales por parte de las dependencias solicitantes.</t>
  </si>
  <si>
    <t>Posibilidad de afectación reputacional por retrasos en los tiempos para la suscripción del contrato a causa de errores o debilidades en la estructuración y definición de los lineamientos técnicos de las  necesidades contractuales por parte de las dependencias solicitantes.</t>
  </si>
  <si>
    <t xml:space="preserve"> fallas y omisiones en la supervisión e interventoria</t>
  </si>
  <si>
    <t>desconocimiento de los procedimientos internos y de la normatividad, generando incumplimientos contractuales.</t>
  </si>
  <si>
    <t xml:space="preserve"> fallas y retrasos en la liquidación de los contratos por parte del supervisor o interventor</t>
  </si>
  <si>
    <t>desconocimiento y omisiones en los seguimientos a los términos legales para adelantar esta actividad.</t>
  </si>
  <si>
    <t>Posibilidad de afectación económica y reputacional por fallas y retrasos en la liquidación de los contratos por parte del supervisor o interventor a causa de desconocimiento y omisiones en los seguimientos a los términos legales para adelantar esta actividad.</t>
  </si>
  <si>
    <t xml:space="preserve">El Líder del proceso o el(los) profesional(es) que éste designe,  verifican semestralmente la apropiación de conocimiento dados en la socialización sobre el correcto diligenciamiento del formato GC-FR-039_Formato_Ficha técnica necesidad contractual (en su versión vigente), con el objetivo de brindar los parametros para su diligenciamiento. En caso de identicar que las calificaciones son inferiores al 90%, se reforzará la capacitación. Como evidencia se tiene registro de asistencia a la socialización mediante plataforma Teams y el resultado de la evaluación. </t>
  </si>
  <si>
    <t>El(los) profesional(es) verifican cada vez que se realiza una solicitud de contrataciòn por parte de la areas, el envío y correcto diligenciamiento del formato GC-FR-039_Formato_Ficha técnica necesidad contractual (en su versión vigente). En caso de evidenciar errores en su diligenciamiento procede con la devolución. Como evidencia se tiene la ficha y el correo eléctronico.</t>
  </si>
  <si>
    <t>El Líder del proceso o el(los) profesional(es) que éste designe</t>
  </si>
  <si>
    <t>El(los) profesional(es</t>
  </si>
  <si>
    <t xml:space="preserve">El Líder del proceso  valida semestralmente el envío del memorando interno a los supervisores de contratos del "GC-MA-002 Manual de Supervisión e Interventoría" con el instrumento de evaluación para su respectiva solución.  En caso de identicar que no hubo respuesta o que las calificaciones son inferiores al 90%, se reitera la comunicación.  Como evidencia los memorandos y/o las comunicaciones dirigidas a los supervisores de contratos. </t>
  </si>
  <si>
    <t xml:space="preserve">El Líder del proceso </t>
  </si>
  <si>
    <t xml:space="preserve">El Líder del proceso o el(los) profesional(es) que éste designe,  verfican mensualmente los contratos pendientes de liquidación, a través de la matriz de control y monitoreo sobre estado de avance de cada proceso pendiente. En caso de identificar demoras en la remisión de información y documentación para liquidación por parte de las áreas responsables, se remite comunicación escrita. Como evidencia se tiene matriz de seguimeinto a los contratos pendientes de liquidación. </t>
  </si>
  <si>
    <t>El Líder del proceso o el(los) profesional(es) que éste designe,</t>
  </si>
  <si>
    <t>GCT-01C</t>
  </si>
  <si>
    <t>GCT-02C</t>
  </si>
  <si>
    <t xml:space="preserve"> favorecer a terceros en los procesos de selección de contratos de bienes y/o servicios </t>
  </si>
  <si>
    <t xml:space="preserve"> realizar contratos con personas naturales o juridicas relacionadas con delitos de LA/FT/FP</t>
  </si>
  <si>
    <t>acción u omisión en la etapa precontractual por parte de los partícipes de la gestión contractual.</t>
  </si>
  <si>
    <t>deficiencias en la aplicación de la debida diligencia en los diferentes procesos de selección.</t>
  </si>
  <si>
    <t>Posibilidad de afectación económica y reputacional por favorecer a terceros en los procesos de selección de contratos de bienes y/o servicios  a causa de acción u omisión en la etapa precontractual por parte de los partícipes de la gestión contractual.</t>
  </si>
  <si>
    <t>Posibilidad de afectación reputacional por realizar contratos con personas naturales o juridicas relacionadas con delitos de LA/FT/FP a causa de deficiencias en la aplicación de la debida diligencia en los diferentes procesos de selección.</t>
  </si>
  <si>
    <t>El Líder del proceso o el(los) profesional(es) que éste designe,  verifican cada vez que remiten por parte del equipo de apoyo técnico y contractual los estudios previos que cumplan con las directrices y criterios de acuerdo al Estatuto General de Contratación Pública. En caso de identificar incosistencias, falencias o criterios que se aparten del ordenamiento jurídico, se devolverá al área solicitante para que realice los ajustes a que haya lugar. Como evidencia se presentan los estudios previos publicados en la plataforma SECOP II para cada proceso.</t>
  </si>
  <si>
    <t>El profesional designado por parte del GIT Contractual verifica cada vez que se realiza una oferta en el marco de los procesos públicos de contratación que adelanta la entidad el debido diligenciamiento del formato GC-FR-034 Certificado de Actividades Lícitas SARLAFT. En caso de evidenciar la ausencia o incosistencias en el diligenciamiento del documento, se requerira la presentación o corrección del formato. Como soporte se cuenta con el formato GC-FR-034 Certificado de Actividades Lícitas SARLAFT debidamente diligenciado para los diferentes procesos de contratación.</t>
  </si>
  <si>
    <t>El profesional designado por parte del GIT Contractual valida cada vez que se realiza una oferta en el marco de los procesos publicos de contratación que adelanta la entidad las listas vinculantes de LA/FT/FP para Colombia. En caso de evidenciar coincidencias en estas listas proceder a notificar al correo buzonsarlaft_ptee@supertransporte.gov.co. Como soporte los resultados de la consulta y el correo electrónico en caso de evidenciar coincidencias.</t>
  </si>
  <si>
    <t>El profesional designado por parte del GIT Contractual</t>
  </si>
  <si>
    <t>GF-01G</t>
  </si>
  <si>
    <t xml:space="preserve">nadecuado o insuficiente de recaudo de las obligaciones económicas generadas a favor de la entidad </t>
  </si>
  <si>
    <t>la falta de oportunidad en la entrega o errores de la información por parte del grupo de notificaciones de las obligaciones ejecutoriadas a favor de la entidad, para su validación e incorporación en la Consola Taux.</t>
  </si>
  <si>
    <t>Posibilidad de afectación económica por inadecuado o insuficiente de recaudo de las obligaciones económicas generadas a favor de la entidad  a causa de la falta de oportunidad en la entrega o errores de la información por parte del grupo de notificaciones de las obligaciones ejecutoriadas a favor de la entidad, para su validación e incorporación en la Consola Taux.</t>
  </si>
  <si>
    <t>GF-03G</t>
  </si>
  <si>
    <t xml:space="preserve"> indebida gestión en el recaudo de las obligaciones generadas a favor de la Entidad </t>
  </si>
  <si>
    <t xml:space="preserve"> la falta de realización de las acciones de cobro persuasivo</t>
  </si>
  <si>
    <t>Posibilidad de afectación económica por indebida gestión en el recaudo de las obligaciones generadas a favor de la Entidad  a causa de  la falta de realización de las acciones de cobro persuasivo</t>
  </si>
  <si>
    <t>GF-04G</t>
  </si>
  <si>
    <t xml:space="preserve"> inconsistencias en los estados financieros </t>
  </si>
  <si>
    <t>la entrega de información financiera por fuera de los plazos establecidos a la Dirección financiera, por parte de las áreas de la Entidad</t>
  </si>
  <si>
    <t>Posibilidad de afectación reputacional por inconsistencias en los estados financieros  a causa de  la entrega de información financiera por fuera de los plazos establecidos a la Dirección financiera, por parte de las áreas de la Entidad</t>
  </si>
  <si>
    <t>GF-05G</t>
  </si>
  <si>
    <t xml:space="preserve"> incorporar en el BDME obligaciones que no se encuentran vencidas y que no sean objeto de reporte conforme al procedimiento dispuesto por la Contaduría General de la Nación </t>
  </si>
  <si>
    <t>la falta de verificación de la información correspondiente a las obligaciones que se van a reportar ante el BDME.</t>
  </si>
  <si>
    <t>Posibilidad de afectación económica y reputacional por incorporar en el BDME obligaciones que no se encuentran vencidas y que no sean objeto de reporte conforme al procedimiento dispuesto por la Contaduría General de la Nación  a causa de la falta de verificación de la información correspondiente a las obligaciones que se van a reportar ante el BDME.</t>
  </si>
  <si>
    <t>GF-06G</t>
  </si>
  <si>
    <t xml:space="preserve"> disminución de las cuentas por cobrar</t>
  </si>
  <si>
    <t xml:space="preserve"> la falta de gestiones pertinentes por parte de la Dirección Financiera</t>
  </si>
  <si>
    <t xml:space="preserve">Posibilidad de afectación económica y reputacional por disminución de las cuentas por cobrar a causa de  la falta de gestiones pertinentes por parte de la Dirección Financiera </t>
  </si>
  <si>
    <t>El personal asignado  revisa en la conciliación mensual la información de las resoluciones ejecutoriadas suministradas por el Grupo de Notificaciones a efectos de identificar que coincidan con los datos registrados en la Consola Taux. En caso de evidenciar diferencias se devuelve la información al área de notificaciones mediante memorando informando la inconsistencia presentada. Como evidencia queda la conciliación.</t>
  </si>
  <si>
    <t xml:space="preserve">El personal asignado </t>
  </si>
  <si>
    <t>El personal asignado  valida  mensualmente las gestiones administrativas para el cobro de las obligaciones que se encuentren en etapa persuasiva mediante la verificación del informe que generan el profesional asignado. En caso de no lograr el efectivo recaudo en etapa persuasiva se remiten las obligaciones al Grupo de Cobro por Jurisdicción Coactiva con el fin que se adelanten las respectivas acciones de cobro. O se da de baja la cartera de difícil recaudo mediante la resolución emitida por el comité contable de la entidad de saneamiento debidamente aprobadas.
Como evidencia queda el Informe, en caso de traslado el memorando y cuando se depure contablemente la resolución emitida por el comité contable de la entidad.</t>
  </si>
  <si>
    <t xml:space="preserve">El profesional asignado verifica mensualmente la conciliación de la información de los hechos económicos generados y reportados por las distintas dependencias de la Entidad, con el fin de identificar si existen inconsistencias en la información presentada. </t>
  </si>
  <si>
    <t>Los Coordinadores de los grupos de gestión, financiera, presupuestal y contable revisan mensualmente la proyección de los EEFF, mediante validaciones de cifras y hechos económicos reportados, validación y consistencia de datos, fuentes de información. Como soporte los estados financieros revisados. .</t>
  </si>
  <si>
    <t>El Director Financiero valida y aprueba mensualmente  los EEFF consistencia de datos y aplicación de la normas. Como soporte los EEFF y su publicación en la página WEB.</t>
  </si>
  <si>
    <t>Los Coordinadores de los grupos de gestión, financiera, presupuestal y contable</t>
  </si>
  <si>
    <t>El Director Financiero</t>
  </si>
  <si>
    <t>Los Coordinadores de los grupos de gestión, financiera, presupuestal y contable verifican semestralmente la información en el BDME, mayor a 5 SMLMV, 6 mesesen mora   que la obligación este en firme de acuerdo a información recibida, analizada y validada..Como evidencia estan el reporte BDME.</t>
  </si>
  <si>
    <t>El Profesional asignado</t>
  </si>
  <si>
    <t>Los Coordinadores de los grupos de gestión, financiera, presupuestal y contable verifican trimestralmente mediante reunión de equipo la realización de las gestiones de las operaciones reciprocas, contemplando la circularización, actas de reunión, llamadas telefónicas y depuración de obligaciones si hay lugar a ello. En caso de identificar novedades se debe tomar las medidas adicionales correspondientes. 
Como evidencia queda el acta de reunión y anexos.</t>
  </si>
  <si>
    <t>Los Coordinadores de los grupos de gestión, financiera, presupuestal y contable concilian trimestralmente el reporte generado del aplicativo SIIF Nación, identificando las empresas que cuentan con código de consolidación, las cuales serán objeto de reporte ante la Contaduría General de Nación. 
Como evidencia queda el reporte del aplicativo SIIF Nación y la conciliación de operaciones reciprocas.</t>
  </si>
  <si>
    <t>GF-02G</t>
  </si>
  <si>
    <t xml:space="preserve"> sanciones e intereses moratorios por parte de la DIAN </t>
  </si>
  <si>
    <t>la falta de realización de la presentación de las declaraciones tributarias dentro de los plazos establecidos por el Gobierno Nacional</t>
  </si>
  <si>
    <t>Posibilidad  de efecto dañoso sobre el recurso público por sanciones e intereses moratorios por parte de la DIAN  a causa de  la falta de realización de la presentación de las declaraciones tributarias dentro de los plazos establecidos por el Gobierno Nacional</t>
  </si>
  <si>
    <t xml:space="preserve">El coordinador grupo gestión, financiera, presupuestal y contable revisa y reporta mensualmente el cumplimiento del calendario tributario para efectos de la presentación de las declaraciones mediante la respuesta al correo electrónico remitido por el funcionario encargado. </t>
  </si>
  <si>
    <t>El coordinador grupo gestión, financiera, presupuestal y contable</t>
  </si>
  <si>
    <t>GF-01C</t>
  </si>
  <si>
    <t>GF-02C</t>
  </si>
  <si>
    <t>GF-03C</t>
  </si>
  <si>
    <t>fraude interno en el manejo presupuestal,</t>
  </si>
  <si>
    <t>fraude interno en la aplicación del procedimiento de ejecución y pago de los recursos,</t>
  </si>
  <si>
    <t xml:space="preserve">  corrupción en el trámite de la Contribución Especial de Vigilancia,</t>
  </si>
  <si>
    <t>del uso indebido de los perfiles asignados para el direccionamiento y/o favorecimiento de intereses particulares o de terceros mediante la manipulación de registros, transacciones o información financiera</t>
  </si>
  <si>
    <t>del direccionamiento y/o favorecimiento de intereses particulares o de terceros mediante la manipulación de soportes, registros o validaciones requeridas para la autorización y desembolso de pagos.</t>
  </si>
  <si>
    <t xml:space="preserve"> del direccionamiento y/o favorecimiento indebido a un particular o tercero mediante la acción u omisión en la validación y control de la información reportada por el vigilado, generando liquidaciones erradas en el valor de la contribución.</t>
  </si>
  <si>
    <t>Posibilidad de afectación económica y reputacional porfraude interno en el manejo presupuestal, a causa de del uso indebido de los perfiles asignados para el direccionamiento y/o favorecimiento de intereses particulares o de terceros mediante la manipulación de registros, transacciones o información financiera.</t>
  </si>
  <si>
    <t>Posibilidad de afectación económica y reputacional porfraude interno en la aplicación del procedimiento de ejecución y pago de los recursos, a causa de del direccionamiento y/o favorecimiento de intereses particulares o de terceros mediante la manipulación de soportes, registros o validaciones requeridas para la autorización y desembolso de pagos.</t>
  </si>
  <si>
    <t>Posibilidad de afectación económica y reputacional por  corrupción en el trámite de la Contribución Especial de Vigilancia, a causa de  del direccionamiento y/o favorecimiento indebido a un particular o tercero mediante la acción u omisión en la validación y control de la información reportada por el vigilado, generando liquidaciones erradas en el valor de la contribución.</t>
  </si>
  <si>
    <t>Los Coordinadores de los grupos de gestión, financiera, presupuestal y contable verifican mensualmente la asignación de perfiles de usuario a los funcionarios y contratistas en el sistema de información SIIF acorde con el procedimiento al que está vinculado o contratado mediante el reporte que sistema. En caso de identificar una asignación inadecuada se procede con su ajuste en el sistema y notifica la novedad al área solicitante. Como soporte queda el reporte de usuarios y los correos si se presentan desviaciones.</t>
  </si>
  <si>
    <t>Los Coordinadores de los grupos de gestión, financiera, presupuestal y contable validan cada vez que se requiera, la realización de los traslados presupuestales con la debida resolución de autorización firmada y legalizada por el área de notificaciones. En caso de no contar con la resolución no se puede proceder con los traslados. 
Como soporte se suministra la resolución.</t>
  </si>
  <si>
    <t>El personal asignado  verifica mensualmente que las órdenes de pago cumplan con sus debidos soportes. En caso de no contar con la totalidad de los documentos se procede con devolución por correo electrónico. 
Como soporte se cuenta con la base de datos de liquidaciones de pagos.</t>
  </si>
  <si>
    <t>El personal asignado  revisa, valida y aprueba  anualmente, la base para la creación de los cupones de pago de acuerdo con el ejercicio realizado por el grupo de análisis y gestión del recaudo, correspondiente a la variación y comparación de ingresos contra las vigencias anteriores lo cual se evidencia en el correo emitido con el visto bueno para generación de los cupones. En caso de identificar alguna inconsistencia se procede con devolución mediante correo electrónico para corrección. 
Como evidencia queda el correo electrónico con la aprobación o devolución.</t>
  </si>
  <si>
    <t>El personal asignado  revisa, valida y registra  anualmente la base para la creación de los cupones de acuerdo con la verificación de los reportes efectuados por los vigilados, respecto a la información financiera registrada en el VIGIA con relación a las vigencias anteriores de acuerdo con la circular única de infraestructura y transporte. En caso de identificar diferencias se procede con la solicitud al vigilado de certificados de ingresos, estados financieros, declaración de renta y cuentas contables con el fin de contrastar la información reportada. 
Como soporte queda la base para la creación de los cupones y los correos de solicitud a los vigilados.</t>
  </si>
  <si>
    <t>GC-01G</t>
  </si>
  <si>
    <t>GC-02G</t>
  </si>
  <si>
    <t xml:space="preserve"> afectación de la imagen de la Entidad al socializar comunicados con inconsistencias</t>
  </si>
  <si>
    <t xml:space="preserve"> mantener datos desactualizados de la Entidad en las redes sociales verificadas (X, Facebook, Instagram y Tiktok)</t>
  </si>
  <si>
    <t>manejo inadecuado de la información no oficial o reservada.</t>
  </si>
  <si>
    <t>la falta de coordinación entre el equipo de comunicaciones y demás áreas para la publicación de información relevante de la Entidad.</t>
  </si>
  <si>
    <t>Posibilidad de afectación reputacional por afectación de la imagen de la Entidad al socializar comunicados con inconsistencias a causa de manejo inadecuado de la información no oficial o reservada.</t>
  </si>
  <si>
    <t>Posibilidad de afectación reputacional por mantener datos desactualizados de la Entidad en las redes sociales verificadas (X, Facebook, Instagram y Tiktok) a causa de la falta de coordinación entre el equipo de comunicaciones y demás áreas para la publicación de información relevante de la Entidad.</t>
  </si>
  <si>
    <t xml:space="preserve">El Profesional Especializado de Comunicaciones  revisa  cada vez que se requiera los formatos (GCM-FR-002 Formato comunicados, GCM-FR-004 Requerimiento de campañas digitales para redes sociales y GCM-FR-003 requerimiento de transmisiones), diligenciados por las áreas de la Entidad se encuentren completos y con información clara y precisa del requerimiento. En caso de que la información no esté completa o no sea clara se solicita al emisor haga los respectivos ajustes. Como evidencia se suministran los formatos GCM-FR-002 Formato comunicados, GCM-FR-004 Requerimiento de campañas digitales para redes sociales y GCM-FR-003 requerimiento de transmisiones. </t>
  </si>
  <si>
    <t xml:space="preserve">El Profesional Especializado de Comunicaciones </t>
  </si>
  <si>
    <t>El Superintendente de Transporte</t>
  </si>
  <si>
    <t>El Profesional Especializado o Universitario de Comunicaciones</t>
  </si>
  <si>
    <t>El Coordinador del equipo de Comunicaciones responsable del manejo de redes sociales  revisa  mensualmente el estado de las campañas y comunicados aplicables a redes sociales y determina cuáles siguen vigentes, cuáles se deben actualizar y cuáles no se deben seguir publicando mediante el archivo "Campañas vigentes". En caso de requerir actualizar se coordina con el área encargada para obtener información y publicar nuevamente. Como soporte se suministra el archivo "Campañas Vigentes"</t>
  </si>
  <si>
    <t xml:space="preserve">El Coordinador del equipo de Comunicaciones responsable del manejo de redes sociales </t>
  </si>
  <si>
    <t xml:space="preserve">Profesional del grupo interno de comunicaciones verificaca  cada vez que el área correspondiente solicite un ajuste a la públicación que se realice en las redes sociales, se tomara el pantallazo de la actualización de la información. En caso de que la información no haya sido actualizada, se procedera a solicitar el ajuste de forma inmediata. </t>
  </si>
  <si>
    <t>Profesional del grupo interno de comunicaciones</t>
  </si>
  <si>
    <t>GC-01C</t>
  </si>
  <si>
    <t xml:space="preserve"> Fraude interno en el uso de la información que debe comunicarse o publicarse en medios  para beneficio personal  o de terceros</t>
  </si>
  <si>
    <t>Una indebida gestión de la información a la cual tiene acceso de forma privilegiada el Grupo Interno de Trabajo de Comunicaciones.</t>
  </si>
  <si>
    <t>Posibilidad de afectación económica y reputacional por Fraude interno en el uso de la información que debe comunicarse o publicarse en medios  para beneficio personal  o de terceros a causa de Una indebida gestión de la información a la cual tiene acceso de forma privilegiada el Grupo Interno de Trabajo de Comunicaciones.</t>
  </si>
  <si>
    <t>El coordinadordel grupo interno de trabajo verifica  Que se firme el acuerdo de Confidencialidad cada vez que se suscriba un contrato, en caso de no suscribir el acuerdo no puede desempeñar las funciones en el equipo de comunicaciones. Como soporte se suministran los Acuerdos de Confidencialidad firmados</t>
  </si>
  <si>
    <t>El coordinadordel grupo interno de trabajo</t>
  </si>
  <si>
    <t>P-01G</t>
  </si>
  <si>
    <t xml:space="preserve"> fallas en la disponibilidad, calidad y oportunidad de la información necesaria para la elaboración del Boletín Estadístico,</t>
  </si>
  <si>
    <t xml:space="preserve"> debilidades en los procesos de gestión de la información estadística y en la gobernanza de datos, así como insuficiencias en la infraestructura tecnológica. VI</t>
  </si>
  <si>
    <t>Posibilidad de afectación reputacional por fallas en la disponibilidad, calidad y oportunidad de la información necesaria para la elaboración del Boletín Estadístico, a causa de  debilidades en los procesos de gestión de la información estadística y en la gobernanza de datos, así como insuficiencias en la infraestructura tecnológica. VI</t>
  </si>
  <si>
    <t>P-02G</t>
  </si>
  <si>
    <t xml:space="preserve"> programar visitas de inspección a sujetos vigilados sin la aplicación consistente de criterios técnicos </t>
  </si>
  <si>
    <t>debilidades en la definición técnica y actualización de lineamientos internos para la priorización y planeación de la supervisión. VI</t>
  </si>
  <si>
    <t>Posibilidad de afectación reputacional por programar visitas de inspección a sujetos vigilados sin la aplicación consistente de criterios técnicos  a causa de debilidades en la definición técnica y actualización de lineamientos internos para la priorización y planeación de la supervisión. VI</t>
  </si>
  <si>
    <t xml:space="preserve"> inconsistencias en las visitas de inspección por inaplicación de los criterios técnicos definidos y/u omisión de hallazgos en los informes</t>
  </si>
  <si>
    <t>debilidades en los controles de calidad, estandarización y seguimiento del proceso de inspección a sujetos vigilados. INS</t>
  </si>
  <si>
    <t>Posibilidad de afectación económica y reputacional por inconsistencias en las visitas de inspección por inaplicación de los criterios técnicos definidos y/u omisión de hallazgos en los informes a causa de debilidades en los controles de calidad, estandarización y seguimiento del proceso de inspección a sujetos vigilados. INS</t>
  </si>
  <si>
    <t xml:space="preserve"> omisión en los trámites o desestimación sin soporte técnico de las PQRSD relacionadas con deficiencias en la prestación del servicio de los vigilados de la Delegatura de Puertos</t>
  </si>
  <si>
    <t xml:space="preserve"> archivo indebido y debilidades en los controles, lineamientos y mecanismos de gestión y seguimiento de las PQRS. INS</t>
  </si>
  <si>
    <t>Posibilidad de afectación reputacional por omisión en los trámites o desestimación sin soporte técnico de las PQRSD relacionadas con deficiencias en la prestación del servicio de los vigilados de la Delegatura de Puertos a causa de  archivo indebido y debilidades en los controles, lineamientos y mecanismos de gestión y seguimiento de las PQRS. INS</t>
  </si>
  <si>
    <t>la caducidad de la facultad sancionatoria en los procesos administrativos de investigación,</t>
  </si>
  <si>
    <t>debilidades en el seguimiento y control de las actuaciones procesales, lo que puede generar pérdida de competencia para imponer sanciones y afectación a la gestión institucional. CO</t>
  </si>
  <si>
    <t>Posibilidad de afectación económica y reputacional por la caducidad de la facultad sancionatoria en los procesos administrativos de investigación, a causa de debilidades en el seguimiento y control de las actuaciones procesales, lo que puede generar pérdida de competencia para imponer sanciones y afectación a la gestión institucional. CO</t>
  </si>
  <si>
    <t>P-03C</t>
  </si>
  <si>
    <t>corrupción en los procesos administrativos de investigació</t>
  </si>
  <si>
    <t>direccionamiento y/o favorecimiento indebido mediante la manipulación de información o registros para evitar el avance o generar retrasos injustificados en la imposición de sanciones, con el fin de beneficiar intereses propios o de terceros. CO</t>
  </si>
  <si>
    <t>Posibilidad de afectación económica y reputacional por corrupción en los procesos administrativos de investigación, a causa de direccionamiento y/o favorecimiento indebido mediante la manipulación de información o registros para evitar el avance o generar retrasos injustificados en la imposición de sanciones, con el fin de beneficiar intereses propios o de terceros. CO</t>
  </si>
  <si>
    <t>P-02-G</t>
  </si>
  <si>
    <t xml:space="preserve"> caducidad en el trámite de la etapa procesal de recurso de apelación de las investigaciones administrativas remitidas por la Dirección de Investigaciones</t>
  </si>
  <si>
    <t>retrasos injustificados en la gestión de segunda instancia. CO</t>
  </si>
  <si>
    <t>Posibilidad de afectación económica y reputacional por caducidad en el trámite de la etapa procesal de recurso de apelación de las investigaciones administrativas remitidas por la Dirección de Investigaciones a causa de retrasos injustificados en la gestión de segunda instancia. CO</t>
  </si>
  <si>
    <t>Profesional de la Dirección de Promoción y Prevención de Puertos valida trimestralmente la consistencia, integridad y completitud de los datos recibidos para la elaboración del boletín estadístico de tráfico portuario, previo a su consolidación; y en caso de inconsistencias, solicita ajustes o aclaración. Como soporte se dejan los registros de la validación realizada en los cuadros de datos utilizados para dicha finalidad.</t>
  </si>
  <si>
    <t>Director/a de Promoción y Prevención de Puertos valida semestralmente las socializaciones que se realicen a los vigilados en el uso de las herramientas tecnológicas dispuestas por la entidad para el reporte de información, de acuerdo con el cronograma establecido; en caso de errores o novedades en el reporte, que se hayan orientado los ajustes correspondientes. Como soporte se dejan los listados de asistencia, actas y/o grabaciones de las socializaciones realizadas.</t>
  </si>
  <si>
    <t>Director/a de Promoción y Prevención de Puertos valida semestralmente el envío de requerimientos a las Oficina OTIC para asegurar la disponibilidad y funcionamiento de las herramientas tecnológicas dispuestas para el acopio de información; cuando se presenten fallas o restricciones, gestiona la atención requerida y deja trazabilidad de la solicitud y respuesta. Como soporte se deja la relación de los memorandos y/o correos electrónicos enviados a la OTIC.</t>
  </si>
  <si>
    <t>Profesional de la Dirección de Promoción y Prevención de Puertos</t>
  </si>
  <si>
    <t>Director/a de Promoción y Prevención de Puertos</t>
  </si>
  <si>
    <t>Director/a de Promoción y Prevención de Puertos valida trimestralmente que la programación de visitas se ajusta a los criterios básicos establecidos por el equipo de trabajo y/o los instructivos institucionales dispuestos por la entidad. En caso de encontrar inconsistencias en la programación solicita los ajustes de la programación al equipo de trabajo. Como soporte se deja el acta de reunión de la revisión realizada y/o correo electrónico donde conste la revisión de la programación.</t>
  </si>
  <si>
    <t>Director/a de Promoción y Prevención de Puertos verifica la realización de jornadas obligatorias de capacitación trimestrales sobre criterios e informes de visitas de inspección donde se aplica test de conocimiento. En caso de que el resultado del test este por debajo del 80% se procede con actividades de refuerzo. Como soporte se deja la grabación de las jornadas realizadas y/o los resultados del test de conocimientos.</t>
  </si>
  <si>
    <t>Profesional de la Dirección de Promoción y Prevención de Puertos valida mensualmente que la trazabilidad en la base de datos de PQRSD de la Dirección se encuentre completa, con respecto a la motivación de decisiones de archivo y/o desistimiento. En caso de presentar información faltante en la base de datos, procede con la consecución y diligenciamiento esta. Como soporte se deja la Base de datos de PQRSD de la Dirección.</t>
  </si>
  <si>
    <t>El/la Director/a de Promoción y Prevención de Puertos revisa cuando se evidencien inconsistencias, omisiones o desviaciones en la programación de visitas de inspección a sujetos vigilados, realiza la validación de la programación mediante su contraste con los lineamientos institucionales, matrices de riesgo, criterios técnicos de priorización y necesidades de supervisión definidas por la Delegatura de Puertos; en caso de identificar deficiencias, realiza el ajuste inmediato de la programación, actualiza o fortalece los lineamientos internos, socializa los criterios aplicables con los responsables e implementa acciones de mejora. Como evidencia quedan las revisiones efectuadas, ajustes realizados, actas, registros de seguimiento y soportes documentales correspondientes.</t>
  </si>
  <si>
    <t>El/la Director/a de Promoción y Prevención de Puertos</t>
  </si>
  <si>
    <t>Periódicamente</t>
  </si>
  <si>
    <t>El/la Director/a de Promoción y Prevención de Puertos revisa cuando se identifiquen inconsistencias en las visitas de inspección, inaplicación de criterios técnicos u omisión de hallazgos en los informes, como resultado de revisiones internas, auditorías, controles de calidad, quejas o seguimientos posteriores, realizando la revisión integral de la actuación y del informe, y verificando el cumplimiento de lineamientos técnicos, listas de chequeo, metodologías y criterios institucionales; en caso de evidenciar desviaciones o deficiencias, ordena la corrección, complementación o ajuste del informe y, de ser necesario, la realización de una nueva visita o validación técnica, implementa acciones de mejora. Como evidencia quedan los informes revisados, observaciones realizadas, ajustes efectuados y registros de seguimiento correspondientes.</t>
  </si>
  <si>
    <t>El /la Director/a de Promoción y Prevención de Puertos revisa cuando se identifique la omisión en el trámite, archivo indebido o desestimación sin soporte técnico de PQRSD relacionadas con deficiencias en la prestación del servicio por parte de los vigilados, como resultado de auditorías, revisiones internas, quejas, seguimientos o alertas del sistema de gestión documental, realizando la revisión integral del expediente y de las actuaciones adelantadas, y verificando el cumplimiento de los términos legales, lineamientos institucionales y soportes técnicos que sustentan la decisión adoptada; en caso de evidenciar inconsistencias o incumplimientos, ordena la reapertura o reactivación del trámite, la emisión de la respuesta o actuación pendiente y la adopción de medidas administrativas. Como evidencia quedan los registros de revisión, actuaciones adelantadas, respuestas emitidas, soportes técnicos y trazabilidad en el sistema documental.</t>
  </si>
  <si>
    <t>El /la Director/a de Promoción y Prevención de Puertos</t>
  </si>
  <si>
    <t>El/la Director(a) de Investigaciones de Puertos verifica cada vez que se reciba material de estudio de méritos para iniciar un procedimiento administrativo sancionatorio la asignación a cargo de un profesional o contratista como responsable de sustanciar, gestionar, hacer seguimiento y acompañar el conteo de términos de caducidad; quien deberá determinar y advertir de la fecha de los hechos y el vencimiento del término para su registro en la base de datos. En caso de identificarse un caso sin personal responsable, se asignará uno para su gestión. Como evidencia se cuenta con la base de datos de control de expedientes, que identifica el personal a cargo y las fechas de los hechos y máxima de caducidad.</t>
  </si>
  <si>
    <t>El/la Director(a) de Investigaciones de Puertos verifica mensualmente el estado de las investigaciones administrativas para evitar la ocurrencia de la caducidad, realizando análisis que prioricen el trámite y el impacto que generaría su materialización. En caso de identificarse una pronta caducidad se verificarán los flujos de trabajo interno de la Dirección de Investigación. Como evidencia se cuenta con la herramienta de control consolidada y el acta de reunión.</t>
  </si>
  <si>
    <t>El/la Director(a) de Investigaciones de Puertos</t>
  </si>
  <si>
    <t>El/la Director(a) de Investigaciones de Puertos verifica cada vez que se reciba material de estudio de méritos para iniciar un procedimiento administrativo sancionatorio la asignación a cargo de un profesional o contratista como responsable de sustanciar, gestionar, hacer seguimiento y acompañar el conteo de términos de caducidad; además de establecer fechas de entrega de proyectos de actos administrativos según el flujo de trabajo. En caso de identificarse un caso sin personal responsable, se asignará uno para su gestión. Como evidencia se cuenta con la base de datos de control de expedientes, que identifica el personal a cargo y las asignaciones de flujo de trabajo y fechas de entrega de proyectos de actos administrativos.</t>
  </si>
  <si>
    <t xml:space="preserve">El/la Director(a) de Investigaciones de Puertos verifica mensualmente la asignación de carga de trabajo y las fechas de cumplimiento en la entrega y revisión de proyectos de actos administrativos para evidenciar la falta de impulso o retrasos injustificados de los procedimientos administrativos. En caso de identificarse falta de impulso o retrasos injustificados solicita priorización y compromiso de entrega al profesional o contratista a cargo. Como evidencia se presenta la herramienta de seguimiento a los procedimientos administrativos sancionatorios. </t>
  </si>
  <si>
    <t xml:space="preserve">La/el Superintendente Delegada(o) de Puertos verifica mensualmente el cumplimiento en la entrega, revisión y toma de decisiones de fondo en los proyectos de actos administrativos de segunda instancia preparados por el funcionario designado. En caso de evidenciar incumplimientos, solicita priorizaciones y ajustes sobre los proyectos. Como evidencia se presenta la herramienta de seguimiento a los procesos administrativos de segunda instancia.  </t>
  </si>
  <si>
    <t>La/el Superintendente Delegada(o) de Puertos</t>
  </si>
  <si>
    <t>El/la Director(a) de Investigaciones verifica mensualmente el control de vencimiento de términos, y en caso de encontrar que se haya materializado ajusta el flujo de trabajo y da instrucciones respecto de la expedición de actos administrativos de archivo por caducidad de la facultad sancionatoria. En caso de encontrarse atraso en su expedición activará planes de contingencia. Como evidencia se dejará acta de verificación del control de vencimiento de términos y la base de seguimiento a los procedimientos administrativos sancionatorios.</t>
  </si>
  <si>
    <t>El/la Director(a) de Investigaciones verifica mensualmente el control de vencimiento de términos, y en caso de encontrar que se haya materializado en una pluralidad de eventos en los últimos seis meses y tenga más de un 25% de expedientes con caducidad futura dentro de los siguientes seis meses, ajusta el flujo de trabajo mediante un plan de contingencia general de la dirección y da instrucciones respecto de la expedición de actos administrativos de archivo por caducidad de la facultad sancionatoria y el impulso procesal de las caducidades más cercanas. En caso de encontrarse atraso en su expedición generará planes de mejoramiento. Como evidencia se dejará acta de verificación del control de vencimiento de términos y la base de seguimiento a los procedimientos administrativos sancionatorios.</t>
  </si>
  <si>
    <t>El/la Director(a) de Investigaciones</t>
  </si>
  <si>
    <t xml:space="preserve">El/la Director(a) de Investigaciones verifica mensualmente las actuaciones desarrolladas en los expedientes, señalando los retrasos injustificados en las etapas procedimentales. En caso de encontrarse señalará la priorización dentro del flujo de trabajo. Como evidencia se dejará acta de verificación de actuaciones en los expedientes y la base de datos de control de expedientes, que identifica el personal a cargo y las asignaciones de flujo de trabajo y fechas de entrega de proyectos de actos administrativos. </t>
  </si>
  <si>
    <t xml:space="preserve">El/la Director(a) de Investigaciones verifica mensualmente las actuaciones desarrolladas en los expedientes, señalando los retrasos injustificados en las etapas procedimentales, contrastando con que se haya materializado en una pluralidad de eventos de caducidad en los últimos seis meses y tenga más de un 25% de expedientes con caducidad futura dentro de los siguientes seis meses, ajusta el flujo de trabajo mediante un plan de contingencia general de la dirección y da instrucciones respecto de la expedición de actos administrativos. En caso de encontrarse atraso en su expedición generará planes de mejoramiento. Como evidencia se dejará acta de verificación de actuaciones en los expedientes y la base de datos de control de expedientes, que identifica el personal a cargo y las asignaciones de flujo de trabajo y fechas de entrega de proyectos de actos administrativos. </t>
  </si>
  <si>
    <t>P-01C</t>
  </si>
  <si>
    <t>P-02C</t>
  </si>
  <si>
    <t xml:space="preserve"> corrupción en la toma de decisiones, actuaciones u omisiones en los procesos de supervisión,</t>
  </si>
  <si>
    <t xml:space="preserve"> corrupción en el trámite de inscripción y registro de operadores portuarios, marítimos y fluviales,</t>
  </si>
  <si>
    <t>direccionamiento y/o favorecimiento indebido a un particular o tercero mediante la acción u omisión en la revisión, validación y control del cumplimiento de los requisitos legales y documentales establecidos en la Resolución 7726 de 2016 y sus modificaciones.</t>
  </si>
  <si>
    <t>Posibilidad de afectación económica y reputacional por corrupción en la toma de decisiones, actuaciones u omisiones en los procesos de supervisión, a causa de direccionamiento y/o favorecimiento indebido hacia un tercero mediante la manipulación de criterios técnicos, la omisión en la aplicación de la normatividad o el debilitamiento de los controles que garanticen la objetividad, trazabilidad, segregación de funciones y transparencia.</t>
  </si>
  <si>
    <t>P-04C</t>
  </si>
  <si>
    <t xml:space="preserve"> corrupción en los procesos administrativos derivados de actividades de inspección y vigilancia,</t>
  </si>
  <si>
    <t>direccionamiento y/o favorecimiento indebido mediante decisiones injustificadas de archivo, dilación de actuaciones o manipulación de información para evitar el avance en la imposición de sanciones, con el fin de beneficiar intereses propios o de terceros. CO</t>
  </si>
  <si>
    <t>Posibilidad de afectación económica y reputacional por corrupción en los procesos administrativos derivados de actividades de inspección y vigilancia, a causa de direccionamiento y/o favorecimiento indebido mediante decisiones injustificadas de archivo, dilación de actuaciones o manipulación de información para evitar el avance en la imposición de sanciones, con el fin de beneficiar intereses propios o de terceros. CO</t>
  </si>
  <si>
    <t>P-05C</t>
  </si>
  <si>
    <t xml:space="preserve"> el retraso injustificado en el trámite de segunda instancia de las investigaciones administrativas remitidas por la Dirección de Investigaciones</t>
  </si>
  <si>
    <t>presiones indebidas ejercidas por terceros, incluyendo otros funcionarios del Estado, contemplando el ofrecimiento de dádivas o beneficios a nombre propio o de un tercero. CO</t>
  </si>
  <si>
    <t>Posibilidad de afectación económica y reputacional por el retraso injustificado en el trámite de segunda instancia de las investigaciones administrativas remitidas por la Dirección de Investigaciones a causa de presiones indebidas ejercidas por terceros, incluyendo otros funcionarios del Estado, contemplando el ofrecimiento de dádivas o beneficios a nombre propio o de un tercero. CO</t>
  </si>
  <si>
    <t>El/la Director/a de Promoción y Prevención de Puertos verifica semestralmente la adecuada segregación de funciones y roles críticos en los procesos de supervisión de la Dirección, con el fin de evitar que una sola persona concentre funciones incompatibles o tenga control total sobre las actividades de supervisión. Cuando se identifiquen situaciones de concentración indebida de procesos o funciones, el/la Director/a define y ejecuta las acciones de redistribución correspondientes.Como evidencia, se deja registro de la verificación y de las acciones adoptadas en el plan de trabajo del área y/o en los documentos de asignación de funciones actualizados.</t>
  </si>
  <si>
    <t>El/la Director/a de Promoción y Prevención de Puertos valida previo al inicio de cualquier actividad de vigilancia, inspección o supervisión adelantada por la Dirección, que los colaboradores de la Superintendencia de Transporte involucrados hayan recibido y atendido una comunicación formal mediante la cual se les solicita declarar posibles conflictos de interés reales, aparentes o potenciales, antes de participar en visitas u otras actuaciones de supervisión. Como soporte, se conserva el correo electrónico o la comunicación formal enviada, así como, cuando aplique, la declaración correspondiente archivada conforme a los lineamientos institucionales.</t>
  </si>
  <si>
    <t>El/la Director/a de Promoción y Prevención de Puertos revisa bimensualmente la ejecución del plan de trabajo de la estrategia de racionalización del trámite de inscripción y registro de operadores portuarios, marítimos y fluviales, con el fin de verificar el cumplimiento de las actividades definidas, la aplicación objetiva de los criterios normativos y la mitigación de riesgos asociados a discrecionalidad o favorecimiento indebido de terceros. Como evidencia, se conservan las actas de reunión, grabaciones de las sesiones de seguimiento y/o correos electrónicos que documenten las decisiones, compromisos y acciones de mejora adoptadas.</t>
  </si>
  <si>
    <t>El/la profesional designado/a verifica en cada solicitud de inscripción y registro de operadores portuarios, marítimos y fluviales el cumplimiento integral de los requisitos legales y documentales establecidos en la Resolución 7726 de 2016. En caso de identificar ausencias, inconsistencias o información incompleta, solicita formalmente la ampliación o corrección de la información aportada, dejando trazabilidad de la actuación. Adicionalmente, cuando se identifiquen señales de alerta relacionadas con LA/FT/FP, procede a realizar la notificación correspondiente al correo buzon_sarlaft_ptee@supertransporte.gov.co, conforme a los lineamientos institucionales. Como soporte, se conservan los documentos revisados, las solicitudes de ampliación de información y, cuando aplique, el correo electrónico de notificación de señales de alerta.</t>
  </si>
  <si>
    <t>El/la profesional designado/a valida en cada solicitud de inscripción y registro de operadores portuarios, marítimos y fluviales la información del solicitante y de las personas naturales o jurídicas vinculadas en las listas vinculantes y restrictivas de LA/FT/FP aplicables en Colombia, con el fin de prevenir el favorecimiento indebido de particulares y garantizar la transparencia del trámite.En caso de evidenciar coincidencias o alertas, procede a notificar de manera inmediata al correo buzon_sarlaft_ptee@supertransporte.gov.co, siguiendo el procedimiento adoptado por la entidad. Como evidencia, se conservan los resultados de las consultas realizadas y el correo electrónico de notificación, cuando aplique.</t>
  </si>
  <si>
    <t>El/la profesional designado/a</t>
  </si>
  <si>
    <t>El/la Director(a) de Investigaciones de Puertos verifica cada vez que se reciba material de estudio de méritos para iniciar un procedimiento administrativo sancionatorio, a causa de hallazgos en actividades de inspección y vigilancia, la asignación a cargo de un profesional o contratista como responsable de sustanciar, gestionar, hacer seguimiento y acompañar el conteo de términos de caducidad; además de establecer fechas de entrega de proyectos de actos administrativos según el flujo de trabajo. En caso de identificarse un caso sin personal responsable, se asignará uno para su gestión. Como evidencia se cuenta con la base de datos de control de expedientes, que identifica el personal a cargo y las asignaciones de flujo de trabajo y fechas de entrega de proyectos de actos administrativos.</t>
  </si>
  <si>
    <t xml:space="preserve">El/la Director(a) de Investigaciones  de Puertos verifica mensualmente la asignación de carga de trabajo y las fechas de cumplimiento en la entrega y revisión de proyectos de actos administrativos para evidenciar la falta de impulso o retrasos injustificados de los procedimientos administrativos sancionatorios, originados de hallazgos en actividades de inspección y vigilancia. En caso de identificarse falta de impulso o retrasos injustificados en los procedimientos administrativos sancionatorios, solicita priorización y compromiso de entrega al profesional o contratista a cargo. Como evidencia se presenta la herramienta de seguimiento a los procedimientos administrativos sancionatorios. </t>
  </si>
  <si>
    <t>Dectivo</t>
  </si>
  <si>
    <t>El/la Director(a) de Investigaciones  de Puertos</t>
  </si>
  <si>
    <t xml:space="preserve">La Superintendente Delegada de Puertos verifica mensualmente las fechas de cumplimiento en la entrega y revisión de proyectos de actos administrativos que generen decisiones de segunda instancia para evidenciar la falta de impulso o retrasos injustificados de dichos procesos. En caso de evidenciar retrasos injustificados en los procesos, solicita reajustes en priorización para la entrega. Como evidencia se presenta la herramienta de seguimiento a los procesos adminsitrativos de segunda instancia.  </t>
  </si>
  <si>
    <t>La Superintendente Delegada de Puertos</t>
  </si>
  <si>
    <t>El /la Director/a de Promoción y Prevención de Puertos revisa cuando se identifiquen presuntas actuaciones de corrupción, direccionamiento o favorecimiento indebido a terceros en los procesos de supervisión, derivadas de auditorías, denuncias, alertas, revisiones internas, hallazgos de control o seguimientos posteriores, realizando la revisión integral de las decisiones, actuaciones y soportes técnicos, y verificando la correcta aplicación de la normatividad vigente, los criterios técnicos y los controles institucionales de trazabilidad, objetividad y segregación de funciones; en caso de evidenciar irregularidades o incumplimientos, ordena la suspensión, corrección o reversión de las actuaciones cuando proceda, realiza el traslado a las autoridades competentes e implementa acciones de mejora orientadas al fortalecimiento de los controles internos y la transparencia. Como evidencia quedan los informes de revisión, actuaciones adelantadas, soportes documentales, planes de mejoramiento y registros de seguimiento efectuados.</t>
  </si>
  <si>
    <t>El /la Director/a de Promoción y Prevención de Puertos revisa cuando se identifique, mediante control posterior o verificación documental, auditoría, revisión interna, denuncia, hallazgo disciplinario,  que se otorgó el registro a un operador portuario marítimo o fluvial sin el cumplimiento integral de los requisitos establecidos en la Resolución 7726 de 2016 y sus modificaciones, realizando la revisión inmediata del expediente y de la actuación administrativa, y verificando el cumplimiento de los requisitos normativos; en caso de evidenciar incumplimientos, determina la procedencia de la revocatoria, suspensión o nulidad del registro, realiza el traslado a las autoridades competentes e implementa las medidas administrativas correspondientes. Como evidencia quedan los registros de revisión, actuaciones administrativas, soportes documentales, decisiones adoptadas y trazabilidad del expediente.</t>
  </si>
  <si>
    <t xml:space="preserve">El/la Director(a) de Investigaciones verifica mensualmente las actuaciones desarrolladas en los expedientes, señalando los retrasos injustificados en las etapas procedimentales en los expedientes sancionatorios, a causa de hallazgos en actividades de inspección y vigilancia. En caso de encontrarse señalará la priorización dentro del flujo de trabajo. Como evidencia se dejará acta de verificación de actuaciones en los expedientes y la base de datos de control de expedientes, que identifica el personal a cargo y las asignaciones de flujo de trabajo y fechas de entrega de proyectos de actos administrativos. </t>
  </si>
  <si>
    <t xml:space="preserve">El/la Director(a) de Investigaciones verifica mensualmente las actuaciones desarrolladas en los expedientes, señalando los retrasos injustificados en las etapas procedimentales, originados por hallazgos en actividades de inspección y vigilancia, contrastando con que se haya materializado en una pluralidad de eventos de caducidad en los últimos seis meses y tenga más de un 25% de expedientes con caducidad futura dentro de los siguientes seis meses, ajusta el flujo de trabajo mediante un plan de contingencia general de la dirección y da instrucciones respecto de la expedición de actos administrativos. En caso de encontrarse atraso en su expedición generará planes de mejoramiento. Como evidencia se dejará acta de verificación de actuaciones en los expedientes y la base de datos de control de expedientes, que identifica el personal a cargo y las asignaciones de flujo de trabajo y fechas de entrega de proyectos de actos administrativos. </t>
  </si>
  <si>
    <t>EI-01C</t>
  </si>
  <si>
    <t>corrupción en la identifiecación de hallazgos u observaciones identificadas por parte del Auditor o Equipo Auditor</t>
  </si>
  <si>
    <t>no plasmar en los informes de auditorías, evaluaciones o seguimientos en favorecimiento propio a un tercero</t>
  </si>
  <si>
    <t>Posibilidad de afectación económica por corrupción en la identifiecación de hallazgos u observaciones identificadas por parte del Auditor o Equipo Auditor,  a causa de no plasmar en los informes de auditorías, evaluaciones o seguimientos en favorecimiento propio a un tercero</t>
  </si>
  <si>
    <t>EI-02G</t>
  </si>
  <si>
    <t xml:space="preserve"> la desarticulación del equipo encargado de las labores de auditoría de Control Interno, debido a imposiciones administrativas,</t>
  </si>
  <si>
    <t>conflictos de interés en la suscripción de contratos y/o la rotación de personal derivada de modificaciones en el Manual de Funciones y la planta global, lo que puede generar debilidades en la ejecución y calidad de las auditorías.</t>
  </si>
  <si>
    <t>Posibilidad de afectación reputacional por la desarticulación del equipo encargado de las labores de auditoría de Control Interno, debido a imposiciones administrativas, a causa de conflictos de interés en la suscripción de contratos y/o la rotación de personal derivada de modificaciones en el Manual de Funciones y la planta global, lo que puede generar debilidades en la ejecución y calidad de las auditorías.</t>
  </si>
  <si>
    <t>EI-03G</t>
  </si>
  <si>
    <t xml:space="preserve">  la ejecución de auditorías con criterios subjetivos,</t>
  </si>
  <si>
    <t xml:space="preserve"> fallas en la comunicación y/o en la aplicación de conceptos técnicos, lo que puede generar inconsistencias en los resultados y pérdida de confianza en los informes emitidos.</t>
  </si>
  <si>
    <t>Posibilidad de afectación reputacional por  la ejecución de auditorías con criterios subjetivos, a causa de  fallas en la comunicación y/o en la aplicación de conceptos técnicos, lo que puede generar inconsistencias en los resultados y pérdida de confianza en los informes emitidos.</t>
  </si>
  <si>
    <t>EI-04G</t>
  </si>
  <si>
    <t>presentación inoportuna y/o inexacta de informes y/o reportes de ley</t>
  </si>
  <si>
    <t>errores humanos y/o fallas en los sistemas de información</t>
  </si>
  <si>
    <t>Posibilidad de afectación reputacional por presentación inoportuna y/o inexacta de informes y/o reportes de ley a causa de errores humanos y/o fallas en los sistemas de información</t>
  </si>
  <si>
    <t>EI-05G</t>
  </si>
  <si>
    <t xml:space="preserve"> inoportunidad en la trasmisión de información a entes de control </t>
  </si>
  <si>
    <t>indebida interpretación normativa</t>
  </si>
  <si>
    <t>Posibilidad de afectación económica y reputacional por inoportunidad en la trasmisión de información a entes de control  a causa de indebida interpretación normativa</t>
  </si>
  <si>
    <t>El Jefe de Control Interno verifica , cada vez que se distribuya la planta global de personal por parte del Superintendente, dentro de los cinco días hábiles posteriores, que el grupo de la Oficina de Control Interno este conformado por mínimo 4 servidores públicos (diferentes al Jefe de Control Interno), de no ser así se solicitará al Superintendente su debida conformación. Si el Superintendente no atiende o hace caso omiso a la solicitud se debe informar a las instancias pertinentes acerca del potencial incumpliendo legal de adoptar el Sistema de Control Interno en su componente de evaluación. Como evidencia queda el Acta de Comité Institucional de Coordinación de Control Interno manifestando el cumplimiento y el memorando dirigido al Superintendente en caso de desarticulación del equipo de la Oficina.</t>
  </si>
  <si>
    <t>El Jefe de Control Interno</t>
  </si>
  <si>
    <t>El Jefe de Control Interno indaga cada vez que realiza la programación de las actividades mensuales, con el equipo de auditores, si existen incompatibilidades para el desarrollo de las actividades previstas a designar. En el evento en que alguno de los integrantes del grupo se manifieste, se procede a concertar y reasignar las actividades. Como evidencia queda el correo electrónico con la consulta de incompatibilidad.</t>
  </si>
  <si>
    <t>El auditor verifica al formular un hallazgo que todos cumplan con los 5 atributos de objetividad: condición, criterio, causa, consecuencia o efecto y recomendación. En caso de incumplir con alguno de los atributos no se considera como hallazgo. Como evidencia se suministra el informe de auditoría.</t>
  </si>
  <si>
    <t>El Jefe de Control Interno verifica que cada hallazgo cumpla con los 5 atributos de objetividad, de no tenerlos y detectarlo se dará el debido alcance e informará a los interesados. Como evidencia se suministra el informe de auditoría y las comunicaciones de alcance.</t>
  </si>
  <si>
    <t>El Jefe de Control Interno verifica semanalmente a partir de la estructuración del cronograma mensual de actividades, fecha y tiempo para la presentación, elaboración, revisión y/o ajustes a los informes de ley que elaboran los auditores o en su defecto a la información que es objeto de reporte a entes externos y lo deja consignado como seguimiento en el archivo Excel del cronograma mensual. De no presentarse de manera oportuna se deberá reportar al Superintendente el incumplimiento normativo y sus incidencias para la toma de decisiones. Como evidencia se suministra Excel con el cronograma.</t>
  </si>
  <si>
    <t>El Jefe de Control Interno verifica  en SIRECI cada vez que sea expedido un nuevo requerimiento del ente de control fiscal, dentro de los cinco primeros días hábiles siguientes las novedades, cambios, modificaciones en materia legal cuando el propósito del precepto legal tenga relación directa con la rendición de información a entes de control y máximo al quinto día hábil siguiente a través de correo electrónico comunica a los responsables con copia a la OTIC mediante correo electrónico, ratificando e indicando de forma exacta las fechas para dar oportuno cumplimiento al deber u obligación. Si la información no es trasmitida por los responsables se informa al Superintendente. Como evidencia se suministra el memorando y certificación de soporte de trasmisión de información.</t>
  </si>
  <si>
    <t>El Jefe de Control Interno Verificar, dentro de los cinco (5) días hábiles siguientes cada vez que se realice distribución de la planta global de personal (Encargos), que la Oficina de Control Interno cuente con mínimo cuatro (4) servidores públicos adicionales al Jefe de Control Interno; en caso de incumplimiento, solicitar formalmente al Superintendente la conformación del equipo y, de persistir la situación, informar a las instancias competentes sobre el posible incumplimiento normativo. Para este caso, se deberá dejar evidencia de la solicitud realizada al Superintendente para la conformación del equipo. Si no se atiende dicha solicitud, se documentará la situación mediante comunicación a las instancias pertinentes, dejando trazabilidad del posible incumplimiento legal y sus implicaciones en el funcionamiento del Sistema de Control Interno, cada vez que se realice la distribución o modificación de la planta global de personal por parte del Superintendente.</t>
  </si>
  <si>
    <t>Cada vez que se requiera</t>
  </si>
  <si>
    <t>El Jefe de Control Interno Verificar, al momento de formular los hallazgos de auditoría, que estos cumplan con los cinco (5) atributos de objetividad: condición, criterio, causa, consecuencia o efecto y recomendación; en caso de no cumplir con alguno de estos atributos, abstenerse de clasificarlo como hallazgo hasta tanto se complete la información requerida. La formulación de hallazgos que no cumplan con los cinco atributos de objetividad o que carezcan de sustento técnico suficiente, el hallazgo deberá ser ajustado o reclasificado antes de su inclusión en el informe final, dejando evidencia de la revisión y corrección en los papeles de trabajo o versiones del informe, cada vez que se formulen hallazgos en el desarrollo de auditorías.</t>
  </si>
  <si>
    <t>El auditor Verificar que los hallazgos formulados en los informes de auditoría cumplan con los cinco (5) atributos de objetividad (condición, criterio, causa, consecuencia o efecto y recomendación); en caso de identificar incumplimientos, solicitar el ajuste correspondiente y emitir el alcance respectivo, informando oportunamente a los interesados. La inclusión de hallazgos que no cumplan con los atributos de objetividad o que presenten debilidades en su estructuración, se deberá emitir el respectivo alcance al informe, solicitar los ajustes necesarios y dejar evidencia de las comunicaciones realizadas a los interesados, garantizando la calidad y consistencia del informe final, cada vez que se revisen informes de auditoría previo a su comunicación oficial.</t>
  </si>
  <si>
    <t>El Jefe de Control Interno Verificar semanalmente el cumplimiento de las fechas y tiempos establecidos en el cronograma mensual para la elaboración, revisión y presentación de informes de ley y reportes a entes externos; registrar el seguimiento en el archivo correspondiente y, en caso de incumplimiento, informar al Superintendente sobre las incidencias para la toma de decisiones. El incumplimiento de las fechas establecidas en el cronograma para la elaboración, revisión o presentación de informesç, se deberá dejar registro en el archivo de seguimiento, identificar las causas del incumplimiento y reportar oportunamente al Superintendente, documentando las incidencias y las acciones adoptadas para mitigar sus efectos, semanal, a partir de la estructuración del cronograma mensual de actividades.</t>
  </si>
  <si>
    <t>El Jefe de Control Interno Verificar en el sistema SIRECI los nuevos requerimientos, cambios o modificaciones normativas relacionadas con la rendición de información a entes de control fiscal y, dentro de los cinco (5) días hábiles siguientes, comunicar formalmente a los responsables y a la OTIC las obligaciones, fechas y lineamientos para su cumplimiento; en caso de incumplimiento en la transmisión de la información, informar al Superintendente. La no identificación oportuna de cambios normativos o requerimientos en SIRECI, así como la falta de comunicación a los responsables dentro del plazo establecido o el incumplimiento en la transmisión de la información, se deberá dejar evidencia de la situación, informar al Superintendente y documentar las acciones adoptadas para mitigar el riesgo de incumplimiento, cada vez que se expida un nuevo requerimiento o se identifiquen novedades en el sistema SIRECI.</t>
  </si>
  <si>
    <t>El Jefe de Control Interno revisa  cada vez que sea necesario, los informes de auditoría, seguimiento o evaluación, contemplados en el PAA y alineado con el objetivo y alcance proyectado antes de comunicarse a los responsables de los procesos y miembros del Comité Institucional de Coordinación de Control Interno - CICCI. Si cumple con lo establecido se procede con su aprobación, firma y comunicación. En caso de evidenciar acciones mejora al informe este será devuelto al auditor para los ajustes pertinentes. Como soporte se suministran los informes de auditoría, seguimiento o evaluación.</t>
  </si>
  <si>
    <t>El Jefe de Control Interno Revisar los informes de auditoría, seguimiento o evaluación elaborados en el marco del PAA, verificando su alineación con el objetivo y alcance definido; en caso de cumplimiento, aprobar, firmar y comunicar el informe a los responsables correspondientes y al Comité Institucional de Coordinación de Control Interno (CICCI), y en caso contrario, devolverlo al auditor para la realización de los ajustes pertinentes. Cada vez que se genere un informe de auditoría, seguimiento o evaluación, conforme a la ejecución del Plan Anual de Auditoría (PAA).</t>
  </si>
  <si>
    <t>TTA-01G</t>
  </si>
  <si>
    <t xml:space="preserve"> incumplimiento del objetivo de la inspección</t>
  </si>
  <si>
    <t xml:space="preserve"> falta de conocimiento y experticia de los aspectos a verificar en la inspección INS</t>
  </si>
  <si>
    <t>Posibilidad de afectación reputacional por incumplimiento del objetivo de la inspección a causa de  falta de conocimiento y experticia de los aspectos a verificar en la inspección INS</t>
  </si>
  <si>
    <t xml:space="preserve"> disminución en el recaudo de la contribución especial y afectación de la imagen institucional</t>
  </si>
  <si>
    <t>desconocer la obligación de registro por parte del vigilado al habilitarse o cuando se adelante el proceso que haga sus veces.VIG</t>
  </si>
  <si>
    <t>Posibilidad de afectación económica y reputacional por disminución en el recaudo de la contribución especial y afectación de la imagen institucional a causa de desconocer la obligación de registro por parte del vigilado al habilitarse o cuando se adelante el proceso que haga sus veces.VIG</t>
  </si>
  <si>
    <t xml:space="preserve"> perdida de competencia como consecuencia del vencimiento de términos establecidos en sede de instancia</t>
  </si>
  <si>
    <t xml:space="preserve">  insuficiencia del recurso humano, demora en los procesos de contratación, falta de seguimiento, sobrecarga laboral y falta de capacitación de personal.CO</t>
  </si>
  <si>
    <t>Posibilidad de afectación reputacional por perdida de competencia como consecuencia del vencimiento de términos establecidos en sede de instancia a causa de   insuficiencia del recurso humano, demora en los procesos de contratación, falta de seguimiento, sobrecarga laboral y falta de capacitación de personal.CO</t>
  </si>
  <si>
    <t>TTA-01C</t>
  </si>
  <si>
    <t xml:space="preserve"> corrupción en la alteración o pérdida de la confidencialidad e integridad de la información de interés para usuarios, vigilados, entes de control, entre otros</t>
  </si>
  <si>
    <t xml:space="preserve"> acceso a información clasificada para beneficio propio o de un tercero. INS</t>
  </si>
  <si>
    <t xml:space="preserve">Posibilidad de afectación reputacional por corrupción en la alteración o pérdida de la confidencialidad e integridad de la información de interés para usuarios, vigilados, entes de control, entre otros, a causa de  acceso a información clasificada para beneficio propio o de un tercero. INS  </t>
  </si>
  <si>
    <t>corrupción en la alteración o pérdida de la confidencialidad e integridad de la información de interés para usuarios, vigilados, entres de control, entre otros</t>
  </si>
  <si>
    <t xml:space="preserve">acceso a información clasificada para beneficio propio o de un tercero. VIG  </t>
  </si>
  <si>
    <t xml:space="preserve">Posibilidad de afectación económica y reputacional por corrupción en la alteración o pérdida de la confidencialidad e integridad de la información de interés para usuarios, vigilados, entres de control, entre otros, a causa de acceso a información clasificada para beneficio propio o de un tercero. VIG  </t>
  </si>
  <si>
    <t xml:space="preserve"> al permitir el acceso a información clasificada para beneficio propio o de un tercero. CO</t>
  </si>
  <si>
    <t xml:space="preserve">Posibilidad de afectación económica y reputacional por corrupción en la alteración o pérdida de la confidencialidad e integridad de la información de interés para usuarios, vigilados, entres de control, entre otros, a causa de  al permitir el acceso a información clasificada para beneficio propio o de un tercero. CO  </t>
  </si>
  <si>
    <t>El Director de Promoción y Prevención de Tránsito revisa  cuatrimestralmente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t>
  </si>
  <si>
    <t>El Director de Promoción y Prevención de Tránsito</t>
  </si>
  <si>
    <t>cuatrimestral</t>
  </si>
  <si>
    <t>El Superintendente de Tránsito y Transporte delegado y el Director de Investigaciones de tránsito  revisan  cuatrimestralmente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 CO</t>
  </si>
  <si>
    <t xml:space="preserve">El Superintendente de Tránsito y Transporte delegado y el Director de Investigaciones de tránsito </t>
  </si>
  <si>
    <t>El Director de Promoción y Prevención de Tránsito verifica semestralmente que la base de vigilados de la Delegatura de Tránsito se encuentre actualizada, generando reportes semestrales de los vigilados modificados y/o actualizados en el sistema VIGIA.
En caso de no contar con la información actualizada se procede con el requerimiento de información de los vigilados activos al Ministerio de Transporte y al RUNT. 
Como soporte queda la Base de Vigilados.</t>
  </si>
  <si>
    <t>El Director de Investigaciones  verifica y valida  mínimo una vez al mes el estado de las investigaciones para establecer si ha operado el fenómeno de caducidad mediante realización de reuniones con el equipo de trabajo, lo cual se registra en acta de reunión. En caso de identificar la caducidad se debe dejar la constancia en el acta de reunión. Como soporte queda el acta de reunión.</t>
  </si>
  <si>
    <t xml:space="preserve">El/la Superintendente Delegado(a) de Tránsito y Transporte  verifica y valida mínimo una vez al mes, si ha operado el fenómeno de la pérdida de competencia, mediante realización de reuniones con el equipo de trabajo registradas en acta de reunión. En caso de identificar una pérdida de competencia se debe dejar constancia en el acta de reunión. Como soporte queda el acta de reunión. </t>
  </si>
  <si>
    <t>El Director de Investigaciones</t>
  </si>
  <si>
    <t xml:space="preserve">El/la Superintendente Delegado(a) de Tránsito y Transporte </t>
  </si>
  <si>
    <t>#</t>
  </si>
  <si>
    <t>Anual</t>
  </si>
  <si>
    <t>CI-01G</t>
  </si>
  <si>
    <t>GD-01G</t>
  </si>
  <si>
    <t xml:space="preserve"> sanciones o hallazgos por entes de control o afectación de la imagen de la entidad por incumplimiento  de políticas, programas y planes documentales </t>
  </si>
  <si>
    <t xml:space="preserve"> errores en las bases de datos remitidas al momento de la solicitud de radicación;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administrativos que emiten y la ausencia de un sistema para el proceso de notificaciones.</t>
  </si>
  <si>
    <t xml:space="preserve"> sanciones o hallazgos por entes de control o afectación de la imagen de la entidad</t>
  </si>
  <si>
    <t>debido a la inadecuada gestión por parte del Operador Postal 4-72, para los envíos de las comunicaciones efectuadas a través del correo físico certificado de la entidad por falta de seguimiento.</t>
  </si>
  <si>
    <t>GD-02G</t>
  </si>
  <si>
    <t>Posibilidad de afectación económica y reputacional por sanciones o hallazgos por entes de control o afectación de la imagen de la entidad por incumplimiento  de políticas, programas y planes documentales  a causa de  errores en las bases de datos remitidas al momento de la solicitud de radicación;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administrativos que emiten y la ausencia de un sistema para el proceso de notificaciones</t>
  </si>
  <si>
    <t>Posibilidad de afectación económica y reputacional por sanciones o hallazgos por entes de control o afectación de la imagen de la entidad a causa de debido a la inadecuada gestión por parte del Operador Postal 4-72, para los envíos de las comunicaciones efectuadas a través del correo físico certificado de la entidad por falta de seguimiento.</t>
  </si>
  <si>
    <t>Profesionales del grupo de notificaciones  revisan  diariamente la base general del GIT de Notificaciones para determinar la procedencia de la expedición de las constancias de ejecutoria, con el fin de garantizar que la información sea lo más completa posible, identificando que resoluciones son susceptibles de emitirles constancias de ejecutoria. 
Para los casos en los que no se requiera emitir constancia ejecutoria se deja la observación la base general del GIT de Notificaciones.  
Como evidencia se cuenta con la base general del GIT de Notificaciones.</t>
  </si>
  <si>
    <t>La Coordinadora del grupo de notificaciones y el profesional abogado  validan mensualmente la conciliación derivada de las mesas de trabajo con las distintas dependencias de la entidad, junto al consolidado que posteriormente se remite a la Dirección financiera, con el fin de corregir errores en los datos que posea la base. 
Como evidencia se cuenta con los listados de asistencia de las mesas de trabajo mensuales efectuadas con las Dependencias y el consolidado mensual que se remite via correo electrónico a la Dirección Financiera.</t>
  </si>
  <si>
    <t>El counter del operador postal realiza el seguimiento diario a los envíos físicos entregados al operador postal 4-72, mediante el registro en la base de datos "Reporte general de envíos diarios Supertransporte" y lo compara con el aplicativo de servicios postales SIPOST, lo cual se comparte semanalmente a los lideres de gestión documental por correo electrónico. 
En caso de identificar alguna novedad se solicita la actualización del sistema y se dé solución a las falencias detectadas. 
Como evidencia queda el "Reporte general de envíos diarios Supertransporte" y el correo semanal con el resultado de la gestión</t>
  </si>
  <si>
    <t>La Supervisora del contrato del operador postal realiza seguimiento mediante reunión mensual, validando el estado de los envíos mediante la verificación del informe mensual generado por el Counter del operador postal, como resultado del "Reporte general de envíos diarios Supertransporte", ejercicio que se efectúa con los lideres de Gestión documental, el Counter y Técnico del proyecto (4-72) y es representado mediante acta de reunión. 
En caso de detectar novedades se procede con la formulación de compromisos lo cual también se refleja en el acta de reunión. 
Como soporte queda el informe mensual y el acta de reunión.</t>
  </si>
  <si>
    <t xml:space="preserve">Profesionales del grupo de notificaciones </t>
  </si>
  <si>
    <t xml:space="preserve">La Coordinadora del grupo de notificaciones y el profesional abogado </t>
  </si>
  <si>
    <t>El counter del operador postal</t>
  </si>
  <si>
    <t>La Supervisora del contrato del operador postal</t>
  </si>
  <si>
    <t>Acta de reunión entre los participantes</t>
  </si>
  <si>
    <t>Inspección-Concesiones e Infraestructura</t>
  </si>
  <si>
    <t>Inspección-Protección de Usuarios</t>
  </si>
  <si>
    <t>Inspección-Tránsito y transporte automotor</t>
  </si>
  <si>
    <t>Control-Concesiones e Infraestructura</t>
  </si>
  <si>
    <t>Control-Protección de Usuarios</t>
  </si>
  <si>
    <t>Control-Puertos</t>
  </si>
  <si>
    <t>Control-Tránsito y transporte automotor</t>
  </si>
  <si>
    <t xml:space="preserve"> actuaciones disciplinarias por fuera de los términos de ley en cada etapa procesal</t>
  </si>
  <si>
    <t xml:space="preserve"> la pérdida de los expedientes y vulneración a la reserva legal de las investigaciones disciplinarias</t>
  </si>
  <si>
    <t>la falta de seguimiento y control al préstamo de los expedientes físicos y/o consultas digitales de estos, evitando que pueda extraerse información o perdida de este</t>
  </si>
  <si>
    <t>CID-01G</t>
  </si>
  <si>
    <t>CID-02G</t>
  </si>
  <si>
    <t>la inoportunidad en la revisión y seguimiento de los procesos disciplinarios y la falta de respuesta oportuna por parte de las dependencias o entidades a quien se les solicita información dentro de la etapa probatoria.</t>
  </si>
  <si>
    <t>Posibilidad de afectación reputacional por actuaciones disciplinarias por fuera de los términos de ley en cada etapa procesal a causa de la inoportunidad en la revisión y seguimiento de los procesos disciplinarios y la falta de respuesta oportuna por parte de las dependencias o entidades a quien se les solicita información dentro de la etapa probatoria.</t>
  </si>
  <si>
    <t>Posibilidad de afectación reputacional por la pérdida de los expedientes y vulneración a la reserva legal de las investigaciones disciplinarias a causa de la falta de seguimiento y control al préstamo de los expedientes físicos y/o consultas digitales de estos, evitando que pueda extraerse información o perdida de este</t>
  </si>
  <si>
    <t>El Líder del proceso verifica mensualmente, las quejas, denuncias o informes que se reciben o se están gestionando. Cuando en la asignación se identifica una sobrecarga de expedientes frente a los abogados correspondientes, se priorizan y redistribuyen los expedientes para cumplir con la gestión de estos lo cual se representa en el acta de reparto</t>
  </si>
  <si>
    <t>El Líder del proceso y los abogados revisan quincenalmente los expedientes disciplinarios de acuerdo con la relación de vencimientos de mes a mes que se encuentra en un archivo de Teams previo agendamiento por correo electrónico y se deja constancia de la revisión mediante acta. En caso de identificarse vencimientos de términos en cualquiera de las actuaciones administrativas el abogado sustanciador y/o el líder del proceso deberán informar de manera inmediata por medio de correo electrónico para proceder a tomar las medidas correctivas a las que haya lugar de conformidad con la normatividad vigente.</t>
  </si>
  <si>
    <t>El Técnico administrativo verifica diariamente el registro de préstamo de expedientes en el formato GD-FR-003 “Control de Consulta y Préstamo de Expediente de Archivo Central”, constatando que cada solicitud se encuentre debidamente asentada y que cada profesional del Grupo de Control Interno Disciplinario tenga en préstamo un máximo de dos expedientes de manera simultánea, en caso de presentarse inconsistencias en los expedientes tanto físicos como digitales, el técnico administrativo debe reportar de manera inmediata por medio de correo electrónico al líder del proceso para que se proceda a iniciar las indagaciones o investigaciones a las que haya lugar según sea el caso, dando inicio a un proceso disciplinario que reposará dentro de los archivos del grupo.</t>
  </si>
  <si>
    <t>El Líder del proceso</t>
  </si>
  <si>
    <t>El Líder del proceso y los abogados</t>
  </si>
  <si>
    <t>El Técnico administrativo</t>
  </si>
  <si>
    <t>acta de reparto</t>
  </si>
  <si>
    <t>Acta</t>
  </si>
  <si>
    <t>Semanal</t>
  </si>
  <si>
    <t>El Superintendente de Transporte valida  y aprueba cada vez que se requiera el comunicado por parte del Despacho antes del envío a medios de comunicación lo cual se evidencia en los chats de Whatsapp, correo electrónico o Físico con ajustes. En caso de requerir ajustes por parte del Superintendente, se procede con modificación o no publicación de la comunicación si la decisión del Superintendente es no proceder con la emisión. Como soporte quedan los chats de WhatsApp, correo electrónico o Físico con ajustes.</t>
  </si>
  <si>
    <t>cada vez que se requiera</t>
  </si>
  <si>
    <t>Quincenal</t>
  </si>
  <si>
    <t>Acta de reunión</t>
  </si>
  <si>
    <t>El Jefe de la Oficina Asesora de Planeación y el Profesional de la OAP designado  realizan revisión  mensual del cumplimiento de la ejecución presupuestal de los proyectos de Inversión, mediante la verificación de la Plataforma Integrada de Información Pública (PIIP) dispuesta por el DNP para tal fin, lo cual se registra mediante Acta de reunión entre los participantes. 
En caso de identificar afectaciones presupuestales procedemos con notificación a la jefe de la oficina asesora de Planeación y al ordenador del gasto para que ejecuten las acciones correspondientes lo cual se desarrolla mediante correo electrónico. Como soporte queda el acta de reunión mensual con la verificación en la plataforma y los correos electrónicos en caso de que se presenten diferencias.</t>
  </si>
  <si>
    <t>El (los) profesional(es) o contratista(s) de la Oficina Asesora de Planeación (OAP) revisa(n) trimestralmente que la información registrada en el formato “Hoja de Vida de Indicadores DE-FR-009”, remitida por los líderes de proceso, cumpla con los lineamientos establecidos en la “Guía para la formulación, seguimiento, análisis y reporte de indicadores de gestión”, así como con el cargue de la información en el repositorio de evidencias, de conformidad con lo dispuesto en la “Guía Metodológica para el Cargue de Información en el Repositorio de Evidencias de Monitoreo y Seguimiento DE-GU-001”.  
En caso de identificar inconsistencias o incumplimientos, se remite un correo electrónico al líder del proceso correspondiente solicitando el ajuste del reporte y/o de las evidencias.
Como soporte de la revisión realizada, el profesional de la OAP debe remitir por correo electrónico al líder del proceso la Hoja de Vida de Indicadores de la línea de acción y/o actividad analizada, indicando los resultados preliminares de la verificación de la información reportada.</t>
  </si>
  <si>
    <t>Hoja de Vida de Indicadores DE-FR-009</t>
  </si>
  <si>
    <t>metodológica para realizar el diligenciamiento del FURAG.</t>
  </si>
  <si>
    <t>correos</t>
  </si>
  <si>
    <t xml:space="preserve"> alerta emitida</t>
  </si>
  <si>
    <t xml:space="preserve">plan de revisión y actualización de los documentos </t>
  </si>
  <si>
    <t xml:space="preserve">GCM-FR-002 Formato comunicados, GCM-FR-004 Requerimiento de campañas digitales para redes sociales y GCM-FR-003 requerimiento de transmisiones. </t>
  </si>
  <si>
    <t>chats de Whatsapp, correo electrónico o Físico</t>
  </si>
  <si>
    <t>El Profesional Especializado o Universitario de Comunicaciones verifica  cada vez que se requiera que el comunicado esté acompañado de un "ABC", es decir un documento anexo en el caso de que la comunicación incluya información técnica para que los medios de comunicación y público objetivo tengan una mejor comprensión. Esta decisión está a cargo del grupo interno de comunicaciones. Como soporte se suministra el "ABC" o Guía.</t>
  </si>
  <si>
    <t>suministra el "ABC" o Guía.</t>
  </si>
  <si>
    <t>pantallazo de la actualización de la información</t>
  </si>
  <si>
    <t>Campañas Vigentes</t>
  </si>
  <si>
    <t>Pantallazo de la actualización de la información.</t>
  </si>
  <si>
    <t>reporte de ZABBIX o la matriz de verificación.</t>
  </si>
  <si>
    <t>Reporte con la solitud efectuada a los proveedores.</t>
  </si>
  <si>
    <t>PAA.</t>
  </si>
  <si>
    <t>reportes que se generan de nube, espacios de Microsoft, Onpremise y bases de datos.</t>
  </si>
  <si>
    <t>el seguimiento al Plan del Sistema de Gestión</t>
  </si>
  <si>
    <t xml:space="preserve"> Base de datos a los entes habilitadores y la solicitud efectuada a los vigilados.</t>
  </si>
  <si>
    <t xml:space="preserve"> base de datos de derechos de petición.</t>
  </si>
  <si>
    <t>acta de reunión de las mesas de trabajo y el reporte a la superintendente Delegada en caso de requerirse.</t>
  </si>
  <si>
    <t>acta de reunión, y el correo eléctronico con la notificación en caso de evidenciarse incumplimiento.</t>
  </si>
  <si>
    <t>el seguimiento al cronograma de actividades en el Acta de reunión.</t>
  </si>
  <si>
    <t>actas de reunión y el Plan de acción en caso de evidenciarse incumplimiento.</t>
  </si>
  <si>
    <t>registros de la validación realizada en los cuadros de datos utilizados para dicha finalidad.</t>
  </si>
  <si>
    <t xml:space="preserve"> listados de asistencia, actas y/o grabaciones de las socializaciones realizadas.</t>
  </si>
  <si>
    <t>relación de los memorandos y/o correos electrónicos enviados a la OTIC.</t>
  </si>
  <si>
    <t>acta de reunión de la revisión realizada y/o correo electrónico donde conste la revisión de la programación.</t>
  </si>
  <si>
    <t>actas, registros de seguimiento y soportes documentales correspondientes.</t>
  </si>
  <si>
    <t>Base de Vigilados.</t>
  </si>
  <si>
    <t>Plan de Acción de Promoción y Prevención (PAPP)</t>
  </si>
  <si>
    <t>cta de reunión entre el Director o profesional encargado y el profesional y contratista comisionado.</t>
  </si>
  <si>
    <t xml:space="preserve"> Base de Datos actualizada y el memorando de comisión para la ejecución de la visita.</t>
  </si>
  <si>
    <t>base de datos actualizada y el acta de reunión.</t>
  </si>
  <si>
    <t>base y el acta de reunión</t>
  </si>
  <si>
    <t>Grabación de las jornadas realizadas y/o los resultados del test de conocimientos.</t>
  </si>
  <si>
    <t>Informes revisados, observaciones realizadas, ajustes efectuados y registros de seguimiento correspondientes.</t>
  </si>
  <si>
    <t>Base de datos de PQRSD de la Dirección.</t>
  </si>
  <si>
    <t>Registros de revisión, actuaciones adelantadas, respuestas emitidas, soportes técnicos y trazabilidad en el sistema documental.</t>
  </si>
  <si>
    <t>El Director de Promoción y Prevención de Tránsito  verifica y valida anualmente la apropiación de conocimientos por parte de los servidores y/o contratistas, posterior a la capacitación establecida sobre “lineamientos adoptados para realizar visitas”, especialmente en lo relacionado con la normatividad aplicable y las acciones derivadas de los hallazgos evidenciados, mediante la aplicación y revisión de evaluación de conocimiento.
En caso de identificar resultados no satisfactorios se programa una actividad de retroalimentación. Como evidencia se suministra los resultados de la evaluación aplicada.</t>
  </si>
  <si>
    <t>resultados de la evaluación aplicada.</t>
  </si>
  <si>
    <t>matriz de seguimiento a los procesos</t>
  </si>
  <si>
    <t>la base de seguimiento y el acta de reunión.</t>
  </si>
  <si>
    <t>Base de datos de control de expedientes, que identifica el personal a cargo y las fechas de los hechos y máxima de caducidad.</t>
  </si>
  <si>
    <t>herramienta de control consolidada y el acta de reunión.</t>
  </si>
  <si>
    <t>Acta de verificación del control de vencimiento de términos y la base de seguimiento a los procedimientos administrativos sancionatorios.</t>
  </si>
  <si>
    <t xml:space="preserve">herramienta de seguimiento a los procesos administrativos de segunda instancia.  </t>
  </si>
  <si>
    <t>Acta de reunión.</t>
  </si>
  <si>
    <t>formato de evaluación y el material socializado.</t>
  </si>
  <si>
    <t xml:space="preserve"> memorandos o los correos electrónicos.</t>
  </si>
  <si>
    <t>Pantallazos de la verificación en la página web de la entidad y en SUIT.</t>
  </si>
  <si>
    <t>informes de supervisión y comunicaciones emitidas al contratista</t>
  </si>
  <si>
    <t xml:space="preserve">Cuadro de control de contratos actualizado y correos electrónicos de notificación remitidos a los supervisores; </t>
  </si>
  <si>
    <t>El profesional ambiental de la Dirección Administrativa  verifica y actualiza semestralmente la matriz de requisitos legales ambientales aplicables a la Entidad, con el fin de validar las obligaciones que deben cumplirse y detectar cambios normativos que puedan generar riesgos de incumplimiento como evidencia se cuenta con la matriz de requisitos legales ambientales actualizada, registros de revisión normativa y soportes documentales asociados; En caso de identificar incumplimientos o nuevos requisitos no incorporados, se registran las observaciones y se planifican las acciones necesarias, informando a la Dirección Administrativa para su seguimiento y control.</t>
  </si>
  <si>
    <t>matriz de requisitos legales ambientales actualizada, registros de revisión normativa y soportes documentales asociados</t>
  </si>
  <si>
    <t>registros de ejecución del plan, informes de seguimiento preventivo y reportes de avance ambiental;</t>
  </si>
  <si>
    <t xml:space="preserve"> Informes de desempeño ambiental </t>
  </si>
  <si>
    <t>matriz "Base Reparto"</t>
  </si>
  <si>
    <t>Base reparto y los correos electrónicos en caso de requerirse.</t>
  </si>
  <si>
    <t>comunicación directa emitida a los abogados externos.</t>
  </si>
  <si>
    <t>comunicación directa emitida a los abogados externos e internos.</t>
  </si>
  <si>
    <t>reporte de los informes aprobados.</t>
  </si>
  <si>
    <t xml:space="preserve">Monitoreo de Actualización de Hoja de Vida y Monitoreo Bienes y Rentas.  </t>
  </si>
  <si>
    <t xml:space="preserve">reporte de la inducción general y/o listado de asistencia y/o soportes de correos electrónicos.  </t>
  </si>
  <si>
    <t>memorandos remitidos, si hay lugar a ello.</t>
  </si>
  <si>
    <t>correos electrónicos y/o listado de asistencia generado por Microsoft Teams y/o el reporte de inducción general / reinducción general.</t>
  </si>
  <si>
    <t>Correo electrónico o memorando, cuando aplique.</t>
  </si>
  <si>
    <t>Reporte de radicados ante cada EPS y/o el reporte de inducción general y/o reinducción general.</t>
  </si>
  <si>
    <t xml:space="preserve">cuadro de control con el reporte de la conciliación de pagos y/o correo electrónico. </t>
  </si>
  <si>
    <t>Reporte de Excel de seguimiento.</t>
  </si>
  <si>
    <t xml:space="preserve">cuadro de control o correo electrónico, si hay lugar a ello. </t>
  </si>
  <si>
    <t>cuadro de control.</t>
  </si>
  <si>
    <t>archivo de Excel y/o correo electrónico, cuando aplique.</t>
  </si>
  <si>
    <t xml:space="preserve"> lista de asistencia o acta de la reunión.</t>
  </si>
  <si>
    <t xml:space="preserve">correo electrónico y/o el memorando. </t>
  </si>
  <si>
    <t xml:space="preserve">registro de asistencia a la socialización mediante plataforma Teams y el resultado de la evaluación. </t>
  </si>
  <si>
    <t xml:space="preserve"> la ficha y el correo eléctronico.</t>
  </si>
  <si>
    <t xml:space="preserve">memorandos y/o las comunicaciones dirigidas a los supervisores de contratos. </t>
  </si>
  <si>
    <t xml:space="preserve">matriz de seguimeinto a los contratos pendientes de liquidación. </t>
  </si>
  <si>
    <t>conciliación.</t>
  </si>
  <si>
    <t xml:space="preserve">Informe </t>
  </si>
  <si>
    <t>estados financieros revisados</t>
  </si>
  <si>
    <t>EEFF y su publicación en la página WEB.</t>
  </si>
  <si>
    <t>El Profesional asignado revisa y valida semestralmente la información en el BDME, mayor a 5 SMLMV, 6 mesesen mora   que la obligación este en firme de acuerdo a información recibida, analizada y validada.Como evidencia estan el reporte BDME.</t>
  </si>
  <si>
    <t>el reporte BDME.</t>
  </si>
  <si>
    <t xml:space="preserve"> acta de reunión y anexos.</t>
  </si>
  <si>
    <t>reporte del aplicativo SIIF Nación y la conciliación de operaciones reciprocas.</t>
  </si>
  <si>
    <t>base general del GIT de Notificaciones.</t>
  </si>
  <si>
    <t xml:space="preserve"> listados de asistencia de las mesas de trabajo mensuales efectuadas con las Dependencias y el consolidado mensual que se remite via correo electrónico a la Dirección Financiera.</t>
  </si>
  <si>
    <t>Reporte general de envíos diarios Supertransporte" y el correo semanal con el resultado de la gestión</t>
  </si>
  <si>
    <t>informe mensual y el acta de reunión.</t>
  </si>
  <si>
    <t>Acta de Comité Institucional de Coordinación de Control Interno manifestando el cumplimiento y el memorando dirigido al Superintendente en caso de desarticulación del equipo de la Oficina.</t>
  </si>
  <si>
    <t>solicitud realizada al Superintendente para la conformación del equipo.</t>
  </si>
  <si>
    <t>correo electrónico con la consulta de incompatibilidad.</t>
  </si>
  <si>
    <t>informe de auditoría.</t>
  </si>
  <si>
    <t>informe de auditoría y las comunicaciones de alcance.</t>
  </si>
  <si>
    <t>revisión y corrección en los papeles de trabajo o versiones del informe</t>
  </si>
  <si>
    <t>alcance al informe,</t>
  </si>
  <si>
    <t xml:space="preserve"> Excel con el cronograma.</t>
  </si>
  <si>
    <t>registro en el archivo de seguimiento, identificar las causas del incumplimiento</t>
  </si>
  <si>
    <t>memorando y certificación de soporte de trasmisión de información.</t>
  </si>
  <si>
    <t xml:space="preserve"> ficha técnica aprobada.</t>
  </si>
  <si>
    <t>correo y los estudios previos aprobados.</t>
  </si>
  <si>
    <t>acta de reunión y el cronograma inicial aprobados.</t>
  </si>
  <si>
    <t>actas de reuniones, el cronograma (cuando aplique) y el certificado de recibo a satisfacción.</t>
  </si>
  <si>
    <t>oficios a bancos y otras entidades</t>
  </si>
  <si>
    <t>correo electrónico</t>
  </si>
  <si>
    <t>Inspección-Puertos</t>
  </si>
  <si>
    <t>Proceso Direccionamiento Estratégico
Mapa de riesgos de seguridad de la información</t>
  </si>
  <si>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4</t>
    </r>
    <r>
      <rPr>
        <b/>
        <sz val="12"/>
        <color theme="1"/>
        <rFont val="Arial Narrow"/>
        <family val="2"/>
      </rPr>
      <t xml:space="preserve">
Fecha de aprobación: </t>
    </r>
    <r>
      <rPr>
        <sz val="12"/>
        <color theme="1"/>
        <rFont val="Arial Narrow"/>
        <family val="2"/>
      </rPr>
      <t>19-dic-2023</t>
    </r>
  </si>
  <si>
    <t>Gestión de TIC</t>
  </si>
  <si>
    <t>Oficial de Seguridad de la Información</t>
  </si>
  <si>
    <t>Perdida de informacion critica para la entidad.</t>
  </si>
  <si>
    <t>Posibilidad de Perdida de disponibilidad, integridad y confidencialidad en la informacion de la entidad</t>
  </si>
  <si>
    <t>Por ausencia de copias de seguridad al momento de presentarse algun evento como daño físico, catastrofes naturales, perdida de los servicios esenciales, fallas técnicas que pone en amenaza la informacion de la entidad.</t>
  </si>
  <si>
    <t>Debido a inconvenientes y demoras en los procesos contractuales o falta de monitoreo al momento de realizar las copias de seguridad</t>
  </si>
  <si>
    <t>Posibilidad de Perdida de disponibilidad, integridad y confidencialidad en la informacion de la entidad Por ausencia de copias de seguridad al momento de presentarse algun evento como daño físico, catastrofes naturales, perdida de los servicios esenciales, fallas técnicas que pone en amenaza la informacion de la entidad. Debido a inconvenientes y demoras en los procesos contractuales o falta de monitoreo al momento de realizar las copias de seguridad</t>
  </si>
  <si>
    <t>G Daños Activos Físicos</t>
  </si>
  <si>
    <t>El riesgo afecta la imagen de algún área de la organización.</t>
  </si>
  <si>
    <t>Líder del proceso de TIC y el Líder de infraestructura  verifica Anualmente la continuidad de las licencias y herramientas en las aplicaciones de la entidad. A través de sesiones verifica la necesidad de contratacion de herramientas y licencias de las copias de seguridad. En caso de identificar falencias se informa a Líder del proceso de TIC.</t>
  </si>
  <si>
    <t xml:space="preserve">Líder del proceso de TIC y el Líder de infraestructura </t>
  </si>
  <si>
    <t>anualmente</t>
  </si>
  <si>
    <t>Verificar la continuidad de los contratos, las licencias y herramientas en las aplicaciones de la entidad.</t>
  </si>
  <si>
    <t>A través de sesiones de evaluacion de la necesidad de contratacion de herramientas y licencias de las copias de seguridad</t>
  </si>
  <si>
    <t>En caso de identificar falencias se informa a Líder del proceso de TIC</t>
  </si>
  <si>
    <t>No requiere</t>
  </si>
  <si>
    <t>N/A</t>
  </si>
  <si>
    <t>El Líder y equipo de infraestructura monitorea semestralmente el proceso de las copias de seguridad efectuando el mantenimiento y revisión de fallas por parte del proveedor. En caso de identificar falencias se informa a Líder del proceso de TIC.</t>
  </si>
  <si>
    <t>El Líder y equipo de infraestructura</t>
  </si>
  <si>
    <t>Semestralmente</t>
  </si>
  <si>
    <t>Monitorear el proceso de las copias de seguridad</t>
  </si>
  <si>
    <t>efectuando el mantenimiento y revisión de fallas por parte del proveedor.</t>
  </si>
  <si>
    <t>El Líder y equipo de infraestructura revisa semestralmente documentan y restauran las copias de seguridad. Mediante mesas tecnicas valida el proceso. En caso de identificar falencias se informa a Líder del proceso de TIC</t>
  </si>
  <si>
    <t>Realiza, documenta y restaura las copias de seguridad</t>
  </si>
  <si>
    <t>mediante mesas tecnicas, se valida el proceso</t>
  </si>
  <si>
    <t>Indisponibilidad de los servicios de la infraestructura tecnologica critica para la entidad.</t>
  </si>
  <si>
    <t xml:space="preserve">Posibilidad de Perdida de disponibilidad e integridad en la infraestructura tecnologica critica de la entidad </t>
  </si>
  <si>
    <t>Por la ocurrencia de algun evento como daño físico, catastrofes naturales, perdida de los servicios esenciales, fallas técnicas que pone en amenaza la infaestructura tecnologica de la entidad</t>
  </si>
  <si>
    <t>Debido a inconvenientes y demoras en los procesos de restauracion o falta de dispositivos de respaldo</t>
  </si>
  <si>
    <t>Posibilidad de Perdida de disponibilidad e integridad en la infraestructura tecnologica critica de la entidad  Por la ocurrencia de algun evento como daño físico, catastrofes naturales, perdida de los servicios esenciales, fallas técnicas que pone en amenaza la infaestructura tecnologica de la entidad Debido a inconvenientes y demoras en los procesos de restauracion o falta de dispositivos de respaldo</t>
  </si>
  <si>
    <t>Líder del proceso de TIC y el Líder de infraestructura  verifica semestralmente los planes de mantenimiento de la infraestructura critica y la restauracion, a traves de la revision de los contratos, y validacion de las necesidades de mantenimiento de equipos. En caso de identificar falencias se informa a Líder del proceso de TIC</t>
  </si>
  <si>
    <t>Verificar los planes de mantenimiento de la infraestructura critica y la restauracion</t>
  </si>
  <si>
    <t>A traves de la revision de los contratos, y validacion de las necesidades de mantenimiento de equipos.</t>
  </si>
  <si>
    <t xml:space="preserve">El Líder y equipo de infraestructura monitorea semestralmente el estado de la infraestructura tecnologica. Realizando seguimiento de cada dispositivo critico en la infraestructura de la entidad.En caso de identificar falencias se informa a Líder del proceso de TIC </t>
  </si>
  <si>
    <t>Monitorear el estado de la infraestructura tecnologica</t>
  </si>
  <si>
    <t>Realizando seguimiento de cada dispositivo critico en la infraestructura de la entidad</t>
  </si>
  <si>
    <t>Perdida de disponibilidad e informacion critica para la entidad.</t>
  </si>
  <si>
    <t>Posibilidad de Perdida de disponibilidad, integridad y confidencialidad en la infraestructura onpremise e informacion de la entidad</t>
  </si>
  <si>
    <t>Por la ocurrencia de algun evento de ciberseguridad que ponen en amenaza la infaestructura tecnologica onpremise y la informacion de la entidad</t>
  </si>
  <si>
    <t>Debido a que un cibercriminal traspasa los controles de seguridad de la entidad</t>
  </si>
  <si>
    <t>Posibilidad de Perdida de disponibilidad, integridad y confidencialidad en la infraestructura onpremise e informacion de la entidad Por la ocurrencia de algun evento de ciberseguridad que ponen en amenaza la infaestructura tecnologica onpremise y la informacion de la entidad Debido a que un cibercriminal traspasa los controles de seguridad de la entidad</t>
  </si>
  <si>
    <t>El riesgo afecta la imagen de la entidad internamente, de conocimiento general nivel interno, de junta directiva y accionistas y/o de proveedores.</t>
  </si>
  <si>
    <t>El oficial de seguridad de la entidad ejecuta trimestralmente la implementacion del MSPI, A traves de acciones, tareas, actividades y evidencias de los dominios,En caso de identificar falencias se informa a Líder del proceso de TIC</t>
  </si>
  <si>
    <t>El oficial de seguridad de la entidad</t>
  </si>
  <si>
    <t>trimestralmente</t>
  </si>
  <si>
    <t>Garantizar la implementacion del MSPI</t>
  </si>
  <si>
    <t>A traves de acciones, tareas, actividades y evidencias de los dominios,</t>
  </si>
  <si>
    <t>Líder del proceso de TIC y el Líder de infraestructura verifica semestralmente los contratos con los proveedores y los planes de restauracion de los servicios. A través de sesiones verifica la necesidad de contratacion de herramientas y licencias de las copias de seguridad. En caso de identificar falencias se informa al comité correspondiente</t>
  </si>
  <si>
    <t>Líder del proceso de TIC y el Líder de infraestructura</t>
  </si>
  <si>
    <t>garantiza  los contratos con los proveedores y los planes de restauracion de los servicios</t>
  </si>
  <si>
    <t>A través de sesiones verifica la necesidad de contratacion de herramientas y licencias de las copias de seguridad</t>
  </si>
  <si>
    <t>En caso de identificar falencias se informa al comité correspondiente</t>
  </si>
  <si>
    <t>El oficial de seguridad de la entidad valida trimestralmente estableciendo y ejecutando el plan de análisis de vulnerabilidades,A traves mesas de trabajo y uso de herramientas de especializadas, En caso de identificar falencias se informa a Líder del proceso de TIC</t>
  </si>
  <si>
    <t>Establecer y ejecutar el plan de análisis de vulnerabilidades</t>
  </si>
  <si>
    <t>A traves mesas de trabajo y uso de herramientas de especializadas</t>
  </si>
  <si>
    <t>El oficial de seguridad de la entidad realiza trimestralmente el re-testeo y toma las acciones para remediar los hallazgos A traves mesas de trabajo y uso de herramientas de vulnerabilidades, remite por correo electonico los requerimientos y ajustes necesarios En caso de identificar falencias se informa a Líder del proceso de TIC</t>
  </si>
  <si>
    <t>Realizar re-testeo  y toma las acciones para remediar los hallazgos</t>
  </si>
  <si>
    <t>A traves mesas de trabajo y uso de herramientas de vulnerabilidades, remite por correo electonico los requerimientos y ajustes necesarios</t>
  </si>
  <si>
    <t>Posibilidad de Perdida de disponibilidad, integridad y confidencialidad en la infraestructura web e informacion de la entidad</t>
  </si>
  <si>
    <t>Por la ocurrencia de algun evento de ciberseguridad que pone en amenaza la infaestructura y aplicaciones web de la entidad</t>
  </si>
  <si>
    <t>Posibilidad de Perdida de disponibilidad, integridad y confidencialidad en la infraestructura web e informacion de la entidad Por la ocurrencia de algun evento de ciberseguridad que pone en amenaza la infaestructura y aplicaciones web de la entidad Debido a que un cibercriminal traspasa los controles de seguridad de la entidad</t>
  </si>
  <si>
    <t>Líder del proceso de TIC y el Líder de infraestructura verifica trimestralmemnte garantizando los contratos con los proveedores y los planes de restauracion de los servicios, A través de sesiones verifica la necesidad de contratacion de herramientas y licencias de las copias de seguridad. En caso de identificar falencias se informa a Líder del proceso de TIC</t>
  </si>
  <si>
    <t>trimestralmemnte</t>
  </si>
  <si>
    <t>El oficial de seguridad de la entidad valida trimestralmente estableciendo y ejecutando el plan de análisis de vulnerabilidades web ,A traves mesas de trabajo y uso de herramientas de especializadas. En caso de identificar falencias se informa a Líder del proceso de TIC</t>
  </si>
  <si>
    <t>Establecer y ejecutar el plan de análisis de vulnerabilidades web</t>
  </si>
  <si>
    <t>El oficial de seguridad de la entidad realiza trimestralmente realizando el re-testeo de la pagina y toma las acciones para remediar los hallazgos A traves mesas de trabajo y uso de herramientas de vulnerabilidades, remite por correo electonico los requerimientos y ajustes necesarios En caso de identificar falencias se informa a Líder del proceso de TIC</t>
  </si>
  <si>
    <t>Realizar re-testeo de la pagina web  y toma las acciones para remediar los hallazgos</t>
  </si>
  <si>
    <t>Vigilancia –
Concesiones e Infraestructura</t>
  </si>
  <si>
    <t>Vigilancia-Protección de Usuarios</t>
  </si>
  <si>
    <t>Vigilancia-Tránsito y transporte automotor</t>
  </si>
  <si>
    <t>Vigilancia-Puertos</t>
  </si>
  <si>
    <t>Posibilidad de afectación económica y reputacional por corrupción en el trámite de inscripción y registro de operadores portuarios, marítimos y fluviales, a causa de direccionamiento y/o favorecimiento indebido a un particular o tercero mediante la acción u omisión en la revisión, validación y control del cumplimiento de los requisitos legales y documentales establecidos en la Resolución 7726 de 2016 y sus modificaciones.VIG</t>
  </si>
  <si>
    <t>direccionamiento y/o favorecimiento indebido hacia un tercero mediante la manipulación de criterios técnicos, la omisión en la aplicación de la normatividad o el debilitamiento de los controles que garanticen la objetividad, trazabilidad, segregación de funciones y transparencia. INS</t>
  </si>
  <si>
    <t xml:space="preserve"> Plan de Acción de Promoción y Prevención (PAPP) . </t>
  </si>
  <si>
    <t xml:space="preserve">memorando y el acta, a su vez se registra en el Plan de Acción de Promoción y Prevención (PAPP). </t>
  </si>
  <si>
    <t xml:space="preserve"> Matriz "Procesos salidos" en la cual se evidencia el número de resolución y fecha de emisión</t>
  </si>
  <si>
    <t>acta de reunión</t>
  </si>
  <si>
    <t xml:space="preserve"> acta de reunión y la notificación al Delegado</t>
  </si>
  <si>
    <t xml:space="preserve"> acta de reunión, el material presentado y la lista de asistencia.</t>
  </si>
  <si>
    <t>El Director de Investigaciones para la Protección de Usuarios del Sector Transporte revisa cada vez que se presenten actuaciones administrativas  las respuestas otorgadas por el profesional asignado. En caso de advertir alteraciones en la respuesta u omisiones en los procedimientos registra las falencias identificadas y reporta a la Delegada. Como soporte queda el acta de reunión.</t>
  </si>
  <si>
    <t>acta de reunión.</t>
  </si>
  <si>
    <t>base de datos "Reporte actos de Corrupción Delegatura de Transito" o el Memorando en caso de evidenciar alguna denuncia.</t>
  </si>
  <si>
    <t>registro de la verificación y de las acciones adoptadas en el plan de trabajo del área y/o en los documentos de asignación de funciones actualizados.</t>
  </si>
  <si>
    <t xml:space="preserve"> actas de reunión, grabaciones de las sesiones de seguimiento y/o correos electrónicos </t>
  </si>
  <si>
    <t xml:space="preserve"> base de datos de control de expedientes,</t>
  </si>
  <si>
    <t xml:space="preserve"> la herramienta de seguimiento a los procesos adminsitrativos de segunda instancia.  </t>
  </si>
  <si>
    <t xml:space="preserve"> infografía, material ilustrativo y banner en redes sociales.</t>
  </si>
  <si>
    <t>moderado</t>
  </si>
  <si>
    <t>documento que contiene la justificación y cambios.</t>
  </si>
  <si>
    <t xml:space="preserve">correo al líder del proceso </t>
  </si>
  <si>
    <t xml:space="preserve"> trazabilidad de la herramienta tecnológica  </t>
  </si>
  <si>
    <t>Acuerdos de Confidencialidad firmados</t>
  </si>
  <si>
    <t>log de auditoria de los aplicativos CONSOLA TAUX y VIGIA.</t>
  </si>
  <si>
    <t>correo por parte del líder de servicios TI confirmando la depuración.</t>
  </si>
  <si>
    <t xml:space="preserve"> acta de reunión con la retroalimentación del seguimiento a los incumplimientos.</t>
  </si>
  <si>
    <t>ocumentos revisados, las solicitudes de ampliación de información</t>
  </si>
  <si>
    <t>los resultados de las consultas realizadas y el correo electrónico de notificación, cuando aplique.</t>
  </si>
  <si>
    <t>egistros de revisión, actuaciones administrativas, soportes documentales, decisiones adoptadas y trazabilidad del expediente.</t>
  </si>
  <si>
    <t>correo electrónico o la comunicación formal enviada, así como, cuando aplique</t>
  </si>
  <si>
    <t>nformes de revisión, actuaciones adelantadas, soportes documentales, planes de mejoramiento y registros de seguimiento efectuados.</t>
  </si>
  <si>
    <t xml:space="preserve">herramienta de seguimiento a los procedimientos administrativos sancionatorios. </t>
  </si>
  <si>
    <t>cta de verificación de actuaciones en los expedientes y la base de datos de control de expedientes</t>
  </si>
  <si>
    <t>acta de verificación de actuaciones en los expedientes y la base de datos de control de expedientes</t>
  </si>
  <si>
    <t xml:space="preserve"> la herramienta de seguimiento a los procedimientos administrativos sancionatorios. </t>
  </si>
  <si>
    <t xml:space="preserve">concepto técnico que se emite mediante memorando. </t>
  </si>
  <si>
    <t>acta del Comité Evaluador de bienes.</t>
  </si>
  <si>
    <t>seguimiento mediante bitácoras,y registros de acceso;</t>
  </si>
  <si>
    <t xml:space="preserve"> las solicitudes de permiso de salida debidamente diligenciadas y soportadas, </t>
  </si>
  <si>
    <t>informe de arqueo de caja menor debidamente diligenciado y firmado</t>
  </si>
  <si>
    <t>matriz de control de caja menor actualizada y solicitudes de uso de caja menor debidamente registradas y soportadas</t>
  </si>
  <si>
    <t>a "certificación" GD-FR-006 expedido por el/la secretaría técnica del comité.</t>
  </si>
  <si>
    <t>contratos firmados.</t>
  </si>
  <si>
    <t>reporte emitido por el sistema de Gestión Documental con el registro de las citaciones efectuadas en el periodo.</t>
  </si>
  <si>
    <t>Coordinador del centro de conciliación  verifica La Coordinación del centro de conciliación verifica cada vez que se requiera, la emisión del [GJ-FR-006] Acta de Conciliación por parte del conciliador con la debida firma, como resultado de la audiencia asignada y la posible existencia de beneficios a alguna de las partes, así como el cumplimiento del diligenciamiento adecuado de la "Base conciliaciones" junto con el cumplimiento de la ley 2220 del 2022. En caso de identificar inconsistencias se procede a contactar con el conciliador para que se efectúen los ajustes correspondientes. Como soporte quedan las GJ-FR-006  Actas de Conciliación y la "Base conciliaciones".</t>
  </si>
  <si>
    <t>las GJ-FR-006  Actas de Conciliación y la "Base conciliaciones</t>
  </si>
  <si>
    <t>porte de la inducción general / reinducción general y/o correo electrónico, cuando aplique.</t>
  </si>
  <si>
    <t>el "Cuadro de Control y Seguimiento Conflictos de interés" y el correo electrónico.</t>
  </si>
  <si>
    <t>resentan los estudios previos publicados en la plataforma SECOP II para cada proceso.</t>
  </si>
  <si>
    <t>el formato GC-FR-034 Certificado de Actividades Lícitas SARLAFT debidamente diligenciado para los diferentes procesos de contratación.</t>
  </si>
  <si>
    <t xml:space="preserve"> consulta y el correo electrónico en caso de evidenciar coincidencias.</t>
  </si>
  <si>
    <t>reporte de usuarios y los correos si se presentan desviaciones.</t>
  </si>
  <si>
    <t xml:space="preserve"> la resolución.</t>
  </si>
  <si>
    <t>El personal asignado  verifica mensualmente que soportes de pago cumplan con la normatividad vigente. En caso de evidenciar inconsistencias en la documentación se procede con devolución.  Como soporte queda la base de datos con la relación de los pagos.</t>
  </si>
  <si>
    <t>base de datos con la relación de los pagos.</t>
  </si>
  <si>
    <t xml:space="preserve"> base de datos de liquidaciones de pagos.</t>
  </si>
  <si>
    <t>correo electrónico con la aprobación o devolución.</t>
  </si>
  <si>
    <t>base para la creación de los cupones y los correos de solicitud a los vigilados.</t>
  </si>
  <si>
    <t>GD-01C</t>
  </si>
  <si>
    <t>GD-02C</t>
  </si>
  <si>
    <t>GD-03C</t>
  </si>
  <si>
    <t>GD-04C</t>
  </si>
  <si>
    <t>corrupción en la gestión y administración de la información documental,</t>
  </si>
  <si>
    <t>direccionamiento y/o uso indebido de la información mediante su sustracción, pérdida, manipulación o entrega a personal no autorizado, derivado de la inobservancia de los procedimientos establecidos, con el fin de favorecer intereses propios o de terceros.</t>
  </si>
  <si>
    <t>corrupción en la gestión y custodia de la información del archivo central,</t>
  </si>
  <si>
    <t>fraude interno en el manejo de la información relacionada con los actos administrativos por notificar,</t>
  </si>
  <si>
    <t>corrupción en la gestión y custodia de la información en archivos físicos y digitales,</t>
  </si>
  <si>
    <t>direccionamiento y/o manipulación indebida de los expedientes mediante la alteración de la información aprovechando vulnerabilidades en los sistemas de información y en el archivo físico, derivadas de debilidades en el control de accesos, la organización documental, la infraestructura y la aplicación de los procedimientos de gestión documental, con el fin de favorecer intereses propios o de terceros.</t>
  </si>
  <si>
    <t>uso indebido de la información mediante omisiones, registros inexactos o alteración de datos, derivado de falencias en el seguimiento y control del proceso de notificaciones, con el fin de obtener beneficios personales o para terceros.</t>
  </si>
  <si>
    <t>del direccionamiento y/o favorecimiento indebido mediante la manipulación de la información y la alteración de resoluciones durante su intervención archivística, así como la recepción, solicitud u ofrecimiento de dádivas, con el fin de beneficiar intereses propios o de terceros.</t>
  </si>
  <si>
    <t>Posibilidad de afectación reputacional porcorrupción en la gestión y administración de la información documental, a causa de direccionamiento y/o uso indebido de la información mediante su sustracción, pérdida, manipulación o entrega a personal no autorizado, derivado de la inobservancia de los procedimientos establecidos, con el fin de favorecer intereses propios o de terceros.</t>
  </si>
  <si>
    <t>Posibilidad de afectación reputacional por corrupción en la gestión y custodia de la información del archivo central, a causa de direccionamiento y/o manipulación indebida de los expedientes mediante la alteración de la información aprovechando vulnerabilidades en los sistemas de información y en el archivo físico, derivadas de debilidades en el control de accesos, la organización documental, la infraestructura y la aplicación de los procedimientos de gestión documental, con el fin de favorecer intereses propios o de terceros.</t>
  </si>
  <si>
    <t>Posibilidad de afectación reputacional por fraude interno en el manejo de la información relacionada con los actos administrativos por notificar, a causa de uso indebido de la información mediante omisiones, registros inexactos o alteración de datos, derivado de falencias en el seguimiento y control del proceso de notificaciones, con el fin de obtener beneficios personales o para terceros.</t>
  </si>
  <si>
    <t>Posibilidad de afectación económica y reputacional por corrupción en la gestión y custodia de la información en archivos físicos y digitales, a causa de del direccionamiento y/o favorecimiento indebido mediante la manipulación de la información y la alteración de resoluciones durante su intervención archivística, así como la recepción, solicitud u ofrecimiento de dádivas, con el fin de beneficiar intereses propios o de terceros.</t>
  </si>
  <si>
    <t>La coordinadora del GIT-Documental y los profesionales de Gestión documental verifican trimestralmente que al espacio de ventanilla única de radicación ingresen únicamente el personal del proceso de Gestión Documental, con el fin de identificar el acceso de personas no autorizadas a espacios con documentos sensibles. 
En caso de detectar personas no autorizadas en el espacio se procede con la notificación al Jefe inmediato para que se tomen las medidas pertinentes. 
Como soporte queda el cuadro de verificación de ingreso y los correos en caso de que se presente alguna novedad.</t>
  </si>
  <si>
    <t>El supervisor del procedimiento de Administración de Correspondencia verifica diariamente el diligenciamiento del cuadro de "recepción, digitalización e ingreso de las comunicaciones físicas de entrada" mediante el cual se valida el estado del documento. En caso de identificar alguna perdida se procede con la notificación a la Coordinación del GIT para que se tomen las medidas pertinentes. 
Como soporte se suministra el cuadro de "recepción, digitalización e ingreso de las comunicaciones físicas de entrada".</t>
  </si>
  <si>
    <t>El profesional del GIT -Documental verifica mensualmente el registro de la información en el sistema de Gestión Documental contrastando con los datos ingresados en la planilla de control de "Oficios remisorios Informe Único de Infracciones al Transporte (IUIT)". 
En caso de identificar algún error en los registros se procede con la modificación. Si se detecta la pérdida de un IUIT se procede con el denuncio de perdida y el correspondiente proceso sancionatorio.
Como soporte se suministra la planilla de control de "Oficios remisorios Informe Único de Infracciones al Transporte (IUIT)" y el denuncio en caso de perdida.</t>
  </si>
  <si>
    <t>La coordinadora del GIT-Documental y los profesionales de Gestión documental</t>
  </si>
  <si>
    <t>El supervisor del procedimiento de Administración de Correspondencia</t>
  </si>
  <si>
    <t>El profesional del GIT -Documental</t>
  </si>
  <si>
    <t>cuadro de verificación de ingreso y los correos en caso de que se presente alguna novedad.</t>
  </si>
  <si>
    <t>cuadro de "recepción, digitalización e ingreso de las comunicaciones físicas de entrada".</t>
  </si>
  <si>
    <t>planilla de control de "Oficios remisorios Informe Único de Infracciones al Transporte (IUIT)" y el denuncio en caso de perdida.</t>
  </si>
  <si>
    <t>Los Profesionales, Tecnicos y auxiliares del Grupo de Gestión Documental  verifican anualmente la documentación objeto de transferencia debidamente registrada en el formato único de Inventario documental FUID GD-FR-009 dando cumplimiento a lo estipulado en el procedimiento GD-PR-003 Transferencias Primarias Documentales. Confirmando la recepción de forma inventariada y foliada de los documentos, con el propósito de custodiar todos los documentos. 
En caso de identificar errores en los parámetros de calidad en el diligenciamiento del FUID se procede con su devolución. Como soporte se suministra el formato único de Inventario documental FUID GD-FR-009</t>
  </si>
  <si>
    <t>El Auxiliar del Grupo de Gestión Documental  verifica cada vez que se requiera el préstamo y custodia de documentos el diligenciamiento del "Control de consulta y prestamos de expedientes de archivo central" GD-FR-003 dando cumplimiento a lo estipulado en el procedimiento GD-PR-005 Préstamo de Expedientes. No se realiza el préstamo en caso de no ser una de las personas autorizadas o si es solicitado por otra persona o no diligencia el "Control de consulta y prestamos de expedientes de archivo central" GD-FR-003. 
Como evidencia queda el "Control de consulta y prestamos de expedientes de archivo central" GD-FR-003.</t>
  </si>
  <si>
    <t>El Profesional del Grupo de Gestión Documental  verifica cuatrimestralmente las ordenes de solicitud de cajas de archivo central validando que las mismas sean realizadas por el personal autorizado mediante el portal web DOZZIER  
En caso de identificar que no corresponde al personal autorizado se procede con la notificación al jefe inmediato. Como soporte queda el reporte generado por DOZZIER.</t>
  </si>
  <si>
    <t xml:space="preserve">Los Profesionales, Tecnicos y auxiliares del Grupo de Gestión Documental </t>
  </si>
  <si>
    <t xml:space="preserve">El Auxiliar del Grupo de Gestión Documental </t>
  </si>
  <si>
    <t xml:space="preserve">El Profesional del Grupo de Gestión Documental </t>
  </si>
  <si>
    <t>formato único de Inventario documental FUID GD-FR-009</t>
  </si>
  <si>
    <t>Control de consulta y prestamos de expedientes de archivo central" GD-FR-003.</t>
  </si>
  <si>
    <t xml:space="preserve"> Como soporte queda el reporte generado por DOZZIER.</t>
  </si>
  <si>
    <t>Los colaboradores del GIT de notificaciones verifican y gestionan cada vez que se presente una solicitud de información al correo notitramites@supertransporte.gov.co, con respecto a los actos administrativos tramitados por el grupo interno de trabajo de notificaciones por parte de las dependencias de la entidad, que el dominio del buzón de correo electrónico del solicitante sea institucional con el fin de conservar el registro de aquellos colaboradores, contratistas y/o funcionarios que requieren de alguna información. En caso de identificar que el correo no corresponde al dominio de la entidad no se realiza la remisión de la información y se indica que debe remitirse a la Ventanilla única de Radicación.
Como soporte quedan los PDF de los correos electrónicos tramitados a través del buzón de correo electrónico notitramites@supertransporte.gov.co</t>
  </si>
  <si>
    <t>Los colaboradores del GIT de notificaciones</t>
  </si>
  <si>
    <t xml:space="preserve"> PDF de los correos electrónicos tramitados a través del buzón de correo electrónico notitramites@supertransporte.gov.co</t>
  </si>
  <si>
    <t>La Coordinación del GIT de notificaciones verifica semestralmente la autorización del ingreso de contratistas y funcionarios que intervienen en el archivo físico al GIT Gestión documental mediante correo electrónico institucional. Como soporte el pdf de los correos electrónicos</t>
  </si>
  <si>
    <t xml:space="preserve">La Coordinación del GIT de notificaciones solicita y verifica  cuatrimestralmente el reporte biométrico de los ingresos de contratistas y funcionarios que intervienen en el archivo fisico que se encuentra en la bodega (GIP). 
Como soporte el reporte biométrico </t>
  </si>
  <si>
    <t>La Coordinación del GIT de notificaciones</t>
  </si>
  <si>
    <t>el pdf de los correos electrónico</t>
  </si>
  <si>
    <t xml:space="preserve">el reporte biométrico </t>
  </si>
  <si>
    <t>CID-01C</t>
  </si>
  <si>
    <t xml:space="preserve">
 conflicto de interés no gestionado y/o soborno al aceptar o solicitar una ventaja indebida en los procesos disciplinarios </t>
  </si>
  <si>
    <t>deficiencia en los controles, seguimiento y monitoreo a la gestión, así como debilidades en la implementación de políticas de transparencia y ética pública.</t>
  </si>
  <si>
    <t>Posibilidad de afectación económica y reputacional por  conflicto de interés no gestionado y/o soborno al aceptar o solicitar una ventaja indebida en los procesos disciplinarios  a causa de  deficiencia en los controles, seguimiento y monitoreo a la gestión, así como debilidades en la implementación de políticas de transparencia y ética pública.</t>
  </si>
  <si>
    <t>CID-02C</t>
  </si>
  <si>
    <t xml:space="preserve"> fraude en la formulación del pliego de cargos </t>
  </si>
  <si>
    <t xml:space="preserve"> errores, omisiones, informes inexactos o descripciones incorrectas realizados para beneficio personal o de terceros del abogado sustanciador en el control y revisión  de pliego de cargos</t>
  </si>
  <si>
    <t>Posibilidad de afectación económica y reputacional por fraude en la formulación del pliego de cargos a causa de errores, omisiones, informes inexactos o descripciones incorrectas realizados para beneficio personal o de terceros del abogado sustanciador en el control y revisión de pliego de cargos</t>
  </si>
  <si>
    <t>El Líder del proceso y los abogados verifican mensualmente, durante la asignación de quejas, denuncias, informes y expedientes una vez son recibidos, existencia de posibles causales de impedimento o conflicto de interés, dejándose consignada dicha situación en el acta de reparto.
En caso de presentarse inhabilidades o impedimentos los abogados sustanciadores deberán por medio de memorando interno informar al lider del proceso para este estudie el caso particular y resuelva esta petición.</t>
  </si>
  <si>
    <t xml:space="preserve">El Líder del proceso verifica diariamente las actuaciones disciplinarias dentro de los expedientes remitidas por medio de correo electronico, constatando que estas se encuentren acordes con el procedimiento establecido. En caso de evidenciarse inconsistencias en la actuación, esta es devuelta al profesional responsable para la realización de los ajustes correspondientes por el mismo medio de envio, y posteriormente se efectúa una nueva revisión para proceder con la firma correspondiente, en caso de presentarse inconsistencias en reiteradas ocasiones por parte del lider del proceso se convocará a los abogados a reunión, con el fin de unificar los criterios del procedimiento y se dejará constancia de esto mediante acta.
</t>
  </si>
  <si>
    <t xml:space="preserve">  </t>
  </si>
  <si>
    <t xml:space="preserve">El líder del proceso revisa mensualmente el proyecto del pliego de cargos formulado por el abogado sustanciador contra el expediente correspondiente previo a su aprobación lo cual queda consignado mediante correo electrónico. 
En caso de que la actuación presente inconsistencias se le devuelve por este mismo medio al profesional para ajustes y nuevamente se remita para revisión y firma, en caso de presentarse inconsistencias en reiteradas ocasiones o compllejidades en la formulación de pliegos de cargos, por parte del lider del proceso se convocará a los abogados a reunión, con el fin de unificar los criterios del procedimiento y se dejará constancia de esto mediante acta.
</t>
  </si>
  <si>
    <t>El líder del proceso</t>
  </si>
  <si>
    <t>acta de reparto.</t>
  </si>
  <si>
    <t>acta</t>
  </si>
  <si>
    <t>MAPA DE CALOR RIESGO GESTION INHERENTE</t>
  </si>
  <si>
    <t>MAPA DE CALOR RIESGO GESTION RESIDUAL</t>
  </si>
  <si>
    <t>MAPA DE CALOR RIESGO PARA LA INTEGRIDAD INHERENTE</t>
  </si>
  <si>
    <t>MAPA DE CALOR RIESGO PARA LA INTEGRIDAD RESIDUAL</t>
  </si>
  <si>
    <t>MAPA DE CALOR RIESGO FISCAL INHERENTE</t>
  </si>
  <si>
    <t>MAPA DE CALOR RIESGO FISCAL RESIDUAL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</si>
</sst>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_-;\-&quot;$&quot;* #,##0_-;_-&quot;$&quot;* &quot;-&quot;_-;_-@_-"/>
    <numFmt numFmtId="165" formatCode="0.0%"/>
  </numFmts>
  <fonts count="9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2"/>
      <color theme="1"/>
      <name val="Arial Narrow"/>
      <family val="2"/>
    </font>
    <font>
      <sz val="11"/>
      <color rgb="FFFF0000"/>
      <name val="Arial Narrow"/>
      <family val="2"/>
    </font>
    <font>
      <b/>
      <sz val="9"/>
      <color theme="0"/>
      <name val="Calibri"/>
      <family val="2"/>
      <scheme val="minor"/>
    </font>
    <font>
      <sz val="12"/>
      <name val="Arial Narrow"/>
      <family val="2"/>
    </font>
    <font>
      <b/>
      <sz val="11"/>
      <color theme="1"/>
      <name val="Calibri"/>
      <family val="2"/>
      <scheme val="minor"/>
    </font>
    <font>
      <sz val="9"/>
      <color indexed="81"/>
      <name val="Tahoma"/>
      <family val="2"/>
    </font>
    <font>
      <b/>
      <sz val="9"/>
      <color indexed="81"/>
      <name val="Tahoma"/>
      <family val="2"/>
    </font>
    <font>
      <sz val="9"/>
      <color theme="1"/>
      <name val="Arial"/>
      <family val="2"/>
    </font>
    <font>
      <sz val="11"/>
      <color rgb="FFFFC000"/>
      <name val="Arial Narrow"/>
      <family val="2"/>
    </font>
    <font>
      <sz val="11"/>
      <color theme="9" tint="-0.249977111117893"/>
      <name val="Arial Narrow"/>
      <family val="2"/>
    </font>
    <font>
      <b/>
      <sz val="11"/>
      <color rgb="FFFF0000"/>
      <name val="Arial Narrow"/>
      <family val="2"/>
    </font>
    <font>
      <sz val="9"/>
      <color theme="1"/>
      <name val="Calibri"/>
      <family val="2"/>
      <scheme val="minor"/>
    </font>
    <font>
      <b/>
      <sz val="9"/>
      <color theme="1"/>
      <name val="Calibri"/>
      <family val="2"/>
      <scheme val="minor"/>
    </font>
    <font>
      <sz val="9"/>
      <name val="Calibri"/>
      <family val="2"/>
      <scheme val="minor"/>
    </font>
    <font>
      <sz val="14"/>
      <color theme="1"/>
      <name val="Arial Narrow"/>
      <family val="2"/>
    </font>
    <font>
      <b/>
      <sz val="22"/>
      <color theme="2" tint="-0.499984740745262"/>
      <name val="Arial Narrow"/>
      <family val="2"/>
    </font>
    <font>
      <b/>
      <sz val="16"/>
      <name val="Arial Narrow"/>
      <family val="2"/>
    </font>
    <font>
      <b/>
      <sz val="11"/>
      <color rgb="FF00B050"/>
      <name val="Arial Narrow"/>
      <family val="2"/>
    </font>
    <font>
      <sz val="11"/>
      <color rgb="FF00B050"/>
      <name val="Arial Narrow"/>
      <family val="2"/>
    </font>
    <font>
      <sz val="10"/>
      <color rgb="FF00B050"/>
      <name val="Arial Narrow"/>
      <family val="2"/>
    </font>
    <font>
      <b/>
      <sz val="24"/>
      <name val="Arial Narrow"/>
      <family val="2"/>
    </font>
    <font>
      <b/>
      <sz val="9"/>
      <name val="Arial"/>
      <family val="2"/>
    </font>
    <font>
      <b/>
      <sz val="11"/>
      <name val="Arial"/>
      <family val="2"/>
    </font>
    <font>
      <sz val="11"/>
      <name val="Arial"/>
      <family val="2"/>
    </font>
    <font>
      <sz val="10"/>
      <color theme="1"/>
      <name val="Arial"/>
      <family val="2"/>
    </font>
    <font>
      <b/>
      <sz val="10"/>
      <color theme="1"/>
      <name val="Arial"/>
      <family val="2"/>
    </font>
    <font>
      <b/>
      <sz val="10"/>
      <name val="Arial"/>
      <family val="2"/>
    </font>
    <font>
      <b/>
      <sz val="10"/>
      <color rgb="FF000000"/>
      <name val="Arial"/>
      <family val="2"/>
    </font>
    <font>
      <sz val="11"/>
      <color rgb="FF000000"/>
      <name val="Arial"/>
      <family val="2"/>
    </font>
    <font>
      <sz val="10"/>
      <color rgb="FF202124"/>
      <name val="Arial"/>
      <family val="2"/>
    </font>
    <font>
      <sz val="11"/>
      <color theme="1"/>
      <name val="Helvetica"/>
      <family val="2"/>
    </font>
    <font>
      <sz val="11"/>
      <color rgb="FF000000"/>
      <name val="Helvetica"/>
      <family val="2"/>
    </font>
    <font>
      <b/>
      <sz val="9"/>
      <color rgb="FFFFFFFF"/>
      <name val="Arial"/>
      <family val="2"/>
    </font>
    <font>
      <b/>
      <sz val="9"/>
      <color rgb="FF4D4D4D"/>
      <name val="Arial"/>
      <family val="2"/>
    </font>
    <font>
      <sz val="7"/>
      <color rgb="FF4D4D4D"/>
      <name val="Arial"/>
      <family val="2"/>
    </font>
    <font>
      <sz val="9"/>
      <color rgb="FF4D4D4D"/>
      <name val="Arial"/>
      <family val="2"/>
    </font>
    <font>
      <sz val="10"/>
      <color rgb="FF000000"/>
      <name val="Arial"/>
      <family val="2"/>
    </font>
    <font>
      <sz val="11"/>
      <color rgb="FF00CC99"/>
      <name val="Calibri"/>
      <family val="2"/>
      <scheme val="minor"/>
    </font>
    <font>
      <sz val="10"/>
      <color rgb="FF00CC99"/>
      <name val="Arial"/>
      <family val="2"/>
    </font>
    <font>
      <b/>
      <sz val="10"/>
      <color rgb="FF00CC99"/>
      <name val="Arial"/>
      <family val="2"/>
    </font>
  </fonts>
  <fills count="34">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patternFill>
    </fill>
    <fill>
      <patternFill patternType="solid">
        <fgColor theme="5"/>
        <bgColor indexed="64"/>
      </patternFill>
    </fill>
    <fill>
      <patternFill patternType="solid">
        <fgColor rgb="FF002060"/>
        <bgColor indexed="64"/>
      </patternFill>
    </fill>
    <fill>
      <patternFill patternType="solid">
        <fgColor rgb="FF002060"/>
        <bgColor theme="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00B0F0"/>
        <bgColor indexed="64"/>
      </patternFill>
    </fill>
    <fill>
      <patternFill patternType="solid">
        <fgColor theme="0" tint="-0.249977111117893"/>
        <bgColor indexed="64"/>
      </patternFill>
    </fill>
    <fill>
      <patternFill patternType="solid">
        <fgColor indexed="9"/>
        <bgColor indexed="64"/>
      </patternFill>
    </fill>
    <fill>
      <patternFill patternType="solid">
        <fgColor rgb="FF4F81BD"/>
        <bgColor indexed="64"/>
      </patternFill>
    </fill>
    <fill>
      <patternFill patternType="solid">
        <fgColor theme="4" tint="0.79998168889431442"/>
        <bgColor theme="4" tint="0.79998168889431442"/>
      </patternFill>
    </fill>
    <fill>
      <patternFill patternType="solid">
        <fgColor rgb="FFFF6600"/>
        <bgColor indexed="64"/>
      </patternFill>
    </fill>
    <fill>
      <patternFill patternType="solid">
        <fgColor rgb="FF00CC99"/>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6" tint="0.79998168889431442"/>
        <bgColor indexed="64"/>
      </patternFill>
    </fill>
  </fills>
  <borders count="187">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indexed="64"/>
      </left>
      <right style="medium">
        <color indexed="64"/>
      </right>
      <top/>
      <bottom/>
      <diagonal/>
    </border>
    <border>
      <left style="hair">
        <color rgb="FF92D050"/>
      </left>
      <right/>
      <top/>
      <bottom/>
      <diagonal/>
    </border>
    <border>
      <left/>
      <right style="hair">
        <color rgb="FF92D050"/>
      </right>
      <top/>
      <bottom/>
      <diagonal/>
    </border>
    <border>
      <left style="hair">
        <color rgb="FF92D050"/>
      </left>
      <right/>
      <top/>
      <bottom style="hair">
        <color rgb="FF92D050"/>
      </bottom>
      <diagonal/>
    </border>
    <border>
      <left/>
      <right/>
      <top/>
      <bottom style="hair">
        <color rgb="FF92D050"/>
      </bottom>
      <diagonal/>
    </border>
    <border>
      <left/>
      <right style="hair">
        <color rgb="FF92D050"/>
      </right>
      <top/>
      <bottom style="hair">
        <color rgb="FF92D050"/>
      </bottom>
      <diagonal/>
    </border>
    <border>
      <left style="hair">
        <color rgb="FF92D050"/>
      </left>
      <right/>
      <top style="hair">
        <color rgb="FF92D050"/>
      </top>
      <bottom style="hair">
        <color rgb="FF00CC00"/>
      </bottom>
      <diagonal/>
    </border>
    <border>
      <left/>
      <right/>
      <top style="hair">
        <color rgb="FF92D050"/>
      </top>
      <bottom style="hair">
        <color rgb="FF00CC00"/>
      </bottom>
      <diagonal/>
    </border>
    <border>
      <left/>
      <right style="hair">
        <color rgb="FF92D050"/>
      </right>
      <top style="hair">
        <color rgb="FF92D050"/>
      </top>
      <bottom style="hair">
        <color rgb="FF00CC00"/>
      </bottom>
      <diagonal/>
    </border>
    <border>
      <left/>
      <right style="medium">
        <color rgb="FFDA723F"/>
      </right>
      <top/>
      <bottom/>
      <diagonal/>
    </border>
    <border>
      <left/>
      <right style="medium">
        <color rgb="FFDA723F"/>
      </right>
      <top style="medium">
        <color rgb="FFDA723F"/>
      </top>
      <bottom/>
      <diagonal/>
    </border>
    <border>
      <left/>
      <right style="medium">
        <color rgb="FFDA723F"/>
      </right>
      <top/>
      <bottom style="medium">
        <color rgb="FFDA723F"/>
      </bottom>
      <diagonal/>
    </border>
    <border>
      <left style="medium">
        <color theme="9"/>
      </left>
      <right style="medium">
        <color theme="9"/>
      </right>
      <top style="medium">
        <color theme="9"/>
      </top>
      <bottom style="medium">
        <color theme="9"/>
      </bottom>
      <diagonal/>
    </border>
    <border>
      <left style="medium">
        <color theme="9"/>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style="medium">
        <color theme="9"/>
      </right>
      <top/>
      <bottom style="medium">
        <color theme="9"/>
      </bottom>
      <diagonal/>
    </border>
    <border>
      <left style="medium">
        <color theme="9"/>
      </left>
      <right style="dashed">
        <color theme="9"/>
      </right>
      <top style="medium">
        <color theme="9"/>
      </top>
      <bottom style="dashed">
        <color theme="9"/>
      </bottom>
      <diagonal/>
    </border>
    <border>
      <left style="dashed">
        <color theme="9"/>
      </left>
      <right style="dashed">
        <color theme="9"/>
      </right>
      <top style="medium">
        <color theme="9"/>
      </top>
      <bottom style="dashed">
        <color theme="9"/>
      </bottom>
      <diagonal/>
    </border>
    <border>
      <left style="dashed">
        <color theme="9"/>
      </left>
      <right style="medium">
        <color theme="9"/>
      </right>
      <top style="medium">
        <color theme="9"/>
      </top>
      <bottom style="dashed">
        <color theme="9"/>
      </bottom>
      <diagonal/>
    </border>
    <border>
      <left style="medium">
        <color theme="9"/>
      </left>
      <right style="dashed">
        <color theme="9"/>
      </right>
      <top style="dashed">
        <color theme="9"/>
      </top>
      <bottom style="dashed">
        <color theme="9"/>
      </bottom>
      <diagonal/>
    </border>
    <border>
      <left style="dashed">
        <color theme="9"/>
      </left>
      <right style="dashed">
        <color theme="9"/>
      </right>
      <top style="dashed">
        <color theme="9"/>
      </top>
      <bottom style="dashed">
        <color theme="9"/>
      </bottom>
      <diagonal/>
    </border>
    <border>
      <left style="dashed">
        <color theme="9"/>
      </left>
      <right style="medium">
        <color theme="9"/>
      </right>
      <top style="dashed">
        <color theme="9"/>
      </top>
      <bottom style="dashed">
        <color theme="9"/>
      </bottom>
      <diagonal/>
    </border>
    <border>
      <left style="medium">
        <color theme="9"/>
      </left>
      <right style="dashed">
        <color theme="9"/>
      </right>
      <top style="dashed">
        <color theme="9"/>
      </top>
      <bottom style="medium">
        <color theme="9"/>
      </bottom>
      <diagonal/>
    </border>
    <border>
      <left style="dashed">
        <color theme="9"/>
      </left>
      <right style="dashed">
        <color theme="9"/>
      </right>
      <top style="dashed">
        <color theme="9"/>
      </top>
      <bottom style="medium">
        <color theme="9"/>
      </bottom>
      <diagonal/>
    </border>
    <border>
      <left style="dashed">
        <color theme="9"/>
      </left>
      <right style="medium">
        <color theme="9"/>
      </right>
      <top style="dashed">
        <color theme="9"/>
      </top>
      <bottom style="medium">
        <color theme="9"/>
      </bottom>
      <diagonal/>
    </border>
    <border>
      <left style="medium">
        <color theme="9"/>
      </left>
      <right style="medium">
        <color theme="9"/>
      </right>
      <top/>
      <bottom style="medium">
        <color theme="9"/>
      </bottom>
      <diagonal/>
    </border>
    <border>
      <left style="dashed">
        <color theme="9"/>
      </left>
      <right style="dashed">
        <color theme="9"/>
      </right>
      <top style="medium">
        <color theme="9"/>
      </top>
      <bottom/>
      <diagonal/>
    </border>
    <border>
      <left style="dashed">
        <color theme="9"/>
      </left>
      <right style="medium">
        <color theme="9"/>
      </right>
      <top style="medium">
        <color theme="9"/>
      </top>
      <bottom/>
      <diagonal/>
    </border>
    <border>
      <left style="dashed">
        <color theme="9"/>
      </left>
      <right style="dashed">
        <color theme="9"/>
      </right>
      <top/>
      <bottom/>
      <diagonal/>
    </border>
    <border>
      <left style="dashed">
        <color theme="9"/>
      </left>
      <right style="medium">
        <color theme="9"/>
      </right>
      <top/>
      <bottom/>
      <diagonal/>
    </border>
    <border>
      <left style="dashed">
        <color theme="9"/>
      </left>
      <right style="dashed">
        <color theme="9"/>
      </right>
      <top/>
      <bottom style="medium">
        <color theme="9"/>
      </bottom>
      <diagonal/>
    </border>
    <border>
      <left style="dashed">
        <color theme="9"/>
      </left>
      <right style="medium">
        <color theme="9"/>
      </right>
      <top/>
      <bottom style="medium">
        <color theme="9"/>
      </bottom>
      <diagonal/>
    </border>
    <border>
      <left style="medium">
        <color theme="9"/>
      </left>
      <right style="dashed">
        <color theme="9"/>
      </right>
      <top style="medium">
        <color theme="9"/>
      </top>
      <bottom/>
      <diagonal/>
    </border>
    <border>
      <left style="medium">
        <color theme="9"/>
      </left>
      <right style="dashed">
        <color theme="9"/>
      </right>
      <top/>
      <bottom/>
      <diagonal/>
    </border>
    <border>
      <left style="medium">
        <color theme="9"/>
      </left>
      <right style="dashed">
        <color theme="9"/>
      </right>
      <top/>
      <bottom style="medium">
        <color theme="9"/>
      </bottom>
      <diagonal/>
    </border>
    <border>
      <left style="medium">
        <color theme="9"/>
      </left>
      <right style="medium">
        <color theme="9"/>
      </right>
      <top style="medium">
        <color theme="9"/>
      </top>
      <bottom/>
      <diagonal/>
    </border>
    <border>
      <left style="medium">
        <color theme="9"/>
      </left>
      <right style="medium">
        <color theme="9"/>
      </right>
      <top/>
      <bottom/>
      <diagonal/>
    </border>
    <border>
      <left style="medium">
        <color theme="9"/>
      </left>
      <right style="medium">
        <color theme="9"/>
      </right>
      <top style="medium">
        <color theme="9"/>
      </top>
      <bottom style="dashed">
        <color theme="9"/>
      </bottom>
      <diagonal/>
    </border>
    <border>
      <left style="medium">
        <color theme="9"/>
      </left>
      <right style="medium">
        <color theme="9"/>
      </right>
      <top style="dashed">
        <color theme="9"/>
      </top>
      <bottom style="dashed">
        <color theme="9"/>
      </bottom>
      <diagonal/>
    </border>
    <border>
      <left style="medium">
        <color theme="9"/>
      </left>
      <right style="medium">
        <color theme="9"/>
      </right>
      <top style="dashed">
        <color theme="9"/>
      </top>
      <bottom style="medium">
        <color theme="9"/>
      </bottom>
      <diagonal/>
    </border>
    <border>
      <left style="hair">
        <color theme="9"/>
      </left>
      <right/>
      <top style="hair">
        <color theme="9"/>
      </top>
      <bottom style="hair">
        <color theme="9"/>
      </bottom>
      <diagonal/>
    </border>
    <border>
      <left/>
      <right/>
      <top style="hair">
        <color theme="9"/>
      </top>
      <bottom style="hair">
        <color theme="9"/>
      </bottom>
      <diagonal/>
    </border>
    <border>
      <left/>
      <right style="hair">
        <color theme="9"/>
      </right>
      <top style="hair">
        <color theme="9"/>
      </top>
      <bottom style="hair">
        <color theme="9"/>
      </bottom>
      <diagonal/>
    </border>
    <border>
      <left style="medium">
        <color theme="9"/>
      </left>
      <right style="thin">
        <color indexed="64"/>
      </right>
      <top style="medium">
        <color theme="9"/>
      </top>
      <bottom/>
      <diagonal/>
    </border>
    <border>
      <left style="thin">
        <color indexed="64"/>
      </left>
      <right style="medium">
        <color theme="9"/>
      </right>
      <top style="medium">
        <color theme="9"/>
      </top>
      <bottom/>
      <diagonal/>
    </border>
    <border>
      <left style="thin">
        <color indexed="64"/>
      </left>
      <right style="thin">
        <color indexed="64"/>
      </right>
      <top style="medium">
        <color theme="9"/>
      </top>
      <bottom/>
      <diagonal/>
    </border>
    <border>
      <left style="medium">
        <color theme="9"/>
      </left>
      <right style="dashed">
        <color theme="9"/>
      </right>
      <top style="medium">
        <color theme="9"/>
      </top>
      <bottom style="thin">
        <color indexed="64"/>
      </bottom>
      <diagonal/>
    </border>
    <border>
      <left style="dashed">
        <color theme="9"/>
      </left>
      <right style="dashed">
        <color theme="9"/>
      </right>
      <top style="medium">
        <color theme="9"/>
      </top>
      <bottom style="thin">
        <color indexed="64"/>
      </bottom>
      <diagonal/>
    </border>
    <border>
      <left style="dashed">
        <color theme="9"/>
      </left>
      <right style="medium">
        <color theme="9"/>
      </right>
      <top style="medium">
        <color theme="9"/>
      </top>
      <bottom style="thin">
        <color indexed="64"/>
      </bottom>
      <diagonal/>
    </border>
    <border>
      <left style="medium">
        <color theme="9"/>
      </left>
      <right style="dashed">
        <color theme="9"/>
      </right>
      <top style="thin">
        <color indexed="64"/>
      </top>
      <bottom style="thin">
        <color indexed="64"/>
      </bottom>
      <diagonal/>
    </border>
    <border>
      <left style="dashed">
        <color theme="9"/>
      </left>
      <right style="dashed">
        <color theme="9"/>
      </right>
      <top style="thin">
        <color indexed="64"/>
      </top>
      <bottom style="thin">
        <color indexed="64"/>
      </bottom>
      <diagonal/>
    </border>
    <border>
      <left style="dashed">
        <color theme="9"/>
      </left>
      <right style="medium">
        <color theme="9"/>
      </right>
      <top style="thin">
        <color indexed="64"/>
      </top>
      <bottom style="thin">
        <color indexed="64"/>
      </bottom>
      <diagonal/>
    </border>
    <border>
      <left style="medium">
        <color theme="9"/>
      </left>
      <right style="dashed">
        <color theme="9"/>
      </right>
      <top style="thin">
        <color indexed="64"/>
      </top>
      <bottom style="medium">
        <color theme="9"/>
      </bottom>
      <diagonal/>
    </border>
    <border>
      <left style="dashed">
        <color theme="9"/>
      </left>
      <right style="dashed">
        <color theme="9"/>
      </right>
      <top style="thin">
        <color indexed="64"/>
      </top>
      <bottom style="medium">
        <color theme="9"/>
      </bottom>
      <diagonal/>
    </border>
    <border>
      <left style="dashed">
        <color theme="9"/>
      </left>
      <right style="medium">
        <color theme="9"/>
      </right>
      <top style="thin">
        <color indexed="64"/>
      </top>
      <bottom style="medium">
        <color theme="9"/>
      </bottom>
      <diagonal/>
    </border>
    <border>
      <left style="medium">
        <color theme="9"/>
      </left>
      <right style="medium">
        <color theme="9"/>
      </right>
      <top style="medium">
        <color theme="9"/>
      </top>
      <bottom style="thin">
        <color indexed="64"/>
      </bottom>
      <diagonal/>
    </border>
    <border>
      <left style="medium">
        <color theme="9"/>
      </left>
      <right style="medium">
        <color theme="9"/>
      </right>
      <top style="thin">
        <color indexed="64"/>
      </top>
      <bottom style="thin">
        <color indexed="64"/>
      </bottom>
      <diagonal/>
    </border>
    <border>
      <left style="medium">
        <color theme="9"/>
      </left>
      <right style="medium">
        <color theme="9"/>
      </right>
      <top style="thin">
        <color indexed="64"/>
      </top>
      <bottom style="medium">
        <color theme="9"/>
      </bottom>
      <diagonal/>
    </border>
    <border>
      <left style="thin">
        <color theme="9"/>
      </left>
      <right style="thin">
        <color theme="9"/>
      </right>
      <top style="thin">
        <color theme="9"/>
      </top>
      <bottom style="thin">
        <color theme="9"/>
      </bottom>
      <diagonal/>
    </border>
    <border>
      <left style="medium">
        <color theme="9"/>
      </left>
      <right/>
      <top style="medium">
        <color rgb="FFDA723F"/>
      </top>
      <bottom/>
      <diagonal/>
    </border>
    <border>
      <left/>
      <right/>
      <top style="medium">
        <color rgb="FFDA723F"/>
      </top>
      <bottom/>
      <diagonal/>
    </border>
    <border>
      <left style="medium">
        <color theme="9"/>
      </left>
      <right/>
      <top/>
      <bottom style="medium">
        <color rgb="FFDA723F"/>
      </bottom>
      <diagonal/>
    </border>
    <border>
      <left/>
      <right/>
      <top/>
      <bottom style="medium">
        <color rgb="FFDA723F"/>
      </bottom>
      <diagonal/>
    </border>
    <border>
      <left style="medium">
        <color rgb="FFDA723F"/>
      </left>
      <right/>
      <top/>
      <bottom style="medium">
        <color rgb="FFDA723F"/>
      </bottom>
      <diagonal/>
    </border>
    <border>
      <left style="thin">
        <color theme="9" tint="-0.249977111117893"/>
      </left>
      <right style="thin">
        <color theme="9" tint="-0.249977111117893"/>
      </right>
      <top style="medium">
        <color theme="9" tint="-0.249977111117893"/>
      </top>
      <bottom style="thin">
        <color theme="9" tint="-0.249977111117893"/>
      </bottom>
      <diagonal/>
    </border>
    <border>
      <left/>
      <right/>
      <top/>
      <bottom style="thin">
        <color indexed="64"/>
      </bottom>
      <diagonal/>
    </border>
    <border>
      <left/>
      <right/>
      <top style="medium">
        <color rgb="FFE97132"/>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
      <left/>
      <right/>
      <top/>
      <bottom style="medium">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indexed="64"/>
      </left>
      <right style="thin">
        <color indexed="64"/>
      </right>
      <top style="medium">
        <color indexed="64"/>
      </top>
      <bottom style="thin">
        <color indexed="64"/>
      </bottom>
      <diagonal/>
    </border>
    <border>
      <left style="medium">
        <color rgb="FFFFC000"/>
      </left>
      <right style="medium">
        <color rgb="FFFFC000"/>
      </right>
      <top style="medium">
        <color rgb="FFFFC000"/>
      </top>
      <bottom/>
      <diagonal/>
    </border>
    <border>
      <left style="medium">
        <color rgb="FFFFC000"/>
      </left>
      <right style="medium">
        <color rgb="FFFFC000"/>
      </right>
      <top style="medium">
        <color rgb="FFFFC000"/>
      </top>
      <bottom style="hair">
        <color rgb="FF00CC00"/>
      </bottom>
      <diagonal/>
    </border>
    <border>
      <left style="medium">
        <color rgb="FFFFC000"/>
      </left>
      <right style="medium">
        <color rgb="FFFFC000"/>
      </right>
      <top/>
      <bottom/>
      <diagonal/>
    </border>
    <border>
      <left style="medium">
        <color rgb="FFFFC000"/>
      </left>
      <right style="medium">
        <color rgb="FFFFC000"/>
      </right>
      <top style="hair">
        <color rgb="FF00CC00"/>
      </top>
      <bottom style="hair">
        <color rgb="FF00CC00"/>
      </bottom>
      <diagonal/>
    </border>
    <border>
      <left style="medium">
        <color rgb="FFFFC000"/>
      </left>
      <right style="medium">
        <color rgb="FFFFC000"/>
      </right>
      <top/>
      <bottom style="medium">
        <color rgb="FFFFC000"/>
      </bottom>
      <diagonal/>
    </border>
    <border>
      <left style="medium">
        <color rgb="FFFFC000"/>
      </left>
      <right style="medium">
        <color rgb="FFFFC000"/>
      </right>
      <top style="hair">
        <color rgb="FF00CC00"/>
      </top>
      <bottom style="medium">
        <color rgb="FFFFC000"/>
      </bottom>
      <diagonal/>
    </border>
    <border>
      <left style="medium">
        <color theme="5"/>
      </left>
      <right style="medium">
        <color theme="5"/>
      </right>
      <top style="medium">
        <color theme="5"/>
      </top>
      <bottom style="medium">
        <color theme="5"/>
      </bottom>
      <diagonal/>
    </border>
    <border>
      <left style="medium">
        <color theme="5"/>
      </left>
      <right style="medium">
        <color theme="5"/>
      </right>
      <top style="medium">
        <color theme="5"/>
      </top>
      <bottom/>
      <diagonal/>
    </border>
    <border>
      <left style="medium">
        <color theme="5"/>
      </left>
      <right style="dashed">
        <color theme="5"/>
      </right>
      <top style="medium">
        <color theme="5"/>
      </top>
      <bottom/>
      <diagonal/>
    </border>
    <border>
      <left style="dashed">
        <color theme="5"/>
      </left>
      <right style="dashed">
        <color theme="5"/>
      </right>
      <top style="medium">
        <color theme="5"/>
      </top>
      <bottom/>
      <diagonal/>
    </border>
    <border>
      <left style="dashed">
        <color theme="5"/>
      </left>
      <right style="medium">
        <color theme="5"/>
      </right>
      <top style="medium">
        <color theme="5"/>
      </top>
      <bottom/>
      <diagonal/>
    </border>
    <border>
      <left style="medium">
        <color theme="5"/>
      </left>
      <right style="dashed">
        <color theme="5"/>
      </right>
      <top style="medium">
        <color theme="5"/>
      </top>
      <bottom style="dashed">
        <color theme="5"/>
      </bottom>
      <diagonal/>
    </border>
    <border>
      <left style="dashed">
        <color theme="5"/>
      </left>
      <right style="dashed">
        <color theme="5"/>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medium">
        <color theme="5"/>
      </right>
      <top style="medium">
        <color theme="5"/>
      </top>
      <bottom style="dashed">
        <color theme="5"/>
      </bottom>
      <diagonal/>
    </border>
    <border>
      <left style="medium">
        <color theme="5"/>
      </left>
      <right style="medium">
        <color theme="5"/>
      </right>
      <top/>
      <bottom/>
      <diagonal/>
    </border>
    <border>
      <left style="medium">
        <color theme="5"/>
      </left>
      <right style="dashed">
        <color theme="5"/>
      </right>
      <top/>
      <bottom/>
      <diagonal/>
    </border>
    <border>
      <left style="dashed">
        <color theme="5"/>
      </left>
      <right style="dashed">
        <color theme="5"/>
      </right>
      <top/>
      <bottom/>
      <diagonal/>
    </border>
    <border>
      <left style="dashed">
        <color theme="5"/>
      </left>
      <right style="medium">
        <color theme="5"/>
      </right>
      <top/>
      <bottom/>
      <diagonal/>
    </border>
    <border>
      <left style="medium">
        <color theme="5"/>
      </left>
      <right style="dashed">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medium">
        <color theme="5"/>
      </right>
      <top style="dashed">
        <color theme="5"/>
      </top>
      <bottom style="dashed">
        <color theme="5"/>
      </bottom>
      <diagonal/>
    </border>
    <border>
      <left style="medium">
        <color theme="5"/>
      </left>
      <right style="medium">
        <color theme="5"/>
      </right>
      <top/>
      <bottom style="medium">
        <color theme="5"/>
      </bottom>
      <diagonal/>
    </border>
    <border>
      <left style="medium">
        <color theme="5"/>
      </left>
      <right style="dashed">
        <color theme="5"/>
      </right>
      <top/>
      <bottom style="medium">
        <color theme="5"/>
      </bottom>
      <diagonal/>
    </border>
    <border>
      <left style="dashed">
        <color theme="5"/>
      </left>
      <right style="dashed">
        <color theme="5"/>
      </right>
      <top/>
      <bottom style="medium">
        <color theme="5"/>
      </bottom>
      <diagonal/>
    </border>
    <border>
      <left style="dashed">
        <color theme="5"/>
      </left>
      <right style="medium">
        <color theme="5"/>
      </right>
      <top/>
      <bottom style="medium">
        <color theme="5"/>
      </bottom>
      <diagonal/>
    </border>
    <border>
      <left style="medium">
        <color theme="5"/>
      </left>
      <right style="dashed">
        <color theme="5"/>
      </right>
      <top style="dashed">
        <color theme="5"/>
      </top>
      <bottom style="medium">
        <color theme="5"/>
      </bottom>
      <diagonal/>
    </border>
    <border>
      <left style="dashed">
        <color theme="5"/>
      </left>
      <right style="dashed">
        <color theme="5"/>
      </right>
      <top style="dashed">
        <color theme="5"/>
      </top>
      <bottom style="medium">
        <color theme="5"/>
      </bottom>
      <diagonal/>
    </border>
    <border>
      <left style="dashed">
        <color theme="5"/>
      </left>
      <right style="medium">
        <color theme="5"/>
      </right>
      <top style="dashed">
        <color theme="5"/>
      </top>
      <bottom style="medium">
        <color theme="5"/>
      </bottom>
      <diagonal/>
    </border>
    <border>
      <left style="medium">
        <color theme="5"/>
      </left>
      <right style="medium">
        <color theme="5"/>
      </right>
      <top style="dashed">
        <color theme="5"/>
      </top>
      <bottom style="medium">
        <color theme="5"/>
      </bottom>
      <diagonal/>
    </border>
    <border>
      <left style="medium">
        <color rgb="FF92D050"/>
      </left>
      <right style="hair">
        <color rgb="FF92D050"/>
      </right>
      <top/>
      <bottom/>
      <diagonal/>
    </border>
    <border>
      <left style="hair">
        <color rgb="FF92D050"/>
      </left>
      <right style="hair">
        <color rgb="FF92D050"/>
      </right>
      <top/>
      <bottom/>
      <diagonal/>
    </border>
    <border>
      <left style="hair">
        <color rgb="FF92D050"/>
      </left>
      <right style="medium">
        <color rgb="FF92D050"/>
      </right>
      <top/>
      <bottom/>
      <diagonal/>
    </border>
    <border>
      <left style="medium">
        <color rgb="FF92D050"/>
      </left>
      <right style="hair">
        <color rgb="FF92D050"/>
      </right>
      <top/>
      <bottom style="hair">
        <color rgb="FF92D050"/>
      </bottom>
      <diagonal/>
    </border>
    <border>
      <left style="hair">
        <color rgb="FF92D050"/>
      </left>
      <right style="hair">
        <color rgb="FF92D050"/>
      </right>
      <top/>
      <bottom style="hair">
        <color rgb="FF92D050"/>
      </bottom>
      <diagonal/>
    </border>
    <border>
      <left style="hair">
        <color rgb="FF92D050"/>
      </left>
      <right style="medium">
        <color rgb="FF92D050"/>
      </right>
      <top/>
      <bottom style="hair">
        <color rgb="FF92D050"/>
      </bottom>
      <diagonal/>
    </border>
    <border>
      <left style="medium">
        <color rgb="FF92D050"/>
      </left>
      <right style="hair">
        <color rgb="FF92D050"/>
      </right>
      <top style="hair">
        <color rgb="FF92D050"/>
      </top>
      <bottom style="hair">
        <color rgb="FF92D050"/>
      </bottom>
      <diagonal/>
    </border>
    <border>
      <left style="hair">
        <color rgb="FF92D050"/>
      </left>
      <right style="hair">
        <color rgb="FF92D050"/>
      </right>
      <top style="hair">
        <color rgb="FF92D050"/>
      </top>
      <bottom style="hair">
        <color rgb="FF92D050"/>
      </bottom>
      <diagonal/>
    </border>
    <border>
      <left style="hair">
        <color rgb="FF92D050"/>
      </left>
      <right style="medium">
        <color rgb="FF92D050"/>
      </right>
      <top style="hair">
        <color rgb="FF92D050"/>
      </top>
      <bottom style="hair">
        <color rgb="FF92D050"/>
      </bottom>
      <diagonal/>
    </border>
    <border>
      <left style="hair">
        <color rgb="FF92D050"/>
      </left>
      <right/>
      <top style="hair">
        <color rgb="FF92D050"/>
      </top>
      <bottom style="hair">
        <color rgb="FF92D050"/>
      </bottom>
      <diagonal/>
    </border>
    <border>
      <left style="medium">
        <color rgb="FF92D050"/>
      </left>
      <right style="hair">
        <color rgb="FF92D050"/>
      </right>
      <top/>
      <bottom style="medium">
        <color rgb="FF92D050"/>
      </bottom>
      <diagonal/>
    </border>
    <border>
      <left style="hair">
        <color rgb="FF92D050"/>
      </left>
      <right style="hair">
        <color rgb="FF92D050"/>
      </right>
      <top/>
      <bottom style="medium">
        <color rgb="FF92D050"/>
      </bottom>
      <diagonal/>
    </border>
    <border>
      <left style="hair">
        <color rgb="FF92D050"/>
      </left>
      <right style="medium">
        <color rgb="FF92D050"/>
      </right>
      <top/>
      <bottom style="medium">
        <color rgb="FF92D050"/>
      </bottom>
      <diagonal/>
    </border>
    <border>
      <left style="medium">
        <color rgb="FF92D050"/>
      </left>
      <right style="hair">
        <color rgb="FF92D050"/>
      </right>
      <top style="hair">
        <color rgb="FF92D050"/>
      </top>
      <bottom style="medium">
        <color rgb="FF92D050"/>
      </bottom>
      <diagonal/>
    </border>
    <border>
      <left style="hair">
        <color rgb="FF92D050"/>
      </left>
      <right style="hair">
        <color rgb="FF92D050"/>
      </right>
      <top style="hair">
        <color rgb="FF92D050"/>
      </top>
      <bottom style="medium">
        <color rgb="FF92D050"/>
      </bottom>
      <diagonal/>
    </border>
    <border>
      <left style="hair">
        <color rgb="FF92D050"/>
      </left>
      <right style="medium">
        <color rgb="FF92D050"/>
      </right>
      <top style="hair">
        <color rgb="FF92D050"/>
      </top>
      <bottom style="medium">
        <color rgb="FF92D050"/>
      </bottom>
      <diagonal/>
    </border>
    <border>
      <left style="hair">
        <color rgb="FF92D050"/>
      </left>
      <right/>
      <top style="hair">
        <color rgb="FF92D050"/>
      </top>
      <bottom style="medium">
        <color rgb="FF92D050"/>
      </bottom>
      <diagonal/>
    </border>
    <border>
      <left style="medium">
        <color rgb="FF92D050"/>
      </left>
      <right style="hair">
        <color rgb="FF92D050"/>
      </right>
      <top style="medium">
        <color rgb="FF92D050"/>
      </top>
      <bottom/>
      <diagonal/>
    </border>
    <border>
      <left style="hair">
        <color rgb="FF92D050"/>
      </left>
      <right style="hair">
        <color rgb="FF92D050"/>
      </right>
      <top style="medium">
        <color rgb="FF92D050"/>
      </top>
      <bottom/>
      <diagonal/>
    </border>
    <border>
      <left style="hair">
        <color rgb="FF92D050"/>
      </left>
      <right style="medium">
        <color rgb="FF92D050"/>
      </right>
      <top style="medium">
        <color rgb="FF92D050"/>
      </top>
      <bottom/>
      <diagonal/>
    </border>
    <border>
      <left style="medium">
        <color rgb="FF92D050"/>
      </left>
      <right style="hair">
        <color rgb="FF92D050"/>
      </right>
      <top style="medium">
        <color rgb="FF92D050"/>
      </top>
      <bottom style="hair">
        <color rgb="FF92D050"/>
      </bottom>
      <diagonal/>
    </border>
    <border>
      <left style="hair">
        <color rgb="FF92D050"/>
      </left>
      <right style="hair">
        <color rgb="FF92D050"/>
      </right>
      <top style="medium">
        <color rgb="FF92D050"/>
      </top>
      <bottom style="hair">
        <color rgb="FF92D050"/>
      </bottom>
      <diagonal/>
    </border>
    <border>
      <left style="hair">
        <color rgb="FF92D050"/>
      </left>
      <right style="medium">
        <color rgb="FF92D050"/>
      </right>
      <top style="medium">
        <color rgb="FF92D050"/>
      </top>
      <bottom style="hair">
        <color rgb="FF92D050"/>
      </bottom>
      <diagonal/>
    </border>
    <border>
      <left style="hair">
        <color rgb="FF92D050"/>
      </left>
      <right/>
      <top style="medium">
        <color rgb="FF92D050"/>
      </top>
      <bottom style="hair">
        <color rgb="FF92D050"/>
      </bottom>
      <diagonal/>
    </border>
  </borders>
  <cellStyleXfs count="10">
    <xf numFmtId="0" fontId="0" fillId="0" borderId="0"/>
    <xf numFmtId="9" fontId="12" fillId="0" borderId="0" applyFont="0" applyFill="0" applyBorder="0" applyAlignment="0" applyProtection="0"/>
    <xf numFmtId="0" fontId="45" fillId="0" borderId="0"/>
    <xf numFmtId="0" fontId="46" fillId="0" borderId="0"/>
    <xf numFmtId="0" fontId="5" fillId="0" borderId="0"/>
    <xf numFmtId="164" fontId="12" fillId="0" borderId="0" applyFont="0" applyFill="0" applyBorder="0" applyAlignment="0" applyProtection="0"/>
    <xf numFmtId="0" fontId="45" fillId="0" borderId="0"/>
    <xf numFmtId="0" fontId="11" fillId="15" borderId="0" applyNumberFormat="0" applyBorder="0" applyAlignment="0" applyProtection="0"/>
    <xf numFmtId="41" fontId="12" fillId="0" borderId="0" applyFont="0" applyFill="0" applyBorder="0" applyAlignment="0" applyProtection="0"/>
    <xf numFmtId="41" fontId="12" fillId="0" borderId="0" applyFont="0" applyFill="0" applyBorder="0" applyAlignment="0" applyProtection="0"/>
  </cellStyleXfs>
  <cellXfs count="914">
    <xf numFmtId="0" fontId="0" fillId="0" borderId="0" xfId="0"/>
    <xf numFmtId="0" fontId="5" fillId="0" borderId="0" xfId="0" applyFont="1"/>
    <xf numFmtId="0" fontId="3"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5" borderId="0" xfId="0" applyFont="1" applyFill="1" applyAlignment="1">
      <alignment horizontal="center" vertical="center" wrapText="1" readingOrder="1"/>
    </xf>
    <xf numFmtId="0" fontId="8" fillId="4" borderId="2" xfId="0" applyFont="1" applyFill="1" applyBorder="1" applyAlignment="1">
      <alignment horizontal="center" vertical="center" wrapText="1" readingOrder="1"/>
    </xf>
    <xf numFmtId="0" fontId="8" fillId="0" borderId="2" xfId="0" applyFont="1" applyBorder="1" applyAlignment="1">
      <alignment horizontal="justify" vertical="center" wrapText="1" readingOrder="1"/>
    </xf>
    <xf numFmtId="9" fontId="8" fillId="0" borderId="2" xfId="0" applyNumberFormat="1" applyFont="1" applyBorder="1" applyAlignment="1">
      <alignment horizontal="center" vertical="center" wrapText="1" readingOrder="1"/>
    </xf>
    <xf numFmtId="0" fontId="8" fillId="6"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3" fillId="0" borderId="0" xfId="0" applyFont="1"/>
    <xf numFmtId="0" fontId="11" fillId="0" borderId="0" xfId="0" applyFont="1"/>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0" fillId="0" borderId="0" xfId="0" applyFont="1" applyAlignment="1">
      <alignment horizontal="justify" vertical="center" wrapText="1" readingOrder="1"/>
    </xf>
    <xf numFmtId="0" fontId="28" fillId="0" borderId="0" xfId="0" applyFont="1"/>
    <xf numFmtId="0" fontId="30" fillId="5" borderId="0" xfId="0" applyFont="1" applyFill="1" applyAlignment="1">
      <alignment horizontal="center" vertical="center" wrapText="1" readingOrder="1"/>
    </xf>
    <xf numFmtId="0" fontId="31" fillId="0" borderId="2"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4" borderId="2" xfId="0" applyFont="1" applyFill="1" applyBorder="1" applyAlignment="1">
      <alignment horizontal="center" vertical="center" wrapText="1" readingOrder="1"/>
    </xf>
    <xf numFmtId="0" fontId="31" fillId="6" borderId="1" xfId="0" applyFont="1" applyFill="1" applyBorder="1" applyAlignment="1">
      <alignment horizontal="center" vertical="center" wrapText="1" readingOrder="1"/>
    </xf>
    <xf numFmtId="0" fontId="31" fillId="3" borderId="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7" fillId="10" borderId="3" xfId="0" applyFont="1" applyFill="1" applyBorder="1" applyAlignment="1" applyProtection="1">
      <alignment horizontal="center" vertical="center" wrapText="1" readingOrder="1"/>
      <protection hidden="1"/>
    </xf>
    <xf numFmtId="0" fontId="17" fillId="10" borderId="10" xfId="0" applyFont="1" applyFill="1" applyBorder="1" applyAlignment="1" applyProtection="1">
      <alignment horizontal="center" vertical="center" wrapText="1" readingOrder="1"/>
      <protection hidden="1"/>
    </xf>
    <xf numFmtId="0" fontId="17" fillId="10" borderId="4"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wrapText="1" readingOrder="1"/>
      <protection hidden="1"/>
    </xf>
    <xf numFmtId="0" fontId="17" fillId="11" borderId="10"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wrapText="1" readingOrder="1"/>
      <protection hidden="1"/>
    </xf>
    <xf numFmtId="0" fontId="17" fillId="10" borderId="5" xfId="0" applyFont="1" applyFill="1" applyBorder="1" applyAlignment="1" applyProtection="1">
      <alignment horizontal="center" vertical="center" wrapText="1" readingOrder="1"/>
      <protection hidden="1"/>
    </xf>
    <xf numFmtId="0" fontId="17" fillId="10" borderId="0" xfId="0" applyFont="1" applyFill="1" applyAlignment="1" applyProtection="1">
      <alignment horizontal="center" vertical="center" wrapText="1" readingOrder="1"/>
      <protection hidden="1"/>
    </xf>
    <xf numFmtId="0" fontId="17" fillId="10" borderId="6" xfId="0" applyFont="1" applyFill="1" applyBorder="1" applyAlignment="1" applyProtection="1">
      <alignment horizontal="center" vertical="center" wrapText="1" readingOrder="1"/>
      <protection hidden="1"/>
    </xf>
    <xf numFmtId="0" fontId="17" fillId="11" borderId="5" xfId="0" applyFont="1" applyFill="1" applyBorder="1" applyAlignment="1" applyProtection="1">
      <alignment horizontal="center" wrapText="1" readingOrder="1"/>
      <protection hidden="1"/>
    </xf>
    <xf numFmtId="0" fontId="17" fillId="11" borderId="0" xfId="0" applyFont="1" applyFill="1" applyAlignment="1" applyProtection="1">
      <alignment horizontal="center" wrapText="1" readingOrder="1"/>
      <protection hidden="1"/>
    </xf>
    <xf numFmtId="0" fontId="17" fillId="11" borderId="6" xfId="0" applyFont="1" applyFill="1" applyBorder="1" applyAlignment="1" applyProtection="1">
      <alignment horizontal="center" wrapText="1" readingOrder="1"/>
      <protection hidden="1"/>
    </xf>
    <xf numFmtId="0" fontId="17" fillId="10" borderId="7" xfId="0" applyFont="1" applyFill="1" applyBorder="1" applyAlignment="1" applyProtection="1">
      <alignment horizontal="center" vertical="center" wrapText="1" readingOrder="1"/>
      <protection hidden="1"/>
    </xf>
    <xf numFmtId="0" fontId="17" fillId="10" borderId="9" xfId="0" applyFont="1" applyFill="1" applyBorder="1" applyAlignment="1" applyProtection="1">
      <alignment horizontal="center" vertical="center" wrapText="1" readingOrder="1"/>
      <protection hidden="1"/>
    </xf>
    <xf numFmtId="0" fontId="17" fillId="10"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wrapText="1" readingOrder="1"/>
      <protection hidden="1"/>
    </xf>
    <xf numFmtId="0" fontId="17" fillId="11" borderId="8"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4" borderId="3" xfId="0" applyFont="1" applyFill="1" applyBorder="1" applyAlignment="1" applyProtection="1">
      <alignment horizontal="center" wrapText="1" readingOrder="1"/>
      <protection hidden="1"/>
    </xf>
    <xf numFmtId="0" fontId="17" fillId="4" borderId="10" xfId="0" applyFont="1" applyFill="1" applyBorder="1" applyAlignment="1" applyProtection="1">
      <alignment horizontal="center" wrapText="1" readingOrder="1"/>
      <protection hidden="1"/>
    </xf>
    <xf numFmtId="0" fontId="17" fillId="4" borderId="4" xfId="0" applyFont="1" applyFill="1" applyBorder="1" applyAlignment="1" applyProtection="1">
      <alignment horizontal="center" wrapText="1" readingOrder="1"/>
      <protection hidden="1"/>
    </xf>
    <xf numFmtId="0" fontId="17" fillId="4" borderId="5" xfId="0" applyFont="1" applyFill="1" applyBorder="1" applyAlignment="1" applyProtection="1">
      <alignment horizontal="center" wrapText="1" readingOrder="1"/>
      <protection hidden="1"/>
    </xf>
    <xf numFmtId="0" fontId="17" fillId="4" borderId="0" xfId="0" applyFont="1" applyFill="1" applyAlignment="1" applyProtection="1">
      <alignment horizontal="center" wrapText="1" readingOrder="1"/>
      <protection hidden="1"/>
    </xf>
    <xf numFmtId="0" fontId="17" fillId="4" borderId="6" xfId="0" applyFont="1" applyFill="1" applyBorder="1" applyAlignment="1" applyProtection="1">
      <alignment horizontal="center" wrapText="1" readingOrder="1"/>
      <protection hidden="1"/>
    </xf>
    <xf numFmtId="0" fontId="17" fillId="4" borderId="7" xfId="0" applyFont="1" applyFill="1" applyBorder="1" applyAlignment="1" applyProtection="1">
      <alignment horizontal="center" wrapText="1" readingOrder="1"/>
      <protection hidden="1"/>
    </xf>
    <xf numFmtId="0" fontId="17" fillId="4" borderId="9" xfId="0" applyFont="1" applyFill="1" applyBorder="1" applyAlignment="1" applyProtection="1">
      <alignment horizontal="center" wrapText="1" readingOrder="1"/>
      <protection hidden="1"/>
    </xf>
    <xf numFmtId="0" fontId="17" fillId="4" borderId="8" xfId="0" applyFont="1" applyFill="1" applyBorder="1" applyAlignment="1" applyProtection="1">
      <alignment horizontal="center" wrapText="1" readingOrder="1"/>
      <protection hidden="1"/>
    </xf>
    <xf numFmtId="0" fontId="21" fillId="12" borderId="10" xfId="0" applyFont="1" applyFill="1" applyBorder="1" applyAlignment="1" applyProtection="1">
      <alignment horizontal="center" wrapText="1" readingOrder="1"/>
      <protection hidden="1"/>
    </xf>
    <xf numFmtId="0" fontId="0" fillId="2" borderId="0" xfId="0" applyFill="1"/>
    <xf numFmtId="0" fontId="14" fillId="2" borderId="0" xfId="0" applyFont="1" applyFill="1" applyAlignment="1">
      <alignment vertical="center"/>
    </xf>
    <xf numFmtId="0" fontId="5" fillId="2" borderId="0" xfId="0" applyFont="1" applyFill="1"/>
    <xf numFmtId="0" fontId="34" fillId="2" borderId="0" xfId="0" applyFont="1" applyFill="1"/>
    <xf numFmtId="0" fontId="35" fillId="2" borderId="20" xfId="0" applyFont="1" applyFill="1" applyBorder="1" applyAlignment="1">
      <alignment horizontal="center" vertical="center" wrapText="1" readingOrder="1"/>
    </xf>
    <xf numFmtId="0" fontId="36" fillId="2" borderId="20" xfId="0" applyFont="1" applyFill="1" applyBorder="1" applyAlignment="1">
      <alignment horizontal="justify" vertical="center" wrapText="1" readingOrder="1"/>
    </xf>
    <xf numFmtId="9" fontId="35" fillId="2" borderId="29" xfId="0" applyNumberFormat="1"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6" fillId="2" borderId="19" xfId="0" applyFont="1" applyFill="1" applyBorder="1" applyAlignment="1">
      <alignment horizontal="justify" vertical="center" wrapText="1" readingOrder="1"/>
    </xf>
    <xf numFmtId="9" fontId="35" fillId="2" borderId="24" xfId="0" applyNumberFormat="1" applyFont="1" applyFill="1" applyBorder="1" applyAlignment="1">
      <alignment horizontal="center" vertical="center" wrapText="1" readingOrder="1"/>
    </xf>
    <xf numFmtId="0" fontId="36" fillId="2" borderId="24" xfId="0" applyFont="1" applyFill="1" applyBorder="1" applyAlignment="1">
      <alignment horizontal="center" vertical="center" wrapText="1" readingOrder="1"/>
    </xf>
    <xf numFmtId="0" fontId="35" fillId="2" borderId="26" xfId="0" applyFont="1" applyFill="1" applyBorder="1" applyAlignment="1">
      <alignment horizontal="center" vertical="center" wrapText="1" readingOrder="1"/>
    </xf>
    <xf numFmtId="0" fontId="36" fillId="2" borderId="26" xfId="0" applyFont="1" applyFill="1" applyBorder="1" applyAlignment="1">
      <alignment horizontal="justify" vertical="center" wrapText="1" readingOrder="1"/>
    </xf>
    <xf numFmtId="0" fontId="36" fillId="2" borderId="27" xfId="0" applyFont="1" applyFill="1" applyBorder="1" applyAlignment="1">
      <alignment horizontal="center" vertical="center" wrapText="1" readingOrder="1"/>
    </xf>
    <xf numFmtId="0" fontId="44" fillId="2" borderId="0" xfId="0" applyFont="1" applyFill="1"/>
    <xf numFmtId="0" fontId="35" fillId="14" borderId="31" xfId="0" applyFont="1" applyFill="1" applyBorder="1" applyAlignment="1">
      <alignment horizontal="center" vertical="center" wrapText="1" readingOrder="1"/>
    </xf>
    <xf numFmtId="0" fontId="35" fillId="14" borderId="32" xfId="0" applyFont="1" applyFill="1" applyBorder="1" applyAlignment="1">
      <alignment horizontal="center" vertical="center" wrapText="1" readingOrder="1"/>
    </xf>
    <xf numFmtId="0" fontId="11" fillId="2" borderId="0" xfId="0" applyFont="1" applyFill="1"/>
    <xf numFmtId="0" fontId="29" fillId="2" borderId="0" xfId="0" applyFont="1" applyFill="1" applyAlignment="1">
      <alignment horizontal="center" vertical="center" wrapText="1"/>
    </xf>
    <xf numFmtId="0" fontId="10" fillId="2" borderId="0" xfId="0" applyFont="1" applyFill="1" applyAlignment="1">
      <alignment horizontal="justify" vertical="center" wrapText="1" readingOrder="1"/>
    </xf>
    <xf numFmtId="0" fontId="4" fillId="2" borderId="0" xfId="0" applyFont="1" applyFill="1" applyAlignment="1">
      <alignment vertical="center"/>
    </xf>
    <xf numFmtId="0" fontId="13" fillId="2" borderId="0" xfId="0" applyFont="1" applyFill="1"/>
    <xf numFmtId="0" fontId="4" fillId="2" borderId="0" xfId="0" applyFont="1" applyFill="1" applyAlignment="1">
      <alignment horizontal="left" vertical="center"/>
    </xf>
    <xf numFmtId="164" fontId="10" fillId="2" borderId="0" xfId="5" applyFont="1" applyFill="1" applyBorder="1" applyAlignment="1">
      <alignment horizontal="center" vertical="center" wrapText="1" readingOrder="1"/>
    </xf>
    <xf numFmtId="0" fontId="0" fillId="0" borderId="0" xfId="0" applyAlignment="1">
      <alignment vertical="center"/>
    </xf>
    <xf numFmtId="0" fontId="1" fillId="0" borderId="0" xfId="0" applyFont="1" applyAlignment="1" applyProtection="1">
      <alignment vertical="center"/>
      <protection locked="0"/>
    </xf>
    <xf numFmtId="0" fontId="49" fillId="12" borderId="37" xfId="0" applyFont="1" applyFill="1" applyBorder="1" applyAlignment="1">
      <alignment vertical="center" wrapText="1"/>
    </xf>
    <xf numFmtId="0" fontId="49" fillId="7" borderId="36" xfId="0" applyFont="1" applyFill="1" applyBorder="1" applyAlignment="1">
      <alignment vertical="center" wrapText="1"/>
    </xf>
    <xf numFmtId="0" fontId="49" fillId="8" borderId="36" xfId="0" applyFont="1" applyFill="1" applyBorder="1" applyAlignment="1">
      <alignment vertical="center" wrapText="1"/>
    </xf>
    <xf numFmtId="0" fontId="53" fillId="12" borderId="37" xfId="0" applyFont="1" applyFill="1" applyBorder="1" applyAlignment="1">
      <alignment vertical="center" wrapText="1"/>
    </xf>
    <xf numFmtId="0" fontId="53" fillId="7" borderId="36" xfId="0" applyFont="1" applyFill="1" applyBorder="1" applyAlignment="1">
      <alignment vertical="center" wrapText="1"/>
    </xf>
    <xf numFmtId="0" fontId="53" fillId="8" borderId="36" xfId="0" applyFont="1" applyFill="1" applyBorder="1" applyAlignment="1">
      <alignment vertical="center" wrapText="1"/>
    </xf>
    <xf numFmtId="0" fontId="0" fillId="0" borderId="19" xfId="0" applyBorder="1" applyAlignment="1">
      <alignment horizontal="center" vertical="center"/>
    </xf>
    <xf numFmtId="0" fontId="54" fillId="0" borderId="19" xfId="0" applyFont="1" applyBorder="1" applyAlignment="1">
      <alignment horizontal="center" vertical="center"/>
    </xf>
    <xf numFmtId="0" fontId="54" fillId="0" borderId="0" xfId="0" applyFont="1" applyAlignment="1">
      <alignment horizontal="center" vertical="center"/>
    </xf>
    <xf numFmtId="0" fontId="54" fillId="8" borderId="0" xfId="0" applyFont="1" applyFill="1" applyAlignment="1">
      <alignment horizontal="center" vertical="center"/>
    </xf>
    <xf numFmtId="0" fontId="54" fillId="16" borderId="0" xfId="0" applyFont="1" applyFill="1" applyAlignment="1">
      <alignment horizontal="center" vertical="center"/>
    </xf>
    <xf numFmtId="0" fontId="54" fillId="12" borderId="0" xfId="0" applyFont="1" applyFill="1" applyAlignment="1">
      <alignment horizontal="center" vertical="center"/>
    </xf>
    <xf numFmtId="0" fontId="54" fillId="4" borderId="0" xfId="0" applyFont="1" applyFill="1" applyAlignment="1">
      <alignment horizontal="center" vertical="center"/>
    </xf>
    <xf numFmtId="0" fontId="57" fillId="0" borderId="19" xfId="0" applyFont="1" applyBorder="1" applyAlignment="1">
      <alignment vertical="center" wrapText="1"/>
    </xf>
    <xf numFmtId="0" fontId="54" fillId="0" borderId="19" xfId="0" applyFont="1" applyBorder="1" applyAlignment="1">
      <alignment vertical="center"/>
    </xf>
    <xf numFmtId="0" fontId="54" fillId="13" borderId="0" xfId="0" applyFont="1" applyFill="1" applyAlignment="1">
      <alignment horizontal="center" vertical="center"/>
    </xf>
    <xf numFmtId="0" fontId="0" fillId="0" borderId="0" xfId="0" applyAlignment="1">
      <alignment wrapText="1"/>
    </xf>
    <xf numFmtId="0" fontId="5" fillId="2" borderId="0" xfId="0" applyFont="1" applyFill="1" applyAlignment="1">
      <alignment wrapText="1"/>
    </xf>
    <xf numFmtId="0" fontId="5" fillId="2" borderId="19" xfId="0" applyFont="1" applyFill="1" applyBorder="1"/>
    <xf numFmtId="0" fontId="5" fillId="2" borderId="19" xfId="0" applyFont="1" applyFill="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61" fillId="0" borderId="19" xfId="0" applyFont="1" applyBorder="1" applyAlignment="1">
      <alignment horizontal="center" vertical="center"/>
    </xf>
    <xf numFmtId="0" fontId="62" fillId="0" borderId="19" xfId="0" applyFont="1" applyBorder="1" applyAlignment="1">
      <alignment horizontal="center" vertical="center"/>
    </xf>
    <xf numFmtId="0" fontId="61" fillId="0" borderId="0" xfId="0" applyFont="1"/>
    <xf numFmtId="0" fontId="61" fillId="2" borderId="0" xfId="0" applyFont="1" applyFill="1" applyAlignment="1">
      <alignment wrapText="1"/>
    </xf>
    <xf numFmtId="0" fontId="61" fillId="2" borderId="19" xfId="0" applyFont="1" applyFill="1" applyBorder="1" applyAlignment="1">
      <alignment wrapText="1"/>
    </xf>
    <xf numFmtId="0" fontId="61" fillId="2" borderId="19" xfId="0" applyFont="1" applyFill="1" applyBorder="1" applyAlignment="1">
      <alignment vertical="center" wrapText="1"/>
    </xf>
    <xf numFmtId="0" fontId="61" fillId="2" borderId="0" xfId="0" applyFont="1" applyFill="1"/>
    <xf numFmtId="0" fontId="0" fillId="0" borderId="0" xfId="0" applyAlignment="1">
      <alignment horizontal="justify" vertical="center"/>
    </xf>
    <xf numFmtId="0" fontId="61" fillId="2" borderId="19" xfId="0" applyFont="1" applyFill="1" applyBorder="1" applyAlignment="1">
      <alignment horizontal="center" wrapText="1"/>
    </xf>
    <xf numFmtId="0" fontId="5" fillId="2" borderId="19" xfId="0" applyFont="1" applyFill="1" applyBorder="1" applyAlignment="1">
      <alignment horizontal="center" wrapText="1"/>
    </xf>
    <xf numFmtId="0" fontId="0" fillId="7" borderId="0" xfId="0" applyFill="1"/>
    <xf numFmtId="0" fontId="33" fillId="0" borderId="0" xfId="0" applyFont="1" applyProtection="1">
      <protection locked="0"/>
    </xf>
    <xf numFmtId="0" fontId="63" fillId="0" borderId="35" xfId="0" applyFont="1" applyBorder="1" applyAlignment="1">
      <alignment horizontal="left" vertical="top"/>
    </xf>
    <xf numFmtId="0" fontId="63" fillId="0" borderId="38" xfId="0" applyFont="1" applyBorder="1" applyAlignment="1">
      <alignment horizontal="left" vertical="top"/>
    </xf>
    <xf numFmtId="0" fontId="63" fillId="0" borderId="34" xfId="0" applyFont="1" applyBorder="1" applyAlignment="1">
      <alignment horizontal="left" vertical="top"/>
    </xf>
    <xf numFmtId="0" fontId="63" fillId="0" borderId="35" xfId="0" applyFont="1" applyBorder="1" applyAlignment="1">
      <alignment horizontal="center" vertical="top"/>
    </xf>
    <xf numFmtId="0" fontId="63" fillId="0" borderId="38" xfId="0" applyFont="1" applyBorder="1" applyAlignment="1">
      <alignment horizontal="center" vertical="top"/>
    </xf>
    <xf numFmtId="0" fontId="63" fillId="0" borderId="34" xfId="0" applyFont="1" applyBorder="1" applyAlignment="1">
      <alignment horizontal="center" vertical="top"/>
    </xf>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0" fillId="24" borderId="0" xfId="0" applyFill="1"/>
    <xf numFmtId="0" fontId="33" fillId="0" borderId="0" xfId="0" applyFont="1" applyAlignment="1" applyProtection="1">
      <alignment horizontal="center" vertical="center"/>
      <protection locked="0"/>
    </xf>
    <xf numFmtId="0" fontId="33" fillId="2" borderId="0" xfId="0" applyFont="1" applyFill="1" applyAlignment="1" applyProtection="1">
      <alignment horizontal="center" vertical="center"/>
      <protection locked="0"/>
    </xf>
    <xf numFmtId="0" fontId="33" fillId="2" borderId="0" xfId="0" applyFont="1" applyFill="1" applyProtection="1">
      <protection locked="0"/>
    </xf>
    <xf numFmtId="0" fontId="63" fillId="0" borderId="38" xfId="0" applyFont="1" applyBorder="1" applyAlignment="1">
      <alignment horizontal="left" vertical="top" wrapText="1"/>
    </xf>
    <xf numFmtId="0" fontId="63" fillId="0" borderId="34" xfId="0" applyFont="1" applyBorder="1" applyAlignment="1">
      <alignment horizontal="left" vertical="top" wrapText="1"/>
    </xf>
    <xf numFmtId="0" fontId="63" fillId="0" borderId="35" xfId="0" applyFont="1" applyBorder="1" applyAlignment="1">
      <alignment horizontal="left" vertical="top" wrapText="1"/>
    </xf>
    <xf numFmtId="0" fontId="52" fillId="18" borderId="35" xfId="0" applyFont="1" applyFill="1" applyBorder="1" applyAlignment="1">
      <alignment horizontal="center" vertical="center"/>
    </xf>
    <xf numFmtId="0" fontId="52" fillId="17" borderId="35" xfId="0" applyFont="1" applyFill="1" applyBorder="1" applyAlignment="1">
      <alignment horizontal="center" vertical="center"/>
    </xf>
    <xf numFmtId="0" fontId="0" fillId="0" borderId="0" xfId="0" applyAlignment="1">
      <alignment horizontal="center" vertical="center"/>
    </xf>
    <xf numFmtId="0" fontId="65" fillId="2" borderId="0" xfId="0" applyFont="1" applyFill="1" applyAlignment="1" applyProtection="1">
      <alignment horizontal="center" vertical="center" wrapText="1"/>
      <protection locked="0"/>
    </xf>
    <xf numFmtId="0" fontId="0" fillId="2" borderId="0" xfId="0" applyFill="1" applyProtection="1">
      <protection hidden="1"/>
    </xf>
    <xf numFmtId="0" fontId="47" fillId="2" borderId="0" xfId="2" applyFont="1" applyFill="1" applyProtection="1">
      <protection hidden="1"/>
    </xf>
    <xf numFmtId="0" fontId="47" fillId="2" borderId="39" xfId="2" applyFont="1" applyFill="1" applyBorder="1" applyProtection="1">
      <protection hidden="1"/>
    </xf>
    <xf numFmtId="0" fontId="47" fillId="2" borderId="40" xfId="2" applyFont="1" applyFill="1" applyBorder="1" applyProtection="1">
      <protection hidden="1"/>
    </xf>
    <xf numFmtId="0" fontId="47" fillId="2" borderId="41" xfId="2" applyFont="1" applyFill="1" applyBorder="1" applyProtection="1">
      <protection hidden="1"/>
    </xf>
    <xf numFmtId="0" fontId="47" fillId="2" borderId="42" xfId="2" applyFont="1" applyFill="1" applyBorder="1" applyProtection="1">
      <protection hidden="1"/>
    </xf>
    <xf numFmtId="0" fontId="47" fillId="2" borderId="43" xfId="2" applyFont="1" applyFill="1" applyBorder="1" applyProtection="1">
      <protection hidden="1"/>
    </xf>
    <xf numFmtId="0" fontId="33" fillId="0" borderId="0" xfId="0" applyFont="1" applyAlignment="1" applyProtection="1">
      <alignment horizontal="center" vertical="center" wrapText="1"/>
      <protection locked="0"/>
    </xf>
    <xf numFmtId="0" fontId="50" fillId="0" borderId="0" xfId="0" applyFont="1" applyProtection="1">
      <protection locked="0"/>
    </xf>
    <xf numFmtId="0" fontId="33" fillId="0" borderId="0" xfId="0" applyFont="1" applyAlignment="1" applyProtection="1">
      <alignment horizontal="center"/>
      <protection locked="0"/>
    </xf>
    <xf numFmtId="0" fontId="50" fillId="14" borderId="50" xfId="0" applyFont="1" applyFill="1" applyBorder="1" applyAlignment="1" applyProtection="1">
      <alignment vertical="center" textRotation="90" wrapText="1"/>
      <protection hidden="1"/>
    </xf>
    <xf numFmtId="0" fontId="50" fillId="14" borderId="50" xfId="0" applyFont="1" applyFill="1" applyBorder="1" applyAlignment="1" applyProtection="1">
      <alignment vertical="center" textRotation="90" wrapText="1"/>
      <protection locked="0"/>
    </xf>
    <xf numFmtId="0" fontId="50" fillId="14" borderId="50" xfId="0" applyFont="1" applyFill="1" applyBorder="1" applyAlignment="1" applyProtection="1">
      <alignment horizontal="center" vertical="center"/>
      <protection hidden="1"/>
    </xf>
    <xf numFmtId="0" fontId="50" fillId="14" borderId="50" xfId="0" applyFont="1" applyFill="1" applyBorder="1" applyAlignment="1" applyProtection="1">
      <alignment horizontal="center" vertical="center"/>
      <protection locked="0"/>
    </xf>
    <xf numFmtId="0" fontId="50" fillId="14" borderId="50" xfId="0" applyFont="1" applyFill="1" applyBorder="1" applyAlignment="1" applyProtection="1">
      <alignment horizontal="center" vertical="center" wrapText="1"/>
      <protection locked="0"/>
    </xf>
    <xf numFmtId="0" fontId="50" fillId="14" borderId="50" xfId="0" applyFont="1" applyFill="1" applyBorder="1" applyAlignment="1" applyProtection="1">
      <alignment horizontal="center" vertical="center" textRotation="90" wrapText="1"/>
      <protection hidden="1"/>
    </xf>
    <xf numFmtId="0" fontId="50" fillId="14" borderId="50" xfId="0" applyFont="1" applyFill="1" applyBorder="1" applyAlignment="1" applyProtection="1">
      <alignment horizontal="center" vertical="center" wrapText="1"/>
      <protection hidden="1"/>
    </xf>
    <xf numFmtId="0" fontId="50" fillId="14" borderId="50" xfId="0" applyFont="1" applyFill="1" applyBorder="1" applyAlignment="1" applyProtection="1">
      <alignment horizontal="center" vertical="center" textRotation="90" wrapText="1"/>
      <protection locked="0"/>
    </xf>
    <xf numFmtId="0" fontId="33" fillId="14" borderId="57" xfId="0" applyFont="1" applyFill="1" applyBorder="1" applyAlignment="1" applyProtection="1">
      <alignment horizontal="center" vertical="center"/>
      <protection hidden="1"/>
    </xf>
    <xf numFmtId="0" fontId="33" fillId="0" borderId="58" xfId="0" applyFont="1" applyBorder="1" applyAlignment="1" applyProtection="1">
      <alignment horizontal="justify" vertical="center" wrapText="1"/>
      <protection locked="0"/>
    </xf>
    <xf numFmtId="0" fontId="33" fillId="0" borderId="59" xfId="0" applyFont="1" applyBorder="1" applyAlignment="1" applyProtection="1">
      <alignment horizontal="justify" vertical="center" wrapText="1"/>
      <protection locked="0"/>
    </xf>
    <xf numFmtId="0" fontId="33" fillId="14" borderId="60" xfId="0" applyFont="1" applyFill="1" applyBorder="1" applyAlignment="1" applyProtection="1">
      <alignment horizontal="center" vertical="center"/>
      <protection hidden="1"/>
    </xf>
    <xf numFmtId="0" fontId="33" fillId="0" borderId="61" xfId="0" applyFont="1" applyBorder="1" applyAlignment="1" applyProtection="1">
      <alignment horizontal="justify" vertical="center" wrapText="1"/>
      <protection locked="0"/>
    </xf>
    <xf numFmtId="0" fontId="33" fillId="0" borderId="62" xfId="0" applyFont="1" applyBorder="1" applyAlignment="1" applyProtection="1">
      <alignment horizontal="justify" vertical="center" wrapText="1"/>
      <protection locked="0"/>
    </xf>
    <xf numFmtId="0" fontId="33" fillId="0" borderId="61" xfId="0" applyFont="1" applyBorder="1" applyAlignment="1" applyProtection="1">
      <alignment horizontal="justify" vertical="center"/>
      <protection locked="0"/>
    </xf>
    <xf numFmtId="10" fontId="33" fillId="0" borderId="62" xfId="0" applyNumberFormat="1" applyFont="1" applyBorder="1" applyAlignment="1" applyProtection="1">
      <alignment horizontal="justify" vertical="center"/>
      <protection locked="0"/>
    </xf>
    <xf numFmtId="0" fontId="33" fillId="14" borderId="63" xfId="0" applyFont="1" applyFill="1" applyBorder="1" applyAlignment="1" applyProtection="1">
      <alignment horizontal="center" vertical="center"/>
      <protection hidden="1"/>
    </xf>
    <xf numFmtId="0" fontId="33" fillId="0" borderId="64" xfId="0" applyFont="1" applyBorder="1" applyAlignment="1" applyProtection="1">
      <alignment horizontal="justify" vertical="center" wrapText="1"/>
      <protection locked="0"/>
    </xf>
    <xf numFmtId="0" fontId="33" fillId="0" borderId="65" xfId="0" applyFont="1" applyBorder="1" applyAlignment="1" applyProtection="1">
      <alignment horizontal="justify" vertical="center" wrapText="1"/>
      <protection locked="0"/>
    </xf>
    <xf numFmtId="0" fontId="33" fillId="0" borderId="61" xfId="0" applyFont="1" applyBorder="1" applyAlignment="1" applyProtection="1">
      <alignment horizontal="center" vertical="center" wrapText="1"/>
      <protection locked="0"/>
    </xf>
    <xf numFmtId="0" fontId="33" fillId="0" borderId="64" xfId="0" applyFont="1" applyBorder="1" applyAlignment="1" applyProtection="1">
      <alignment horizontal="center" vertical="center" wrapText="1"/>
      <protection locked="0"/>
    </xf>
    <xf numFmtId="0" fontId="24" fillId="2" borderId="76" xfId="0" applyFont="1" applyFill="1" applyBorder="1" applyAlignment="1" applyProtection="1">
      <alignment horizontal="center" vertical="center"/>
      <protection locked="0"/>
    </xf>
    <xf numFmtId="0" fontId="50" fillId="14" borderId="76" xfId="0" applyFont="1" applyFill="1" applyBorder="1" applyAlignment="1" applyProtection="1">
      <alignment horizontal="center" vertical="center"/>
      <protection locked="0"/>
    </xf>
    <xf numFmtId="14" fontId="33" fillId="0" borderId="76" xfId="0" applyNumberFormat="1" applyFont="1" applyBorder="1" applyProtection="1">
      <protection locked="0"/>
    </xf>
    <xf numFmtId="14" fontId="50" fillId="14" borderId="76" xfId="0" applyNumberFormat="1" applyFont="1" applyFill="1" applyBorder="1" applyAlignment="1" applyProtection="1">
      <alignment vertical="center"/>
      <protection locked="0"/>
    </xf>
    <xf numFmtId="0" fontId="33" fillId="14" borderId="50" xfId="0" applyFont="1" applyFill="1" applyBorder="1" applyAlignment="1" applyProtection="1">
      <alignment horizontal="center" vertical="center" textRotation="90"/>
      <protection locked="0"/>
    </xf>
    <xf numFmtId="0" fontId="4" fillId="14" borderId="50" xfId="0" applyFont="1" applyFill="1" applyBorder="1" applyAlignment="1" applyProtection="1">
      <alignment horizontal="center" vertical="center" textRotation="90"/>
      <protection locked="0"/>
    </xf>
    <xf numFmtId="0" fontId="50" fillId="14" borderId="50" xfId="0" applyFont="1" applyFill="1" applyBorder="1" applyAlignment="1" applyProtection="1">
      <alignment horizontal="center" vertical="center" textRotation="90"/>
      <protection hidden="1"/>
    </xf>
    <xf numFmtId="0" fontId="50" fillId="14" borderId="50" xfId="0" applyFont="1" applyFill="1" applyBorder="1" applyAlignment="1" applyProtection="1">
      <alignment horizontal="center" vertical="center" textRotation="90"/>
      <protection locked="0"/>
    </xf>
    <xf numFmtId="0" fontId="33" fillId="14" borderId="78" xfId="0" applyFont="1" applyFill="1" applyBorder="1" applyAlignment="1" applyProtection="1">
      <alignment horizontal="center" vertical="center"/>
      <protection hidden="1"/>
    </xf>
    <xf numFmtId="0" fontId="33" fillId="14" borderId="79" xfId="0" applyFont="1" applyFill="1" applyBorder="1" applyAlignment="1" applyProtection="1">
      <alignment horizontal="center" vertical="center"/>
      <protection hidden="1"/>
    </xf>
    <xf numFmtId="0" fontId="33" fillId="14" borderId="80" xfId="0" applyFont="1" applyFill="1" applyBorder="1" applyAlignment="1" applyProtection="1">
      <alignment horizontal="center" vertical="center"/>
      <protection hidden="1"/>
    </xf>
    <xf numFmtId="0" fontId="33" fillId="0" borderId="57" xfId="0" applyFont="1" applyBorder="1" applyAlignment="1" applyProtection="1">
      <alignment horizontal="center" vertical="center" textRotation="90"/>
      <protection locked="0"/>
    </xf>
    <xf numFmtId="0" fontId="33" fillId="0" borderId="58" xfId="0" applyFont="1" applyBorder="1" applyAlignment="1" applyProtection="1">
      <alignment horizontal="center" vertical="center" textRotation="90"/>
      <protection locked="0"/>
    </xf>
    <xf numFmtId="9" fontId="33" fillId="14" borderId="58" xfId="0" applyNumberFormat="1" applyFont="1" applyFill="1" applyBorder="1" applyAlignment="1" applyProtection="1">
      <alignment horizontal="center" vertical="center"/>
      <protection hidden="1"/>
    </xf>
    <xf numFmtId="0" fontId="33" fillId="0" borderId="59" xfId="0" applyFont="1" applyBorder="1" applyAlignment="1" applyProtection="1">
      <alignment horizontal="center" vertical="center" textRotation="90"/>
      <protection locked="0"/>
    </xf>
    <xf numFmtId="0" fontId="33" fillId="0" borderId="60" xfId="0" applyFont="1" applyBorder="1" applyAlignment="1" applyProtection="1">
      <alignment horizontal="center" vertical="center" textRotation="90"/>
      <protection locked="0"/>
    </xf>
    <xf numFmtId="0" fontId="33" fillId="0" borderId="61" xfId="0" applyFont="1" applyBorder="1" applyAlignment="1" applyProtection="1">
      <alignment horizontal="center" vertical="center" textRotation="90"/>
      <protection locked="0"/>
    </xf>
    <xf numFmtId="9" fontId="33" fillId="14" borderId="61" xfId="0" applyNumberFormat="1" applyFont="1" applyFill="1" applyBorder="1" applyAlignment="1" applyProtection="1">
      <alignment horizontal="center" vertical="center"/>
      <protection hidden="1"/>
    </xf>
    <xf numFmtId="0" fontId="33" fillId="0" borderId="62" xfId="0" applyFont="1" applyBorder="1" applyAlignment="1" applyProtection="1">
      <alignment horizontal="center" vertical="center" textRotation="90"/>
      <protection locked="0"/>
    </xf>
    <xf numFmtId="0" fontId="33" fillId="0" borderId="63" xfId="0" applyFont="1" applyBorder="1" applyAlignment="1" applyProtection="1">
      <alignment horizontal="center" vertical="center" textRotation="90"/>
      <protection locked="0"/>
    </xf>
    <xf numFmtId="0" fontId="33" fillId="0" borderId="64" xfId="0" applyFont="1" applyBorder="1" applyAlignment="1" applyProtection="1">
      <alignment horizontal="center" vertical="center" textRotation="90"/>
      <protection locked="0"/>
    </xf>
    <xf numFmtId="9" fontId="33" fillId="14" borderId="64" xfId="0" applyNumberFormat="1" applyFont="1" applyFill="1" applyBorder="1" applyAlignment="1" applyProtection="1">
      <alignment horizontal="center" vertical="center"/>
      <protection hidden="1"/>
    </xf>
    <xf numFmtId="0" fontId="33" fillId="0" borderId="65" xfId="0" applyFont="1" applyBorder="1" applyAlignment="1" applyProtection="1">
      <alignment horizontal="center" vertical="center" textRotation="90"/>
      <protection locked="0"/>
    </xf>
    <xf numFmtId="165" fontId="33" fillId="14" borderId="57" xfId="1" applyNumberFormat="1" applyFont="1" applyFill="1" applyBorder="1" applyAlignment="1" applyProtection="1">
      <alignment horizontal="center" vertical="center"/>
      <protection hidden="1"/>
    </xf>
    <xf numFmtId="0" fontId="50" fillId="0" borderId="58" xfId="0" applyFont="1" applyBorder="1" applyAlignment="1" applyProtection="1">
      <alignment horizontal="center" vertical="center" textRotation="90" wrapText="1"/>
      <protection hidden="1"/>
    </xf>
    <xf numFmtId="0" fontId="50" fillId="0" borderId="58" xfId="0" applyFont="1" applyBorder="1" applyAlignment="1" applyProtection="1">
      <alignment horizontal="center" vertical="center" textRotation="90"/>
      <protection hidden="1"/>
    </xf>
    <xf numFmtId="165" fontId="33" fillId="14" borderId="60" xfId="1" applyNumberFormat="1" applyFont="1" applyFill="1" applyBorder="1" applyAlignment="1" applyProtection="1">
      <alignment horizontal="center" vertical="center"/>
      <protection hidden="1"/>
    </xf>
    <xf numFmtId="0" fontId="50" fillId="0" borderId="61" xfId="0" applyFont="1" applyBorder="1" applyAlignment="1" applyProtection="1">
      <alignment horizontal="center" vertical="center" textRotation="90" wrapText="1"/>
      <protection hidden="1"/>
    </xf>
    <xf numFmtId="0" fontId="50" fillId="0" borderId="61" xfId="0" applyFont="1" applyBorder="1" applyAlignment="1" applyProtection="1">
      <alignment horizontal="center" vertical="center" textRotation="90"/>
      <protection hidden="1"/>
    </xf>
    <xf numFmtId="165" fontId="33" fillId="14" borderId="63" xfId="1" applyNumberFormat="1" applyFont="1" applyFill="1" applyBorder="1" applyAlignment="1" applyProtection="1">
      <alignment horizontal="center" vertical="center"/>
      <protection hidden="1"/>
    </xf>
    <xf numFmtId="0" fontId="50" fillId="0" borderId="64" xfId="0" applyFont="1" applyBorder="1" applyAlignment="1" applyProtection="1">
      <alignment horizontal="center" vertical="center" textRotation="90" wrapText="1"/>
      <protection hidden="1"/>
    </xf>
    <xf numFmtId="0" fontId="50" fillId="0" borderId="64" xfId="0" applyFont="1" applyBorder="1" applyAlignment="1" applyProtection="1">
      <alignment horizontal="center" vertical="center" textRotation="90"/>
      <protection hidden="1"/>
    </xf>
    <xf numFmtId="0" fontId="33" fillId="0" borderId="57" xfId="0" applyFont="1" applyBorder="1" applyAlignment="1" applyProtection="1">
      <alignment horizontal="center" vertical="center" wrapText="1"/>
      <protection locked="0"/>
    </xf>
    <xf numFmtId="0" fontId="33" fillId="0" borderId="58" xfId="0" applyFont="1" applyBorder="1" applyAlignment="1" applyProtection="1">
      <alignment horizontal="center" vertical="center"/>
      <protection locked="0"/>
    </xf>
    <xf numFmtId="14" fontId="33" fillId="0" borderId="59" xfId="0" applyNumberFormat="1" applyFont="1" applyBorder="1" applyAlignment="1" applyProtection="1">
      <alignment horizontal="center" vertical="center"/>
      <protection locked="0"/>
    </xf>
    <xf numFmtId="10" fontId="33" fillId="0" borderId="60" xfId="0" applyNumberFormat="1" applyFont="1" applyBorder="1" applyAlignment="1" applyProtection="1">
      <alignment horizontal="center" vertical="center" wrapText="1"/>
      <protection locked="0"/>
    </xf>
    <xf numFmtId="10" fontId="33" fillId="0" borderId="61" xfId="0" applyNumberFormat="1" applyFont="1" applyBorder="1" applyAlignment="1" applyProtection="1">
      <alignment horizontal="center" vertical="center"/>
      <protection locked="0"/>
    </xf>
    <xf numFmtId="14" fontId="33" fillId="0" borderId="62" xfId="0" applyNumberFormat="1" applyFont="1" applyBorder="1" applyAlignment="1" applyProtection="1">
      <alignment horizontal="center" vertical="center"/>
      <protection locked="0"/>
    </xf>
    <xf numFmtId="0" fontId="33" fillId="0" borderId="60" xfId="0" applyFont="1" applyBorder="1" applyAlignment="1" applyProtection="1">
      <alignment horizontal="center" vertical="center" wrapText="1"/>
      <protection locked="0"/>
    </xf>
    <xf numFmtId="0" fontId="33" fillId="0" borderId="61" xfId="0" applyFont="1" applyBorder="1" applyAlignment="1" applyProtection="1">
      <alignment horizontal="center" vertical="center"/>
      <protection locked="0"/>
    </xf>
    <xf numFmtId="0" fontId="33" fillId="0" borderId="63" xfId="0" applyFont="1" applyBorder="1" applyAlignment="1" applyProtection="1">
      <alignment horizontal="center" vertical="center" wrapText="1"/>
      <protection locked="0"/>
    </xf>
    <xf numFmtId="0" fontId="33" fillId="0" borderId="64" xfId="0" applyFont="1" applyBorder="1" applyAlignment="1" applyProtection="1">
      <alignment horizontal="center" vertical="center"/>
      <protection locked="0"/>
    </xf>
    <xf numFmtId="14" fontId="33" fillId="0" borderId="65" xfId="0" applyNumberFormat="1" applyFont="1" applyBorder="1" applyAlignment="1" applyProtection="1">
      <alignment horizontal="center" vertical="center"/>
      <protection locked="0"/>
    </xf>
    <xf numFmtId="14" fontId="33" fillId="0" borderId="57" xfId="0" applyNumberFormat="1" applyFont="1" applyBorder="1" applyAlignment="1" applyProtection="1">
      <alignment horizontal="center" vertical="center"/>
      <protection locked="0"/>
    </xf>
    <xf numFmtId="0" fontId="33" fillId="0" borderId="58" xfId="0" applyFont="1" applyBorder="1" applyAlignment="1" applyProtection="1">
      <alignment horizontal="center" vertical="center" wrapText="1"/>
      <protection locked="0"/>
    </xf>
    <xf numFmtId="0" fontId="33" fillId="0" borderId="59" xfId="0" applyFont="1" applyBorder="1" applyAlignment="1" applyProtection="1">
      <alignment horizontal="center" vertical="center"/>
      <protection locked="0"/>
    </xf>
    <xf numFmtId="14" fontId="33" fillId="0" borderId="60" xfId="0" applyNumberFormat="1"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14" fontId="33" fillId="0" borderId="63" xfId="0" applyNumberFormat="1"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9" fontId="33" fillId="0" borderId="58" xfId="0" applyNumberFormat="1" applyFont="1" applyBorder="1" applyAlignment="1" applyProtection="1">
      <alignment horizontal="justify" vertical="center" wrapText="1"/>
      <protection locked="0"/>
    </xf>
    <xf numFmtId="9" fontId="33" fillId="0" borderId="59" xfId="0" applyNumberFormat="1" applyFont="1" applyBorder="1" applyAlignment="1" applyProtection="1">
      <alignment horizontal="justify" vertical="center" wrapText="1"/>
      <protection locked="0"/>
    </xf>
    <xf numFmtId="0" fontId="73" fillId="0" borderId="105" xfId="6" applyFont="1" applyBorder="1" applyAlignment="1">
      <alignment horizontal="justify" vertical="center" wrapText="1"/>
    </xf>
    <xf numFmtId="9" fontId="33" fillId="0" borderId="61" xfId="0" applyNumberFormat="1" applyFont="1" applyBorder="1" applyAlignment="1" applyProtection="1">
      <alignment horizontal="justify" vertical="center" wrapText="1"/>
      <protection locked="0"/>
    </xf>
    <xf numFmtId="0" fontId="74" fillId="0" borderId="0" xfId="0" applyFont="1" applyAlignment="1">
      <alignment wrapText="1"/>
    </xf>
    <xf numFmtId="0" fontId="75" fillId="0" borderId="0" xfId="0" applyFont="1" applyAlignment="1">
      <alignment wrapText="1"/>
    </xf>
    <xf numFmtId="0" fontId="75" fillId="0" borderId="19" xfId="0" applyFont="1" applyBorder="1" applyAlignment="1">
      <alignment horizontal="center" wrapText="1"/>
    </xf>
    <xf numFmtId="0" fontId="75" fillId="0" borderId="19" xfId="0" applyFont="1" applyBorder="1" applyAlignment="1">
      <alignment wrapText="1"/>
    </xf>
    <xf numFmtId="0" fontId="76" fillId="0" borderId="19" xfId="6" applyFont="1" applyBorder="1" applyAlignment="1">
      <alignment horizontal="center" vertical="center" wrapText="1"/>
    </xf>
    <xf numFmtId="0" fontId="74" fillId="0" borderId="19" xfId="0" applyFont="1" applyBorder="1" applyAlignment="1">
      <alignment wrapText="1"/>
    </xf>
    <xf numFmtId="0" fontId="75" fillId="0" borderId="20" xfId="0" applyFont="1" applyBorder="1" applyAlignment="1">
      <alignment wrapText="1"/>
    </xf>
    <xf numFmtId="0" fontId="73" fillId="0" borderId="19" xfId="0" applyFont="1" applyBorder="1" applyAlignment="1" applyProtection="1">
      <alignment horizontal="left" vertical="center" wrapText="1"/>
      <protection locked="0"/>
    </xf>
    <xf numFmtId="0" fontId="45" fillId="0" borderId="19" xfId="6" applyBorder="1" applyAlignment="1" applyProtection="1">
      <alignment horizontal="justify" vertical="center" wrapText="1"/>
      <protection locked="0"/>
    </xf>
    <xf numFmtId="0" fontId="77" fillId="0" borderId="107" xfId="0" applyFont="1" applyBorder="1" applyAlignment="1">
      <alignment horizontal="center" vertical="center" wrapText="1"/>
    </xf>
    <xf numFmtId="0" fontId="78" fillId="0" borderId="107" xfId="0" applyFont="1" applyBorder="1" applyAlignment="1">
      <alignment vertical="center" wrapText="1"/>
    </xf>
    <xf numFmtId="0" fontId="74" fillId="0" borderId="108" xfId="0" applyFont="1" applyBorder="1" applyAlignment="1">
      <alignment wrapText="1"/>
    </xf>
    <xf numFmtId="0" fontId="74" fillId="0" borderId="109" xfId="0" applyFont="1" applyBorder="1" applyAlignment="1">
      <alignment wrapText="1"/>
    </xf>
    <xf numFmtId="0" fontId="45" fillId="0" borderId="110" xfId="0" applyFont="1" applyBorder="1" applyAlignment="1">
      <alignment wrapText="1"/>
    </xf>
    <xf numFmtId="9" fontId="74" fillId="0" borderId="19" xfId="0" applyNumberFormat="1" applyFont="1" applyBorder="1" applyAlignment="1">
      <alignment wrapText="1"/>
    </xf>
    <xf numFmtId="0" fontId="74" fillId="0" borderId="19" xfId="0" applyFont="1" applyBorder="1" applyAlignment="1">
      <alignment vertical="center" wrapText="1"/>
    </xf>
    <xf numFmtId="0" fontId="45" fillId="0" borderId="19" xfId="0" applyFont="1" applyBorder="1" applyAlignment="1">
      <alignment wrapText="1"/>
    </xf>
    <xf numFmtId="0" fontId="77" fillId="25" borderId="107" xfId="0" applyFont="1" applyFill="1" applyBorder="1" applyAlignment="1">
      <alignment horizontal="center" vertical="center" wrapText="1"/>
    </xf>
    <xf numFmtId="0" fontId="78" fillId="25" borderId="107" xfId="0" applyFont="1" applyFill="1" applyBorder="1" applyAlignment="1">
      <alignment vertical="center" wrapText="1"/>
    </xf>
    <xf numFmtId="0" fontId="74" fillId="0" borderId="25" xfId="0" applyFont="1" applyBorder="1" applyAlignment="1">
      <alignment wrapText="1"/>
    </xf>
    <xf numFmtId="0" fontId="45" fillId="0" borderId="27" xfId="0" applyFont="1" applyBorder="1" applyAlignment="1">
      <alignment horizontal="left" vertical="center" wrapText="1"/>
    </xf>
    <xf numFmtId="0" fontId="74" fillId="0" borderId="28" xfId="0" applyFont="1" applyBorder="1" applyAlignment="1">
      <alignment wrapText="1"/>
    </xf>
    <xf numFmtId="0" fontId="45" fillId="0" borderId="29" xfId="0" applyFont="1" applyBorder="1" applyAlignment="1">
      <alignment wrapText="1"/>
    </xf>
    <xf numFmtId="0" fontId="74" fillId="0" borderId="20" xfId="0" applyFont="1" applyBorder="1" applyAlignment="1">
      <alignment wrapText="1"/>
    </xf>
    <xf numFmtId="0" fontId="45" fillId="26" borderId="25" xfId="6" applyFill="1" applyBorder="1" applyAlignment="1">
      <alignment wrapText="1"/>
    </xf>
    <xf numFmtId="0" fontId="74" fillId="0" borderId="111" xfId="0" applyFont="1" applyBorder="1" applyAlignment="1">
      <alignment wrapText="1"/>
    </xf>
    <xf numFmtId="0" fontId="74" fillId="0" borderId="29" xfId="0" applyFont="1" applyBorder="1" applyAlignment="1">
      <alignment wrapText="1"/>
    </xf>
    <xf numFmtId="0" fontId="75" fillId="0" borderId="0" xfId="0" applyFont="1" applyAlignment="1">
      <alignment horizontal="center" vertical="center" wrapText="1"/>
    </xf>
    <xf numFmtId="0" fontId="45" fillId="26" borderId="23" xfId="6" applyFill="1" applyBorder="1" applyAlignment="1">
      <alignment wrapText="1"/>
    </xf>
    <xf numFmtId="0" fontId="74" fillId="0" borderId="24" xfId="0" applyFont="1" applyBorder="1" applyAlignment="1">
      <alignment wrapText="1"/>
    </xf>
    <xf numFmtId="0" fontId="74" fillId="0" borderId="0" xfId="0" applyFont="1" applyAlignment="1">
      <alignment vertical="center" wrapText="1"/>
    </xf>
    <xf numFmtId="0" fontId="74" fillId="0" borderId="23" xfId="0" applyFont="1" applyBorder="1" applyAlignment="1">
      <alignment wrapText="1"/>
    </xf>
    <xf numFmtId="0" fontId="74" fillId="0" borderId="27" xfId="0" applyFont="1" applyBorder="1" applyAlignment="1">
      <alignment wrapText="1"/>
    </xf>
    <xf numFmtId="0" fontId="79" fillId="0" borderId="27" xfId="0" applyFont="1" applyBorder="1" applyAlignment="1">
      <alignment horizontal="left" vertical="center" wrapText="1"/>
    </xf>
    <xf numFmtId="0" fontId="74" fillId="0" borderId="0" xfId="0" applyFont="1" applyAlignment="1">
      <alignment vertical="top" wrapText="1"/>
    </xf>
    <xf numFmtId="0" fontId="80" fillId="0" borderId="0" xfId="0" applyFont="1" applyAlignment="1">
      <alignment horizontal="left" vertical="top" wrapText="1"/>
    </xf>
    <xf numFmtId="0" fontId="81" fillId="0" borderId="19" xfId="0" applyFont="1" applyBorder="1" applyAlignment="1">
      <alignment horizontal="justify" vertical="center" wrapText="1"/>
    </xf>
    <xf numFmtId="0" fontId="81" fillId="2" borderId="19" xfId="0" applyFont="1" applyFill="1" applyBorder="1" applyAlignment="1">
      <alignment horizontal="left" vertical="center" wrapText="1"/>
    </xf>
    <xf numFmtId="0" fontId="81" fillId="2" borderId="19" xfId="0" applyFont="1" applyFill="1" applyBorder="1" applyAlignment="1">
      <alignment horizontal="justify" vertical="center" wrapText="1"/>
    </xf>
    <xf numFmtId="0" fontId="81" fillId="0" borderId="19" xfId="0" applyFont="1" applyBorder="1" applyAlignment="1">
      <alignment horizontal="left" vertical="center"/>
    </xf>
    <xf numFmtId="0" fontId="80" fillId="0" borderId="0" xfId="0" applyFont="1" applyAlignment="1">
      <alignment wrapText="1"/>
    </xf>
    <xf numFmtId="0" fontId="82" fillId="27" borderId="113" xfId="0" applyFont="1" applyFill="1" applyBorder="1" applyAlignment="1">
      <alignment horizontal="center" vertical="center" wrapText="1"/>
    </xf>
    <xf numFmtId="0" fontId="82" fillId="27" borderId="113" xfId="0" applyFont="1" applyFill="1" applyBorder="1" applyAlignment="1">
      <alignment horizontal="justify" vertical="center" wrapText="1"/>
    </xf>
    <xf numFmtId="0" fontId="81" fillId="28" borderId="19" xfId="0" applyFont="1" applyFill="1" applyBorder="1" applyAlignment="1">
      <alignment horizontal="justify" vertical="center" wrapText="1"/>
    </xf>
    <xf numFmtId="9" fontId="81" fillId="28" borderId="19" xfId="1" applyFont="1" applyFill="1" applyBorder="1" applyAlignment="1">
      <alignment horizontal="justify" vertical="center" wrapText="1"/>
    </xf>
    <xf numFmtId="0" fontId="33" fillId="7" borderId="61" xfId="0" applyFont="1" applyFill="1" applyBorder="1" applyAlignment="1" applyProtection="1">
      <alignment horizontal="justify" vertical="center" wrapText="1"/>
      <protection locked="0"/>
    </xf>
    <xf numFmtId="0" fontId="33" fillId="7" borderId="62" xfId="0" applyFont="1" applyFill="1" applyBorder="1" applyAlignment="1" applyProtection="1">
      <alignment horizontal="justify" vertical="center" wrapText="1"/>
      <protection locked="0"/>
    </xf>
    <xf numFmtId="0" fontId="33" fillId="7" borderId="61" xfId="0" applyFont="1" applyFill="1" applyBorder="1" applyAlignment="1" applyProtection="1">
      <alignment horizontal="justify" vertical="center"/>
      <protection locked="0"/>
    </xf>
    <xf numFmtId="10" fontId="33" fillId="7" borderId="62" xfId="0" applyNumberFormat="1" applyFont="1" applyFill="1" applyBorder="1" applyAlignment="1" applyProtection="1">
      <alignment horizontal="justify" vertical="center"/>
      <protection locked="0"/>
    </xf>
    <xf numFmtId="0" fontId="50" fillId="0" borderId="0" xfId="0" applyFont="1" applyAlignment="1" applyProtection="1">
      <alignment horizontal="center" vertical="center"/>
      <protection locked="0"/>
    </xf>
    <xf numFmtId="0" fontId="65" fillId="2" borderId="0" xfId="0" applyFont="1" applyFill="1" applyAlignment="1" applyProtection="1">
      <alignment vertical="center" wrapText="1"/>
      <protection locked="0"/>
    </xf>
    <xf numFmtId="0" fontId="50" fillId="14" borderId="50" xfId="0" applyFont="1" applyFill="1" applyBorder="1" applyAlignment="1" applyProtection="1">
      <alignment vertical="center" wrapText="1"/>
      <protection locked="0"/>
    </xf>
    <xf numFmtId="0" fontId="33" fillId="0" borderId="58" xfId="0" applyFont="1" applyBorder="1" applyAlignment="1" applyProtection="1">
      <alignment vertical="center" wrapText="1"/>
      <protection locked="0"/>
    </xf>
    <xf numFmtId="0" fontId="33" fillId="0" borderId="61" xfId="0" applyFont="1" applyBorder="1" applyAlignment="1" applyProtection="1">
      <alignment vertical="center" wrapText="1"/>
      <protection locked="0"/>
    </xf>
    <xf numFmtId="0" fontId="33" fillId="0" borderId="61" xfId="0" applyFont="1" applyBorder="1" applyAlignment="1" applyProtection="1">
      <alignment vertical="center"/>
      <protection locked="0"/>
    </xf>
    <xf numFmtId="0" fontId="33" fillId="7" borderId="61" xfId="0" applyFont="1" applyFill="1" applyBorder="1" applyAlignment="1" applyProtection="1">
      <alignment vertical="center" wrapText="1"/>
      <protection locked="0"/>
    </xf>
    <xf numFmtId="0" fontId="33" fillId="7" borderId="61" xfId="0" applyFont="1" applyFill="1" applyBorder="1" applyAlignment="1" applyProtection="1">
      <alignment vertical="center"/>
      <protection locked="0"/>
    </xf>
    <xf numFmtId="0" fontId="33" fillId="2" borderId="0" xfId="0" applyFont="1" applyFill="1" applyAlignment="1" applyProtection="1">
      <alignment vertical="center"/>
      <protection locked="0"/>
    </xf>
    <xf numFmtId="0" fontId="33" fillId="0" borderId="0" xfId="0" applyFont="1" applyAlignment="1" applyProtection="1">
      <alignment vertical="center"/>
      <protection locked="0"/>
    </xf>
    <xf numFmtId="0" fontId="33" fillId="0" borderId="58" xfId="0" applyFont="1" applyBorder="1" applyAlignment="1" applyProtection="1">
      <alignment horizontal="justify" vertical="top" wrapText="1"/>
      <protection locked="0"/>
    </xf>
    <xf numFmtId="0" fontId="65" fillId="2" borderId="0" xfId="0" applyFont="1" applyFill="1" applyAlignment="1" applyProtection="1">
      <alignment horizontal="center" vertical="top" wrapText="1"/>
      <protection locked="0"/>
    </xf>
    <xf numFmtId="0" fontId="33" fillId="2" borderId="0" xfId="0" applyFont="1" applyFill="1" applyAlignment="1" applyProtection="1">
      <alignment vertical="top"/>
      <protection locked="0"/>
    </xf>
    <xf numFmtId="0" fontId="50" fillId="14" borderId="50" xfId="0" applyFont="1" applyFill="1" applyBorder="1" applyAlignment="1" applyProtection="1">
      <alignment horizontal="center" vertical="top" wrapText="1"/>
      <protection locked="0"/>
    </xf>
    <xf numFmtId="0" fontId="33" fillId="0" borderId="61" xfId="0" applyFont="1" applyBorder="1" applyAlignment="1" applyProtection="1">
      <alignment horizontal="justify" vertical="top" wrapText="1"/>
      <protection locked="0"/>
    </xf>
    <xf numFmtId="0" fontId="33" fillId="0" borderId="61" xfId="0" applyFont="1" applyBorder="1" applyAlignment="1" applyProtection="1">
      <alignment horizontal="justify" vertical="top"/>
      <protection locked="0"/>
    </xf>
    <xf numFmtId="0" fontId="33" fillId="0" borderId="64" xfId="0" applyFont="1" applyBorder="1" applyAlignment="1" applyProtection="1">
      <alignment horizontal="justify" vertical="top" wrapText="1"/>
      <protection locked="0"/>
    </xf>
    <xf numFmtId="0" fontId="33" fillId="7" borderId="61" xfId="0" applyFont="1" applyFill="1" applyBorder="1" applyAlignment="1" applyProtection="1">
      <alignment horizontal="justify" vertical="top" wrapText="1"/>
      <protection locked="0"/>
    </xf>
    <xf numFmtId="0" fontId="33" fillId="7" borderId="61" xfId="0" applyFont="1" applyFill="1" applyBorder="1" applyAlignment="1" applyProtection="1">
      <alignment horizontal="justify" vertical="top"/>
      <protection locked="0"/>
    </xf>
    <xf numFmtId="0" fontId="33" fillId="0" borderId="0" xfId="0" applyFont="1" applyAlignment="1" applyProtection="1">
      <alignment vertical="top"/>
      <protection locked="0"/>
    </xf>
    <xf numFmtId="0" fontId="53" fillId="0" borderId="105" xfId="6" applyFont="1" applyBorder="1" applyAlignment="1">
      <alignment horizontal="justify" vertical="top" wrapText="1"/>
    </xf>
    <xf numFmtId="0" fontId="65" fillId="2" borderId="0" xfId="0" applyFont="1" applyFill="1" applyAlignment="1" applyProtection="1">
      <alignment horizontal="center" vertical="center" textRotation="90" wrapText="1"/>
      <protection locked="0"/>
    </xf>
    <xf numFmtId="0" fontId="33" fillId="0" borderId="0" xfId="0" applyFont="1" applyAlignment="1" applyProtection="1">
      <alignment textRotation="90"/>
      <protection locked="0"/>
    </xf>
    <xf numFmtId="0" fontId="45" fillId="0" borderId="3" xfId="6" applyBorder="1" applyAlignment="1">
      <alignment vertical="center" wrapText="1"/>
    </xf>
    <xf numFmtId="0" fontId="45" fillId="0" borderId="10" xfId="6" applyBorder="1" applyAlignment="1">
      <alignment vertical="center" wrapText="1"/>
    </xf>
    <xf numFmtId="0" fontId="45" fillId="0" borderId="5" xfId="6" applyBorder="1" applyAlignment="1">
      <alignment vertical="center" wrapText="1"/>
    </xf>
    <xf numFmtId="0" fontId="76" fillId="0" borderId="19" xfId="6" applyFont="1" applyBorder="1" applyAlignment="1">
      <alignment vertical="center" wrapText="1"/>
    </xf>
    <xf numFmtId="0" fontId="77" fillId="0" borderId="19" xfId="0" applyFont="1" applyBorder="1" applyAlignment="1">
      <alignment horizontal="center" vertical="center" wrapText="1" readingOrder="1"/>
    </xf>
    <xf numFmtId="0" fontId="77" fillId="0" borderId="24" xfId="0" applyFont="1" applyBorder="1" applyAlignment="1">
      <alignment horizontal="center" vertical="center" wrapText="1" readingOrder="1"/>
    </xf>
    <xf numFmtId="0" fontId="86" fillId="29" borderId="19" xfId="0" applyFont="1" applyFill="1" applyBorder="1" applyAlignment="1">
      <alignment horizontal="center" vertical="center" wrapText="1" readingOrder="1"/>
    </xf>
    <xf numFmtId="0" fontId="45" fillId="8" borderId="24" xfId="0" applyFont="1" applyFill="1" applyBorder="1" applyAlignment="1">
      <alignment horizontal="center" vertical="center" wrapText="1" readingOrder="1"/>
    </xf>
    <xf numFmtId="0" fontId="86" fillId="3" borderId="19" xfId="0" applyFont="1" applyFill="1" applyBorder="1" applyAlignment="1">
      <alignment horizontal="center" vertical="center" wrapText="1" readingOrder="1"/>
    </xf>
    <xf numFmtId="0" fontId="86" fillId="4" borderId="19" xfId="0" applyFont="1" applyFill="1" applyBorder="1" applyAlignment="1">
      <alignment horizontal="center" vertical="center" wrapText="1" readingOrder="1"/>
    </xf>
    <xf numFmtId="0" fontId="77" fillId="0" borderId="26" xfId="0" applyFont="1" applyBorder="1" applyAlignment="1">
      <alignment horizontal="center" vertical="center" wrapText="1" readingOrder="1"/>
    </xf>
    <xf numFmtId="0" fontId="86" fillId="4" borderId="26" xfId="0" applyFont="1" applyFill="1" applyBorder="1" applyAlignment="1">
      <alignment horizontal="center" vertical="center" wrapText="1" readingOrder="1"/>
    </xf>
    <xf numFmtId="0" fontId="86" fillId="3" borderId="26" xfId="0" applyFont="1" applyFill="1" applyBorder="1" applyAlignment="1">
      <alignment horizontal="center" vertical="center" wrapText="1" readingOrder="1"/>
    </xf>
    <xf numFmtId="0" fontId="86" fillId="29" borderId="26" xfId="0" applyFont="1" applyFill="1" applyBorder="1" applyAlignment="1">
      <alignment horizontal="center" vertical="center" wrapText="1" readingOrder="1"/>
    </xf>
    <xf numFmtId="0" fontId="45" fillId="8" borderId="27" xfId="0" applyFont="1" applyFill="1" applyBorder="1" applyAlignment="1">
      <alignment horizontal="center" vertical="center" wrapText="1" readingOrder="1"/>
    </xf>
    <xf numFmtId="0" fontId="87" fillId="30" borderId="0" xfId="0" applyFont="1" applyFill="1"/>
    <xf numFmtId="0" fontId="88" fillId="30" borderId="0" xfId="6" applyFont="1" applyFill="1" applyAlignment="1">
      <alignment vertical="center"/>
    </xf>
    <xf numFmtId="0" fontId="89" fillId="30" borderId="0" xfId="6" applyFont="1" applyFill="1" applyAlignment="1">
      <alignment horizontal="center" vertical="center" wrapText="1"/>
    </xf>
    <xf numFmtId="0" fontId="88" fillId="30" borderId="0" xfId="6" applyFont="1" applyFill="1" applyAlignment="1">
      <alignment horizontal="justify" vertical="center" wrapText="1"/>
    </xf>
    <xf numFmtId="0" fontId="0" fillId="0" borderId="0" xfId="0" applyAlignment="1">
      <alignment horizontal="center"/>
    </xf>
    <xf numFmtId="0" fontId="13" fillId="30" borderId="0" xfId="0" applyFont="1" applyFill="1" applyAlignment="1">
      <alignment horizontal="center"/>
    </xf>
    <xf numFmtId="0" fontId="0" fillId="31" borderId="0" xfId="0" applyFill="1"/>
    <xf numFmtId="0" fontId="0" fillId="31" borderId="0" xfId="0" applyFill="1" applyAlignment="1">
      <alignment horizontal="center"/>
    </xf>
    <xf numFmtId="0" fontId="50" fillId="32" borderId="138" xfId="0" applyFont="1" applyFill="1" applyBorder="1" applyAlignment="1" applyProtection="1">
      <alignment horizontal="center" vertical="center"/>
      <protection locked="0"/>
    </xf>
    <xf numFmtId="0" fontId="24" fillId="2" borderId="138" xfId="0" applyFont="1" applyFill="1" applyBorder="1" applyAlignment="1" applyProtection="1">
      <alignment horizontal="center" vertical="center"/>
      <protection locked="0"/>
    </xf>
    <xf numFmtId="14" fontId="33" fillId="0" borderId="138" xfId="0" applyNumberFormat="1" applyFont="1" applyBorder="1" applyProtection="1">
      <protection locked="0"/>
    </xf>
    <xf numFmtId="14" fontId="50" fillId="32" borderId="138" xfId="0" applyNumberFormat="1" applyFont="1" applyFill="1" applyBorder="1" applyAlignment="1" applyProtection="1">
      <alignment vertical="center"/>
      <protection locked="0"/>
    </xf>
    <xf numFmtId="0" fontId="33" fillId="32" borderId="138" xfId="0" applyFont="1" applyFill="1" applyBorder="1" applyAlignment="1" applyProtection="1">
      <alignment horizontal="center" vertical="center" textRotation="90"/>
      <protection locked="0"/>
    </xf>
    <xf numFmtId="0" fontId="4" fillId="32" borderId="138" xfId="0" applyFont="1" applyFill="1" applyBorder="1" applyAlignment="1" applyProtection="1">
      <alignment horizontal="center" vertical="center" textRotation="90"/>
      <protection locked="0"/>
    </xf>
    <xf numFmtId="0" fontId="50" fillId="32" borderId="138" xfId="0" applyFont="1" applyFill="1" applyBorder="1" applyAlignment="1" applyProtection="1">
      <alignment horizontal="center" vertical="center" textRotation="90"/>
      <protection hidden="1"/>
    </xf>
    <xf numFmtId="0" fontId="50" fillId="32" borderId="138" xfId="0" applyFont="1" applyFill="1" applyBorder="1" applyAlignment="1" applyProtection="1">
      <alignment horizontal="center" vertical="center" textRotation="90"/>
      <protection locked="0"/>
    </xf>
    <xf numFmtId="0" fontId="33" fillId="32" borderId="143" xfId="0" applyFont="1" applyFill="1" applyBorder="1" applyAlignment="1" applyProtection="1">
      <alignment horizontal="center" vertical="center"/>
      <protection hidden="1"/>
    </xf>
    <xf numFmtId="0" fontId="33" fillId="0" borderId="144" xfId="0" applyFont="1" applyBorder="1" applyAlignment="1" applyProtection="1">
      <alignment horizontal="justify" vertical="center"/>
      <protection locked="0"/>
    </xf>
    <xf numFmtId="0" fontId="33" fillId="0" borderId="145" xfId="0" applyFont="1" applyBorder="1" applyAlignment="1" applyProtection="1">
      <alignment horizontal="justify" vertical="center"/>
      <protection locked="0"/>
    </xf>
    <xf numFmtId="0" fontId="33" fillId="32" borderId="146" xfId="0" applyFont="1" applyFill="1" applyBorder="1" applyAlignment="1" applyProtection="1">
      <alignment horizontal="center" vertical="center"/>
      <protection hidden="1"/>
    </xf>
    <xf numFmtId="0" fontId="33" fillId="0" borderId="143" xfId="0" applyFont="1" applyBorder="1" applyAlignment="1" applyProtection="1">
      <alignment horizontal="center" vertical="center" textRotation="90"/>
      <protection locked="0"/>
    </xf>
    <xf numFmtId="0" fontId="33" fillId="0" borderId="144" xfId="0" applyFont="1" applyBorder="1" applyAlignment="1" applyProtection="1">
      <alignment horizontal="center" vertical="center" textRotation="90"/>
      <protection locked="0"/>
    </xf>
    <xf numFmtId="9" fontId="33" fillId="32" borderId="144" xfId="0" applyNumberFormat="1" applyFont="1" applyFill="1" applyBorder="1" applyAlignment="1" applyProtection="1">
      <alignment horizontal="center" vertical="center"/>
      <protection hidden="1"/>
    </xf>
    <xf numFmtId="0" fontId="33" fillId="0" borderId="145" xfId="0" applyFont="1" applyBorder="1" applyAlignment="1" applyProtection="1">
      <alignment horizontal="center" vertical="center" textRotation="90"/>
      <protection locked="0"/>
    </xf>
    <xf numFmtId="0" fontId="33" fillId="0" borderId="143" xfId="0" applyFont="1" applyBorder="1" applyAlignment="1" applyProtection="1">
      <alignment horizontal="center" vertical="center" wrapText="1"/>
      <protection locked="0"/>
    </xf>
    <xf numFmtId="0" fontId="33" fillId="0" borderId="145" xfId="0" applyFont="1" applyBorder="1" applyAlignment="1" applyProtection="1">
      <alignment horizontal="center" vertical="center"/>
      <protection locked="0"/>
    </xf>
    <xf numFmtId="0" fontId="33" fillId="32" borderId="151" xfId="0" applyFont="1" applyFill="1" applyBorder="1" applyAlignment="1" applyProtection="1">
      <alignment horizontal="center" vertical="center"/>
      <protection hidden="1"/>
    </xf>
    <xf numFmtId="0" fontId="33" fillId="0" borderId="152" xfId="0" applyFont="1" applyBorder="1" applyAlignment="1" applyProtection="1">
      <alignment horizontal="justify" vertical="center"/>
      <protection locked="0"/>
    </xf>
    <xf numFmtId="0" fontId="33" fillId="0" borderId="153" xfId="0" applyFont="1" applyBorder="1" applyAlignment="1" applyProtection="1">
      <alignment horizontal="justify" vertical="center"/>
      <protection locked="0"/>
    </xf>
    <xf numFmtId="0" fontId="33" fillId="32" borderId="154" xfId="0" applyFont="1" applyFill="1" applyBorder="1" applyAlignment="1" applyProtection="1">
      <alignment horizontal="center" vertical="center"/>
      <protection hidden="1"/>
    </xf>
    <xf numFmtId="0" fontId="33" fillId="0" borderId="151" xfId="0" applyFont="1" applyBorder="1" applyAlignment="1" applyProtection="1">
      <alignment horizontal="center" vertical="center" textRotation="90"/>
      <protection locked="0"/>
    </xf>
    <xf numFmtId="0" fontId="33" fillId="0" borderId="152" xfId="0" applyFont="1" applyBorder="1" applyAlignment="1" applyProtection="1">
      <alignment horizontal="center" vertical="center" textRotation="90"/>
      <protection locked="0"/>
    </xf>
    <xf numFmtId="9" fontId="33" fillId="32" borderId="152" xfId="0" applyNumberFormat="1" applyFont="1" applyFill="1" applyBorder="1" applyAlignment="1" applyProtection="1">
      <alignment horizontal="center" vertical="center"/>
      <protection hidden="1"/>
    </xf>
    <xf numFmtId="0" fontId="33" fillId="0" borderId="153" xfId="0" applyFont="1" applyBorder="1" applyAlignment="1" applyProtection="1">
      <alignment horizontal="center" vertical="center" textRotation="90"/>
      <protection locked="0"/>
    </xf>
    <xf numFmtId="0" fontId="33" fillId="0" borderId="151" xfId="0" applyFont="1" applyBorder="1" applyAlignment="1" applyProtection="1">
      <alignment horizontal="center" vertical="center" wrapText="1"/>
      <protection locked="0"/>
    </xf>
    <xf numFmtId="0" fontId="33" fillId="0" borderId="153" xfId="0" applyFont="1" applyBorder="1" applyAlignment="1" applyProtection="1">
      <alignment horizontal="center" vertical="center"/>
      <protection locked="0"/>
    </xf>
    <xf numFmtId="10" fontId="33" fillId="0" borderId="153" xfId="0" applyNumberFormat="1" applyFont="1" applyBorder="1" applyAlignment="1" applyProtection="1">
      <alignment horizontal="justify" vertical="center"/>
      <protection locked="0"/>
    </xf>
    <xf numFmtId="0" fontId="33" fillId="32" borderId="159" xfId="0" applyFont="1" applyFill="1" applyBorder="1" applyAlignment="1" applyProtection="1">
      <alignment horizontal="center" vertical="center"/>
      <protection hidden="1"/>
    </xf>
    <xf numFmtId="0" fontId="33" fillId="0" borderId="160" xfId="0" applyFont="1" applyBorder="1" applyAlignment="1" applyProtection="1">
      <alignment horizontal="justify" vertical="center"/>
      <protection locked="0"/>
    </xf>
    <xf numFmtId="0" fontId="33" fillId="0" borderId="161" xfId="0" applyFont="1" applyBorder="1" applyAlignment="1" applyProtection="1">
      <alignment horizontal="justify" vertical="center"/>
      <protection locked="0"/>
    </xf>
    <xf numFmtId="0" fontId="33" fillId="32" borderId="162" xfId="0" applyFont="1" applyFill="1" applyBorder="1" applyAlignment="1" applyProtection="1">
      <alignment horizontal="center" vertical="center"/>
      <protection hidden="1"/>
    </xf>
    <xf numFmtId="0" fontId="33" fillId="0" borderId="159" xfId="0" applyFont="1" applyBorder="1" applyAlignment="1" applyProtection="1">
      <alignment horizontal="center" vertical="center" textRotation="90"/>
      <protection locked="0"/>
    </xf>
    <xf numFmtId="0" fontId="33" fillId="0" borderId="160" xfId="0" applyFont="1" applyBorder="1" applyAlignment="1" applyProtection="1">
      <alignment horizontal="center" vertical="center" textRotation="90"/>
      <protection locked="0"/>
    </xf>
    <xf numFmtId="9" fontId="33" fillId="32" borderId="160" xfId="0" applyNumberFormat="1" applyFont="1" applyFill="1" applyBorder="1" applyAlignment="1" applyProtection="1">
      <alignment horizontal="center" vertical="center"/>
      <protection hidden="1"/>
    </xf>
    <xf numFmtId="0" fontId="33" fillId="0" borderId="161" xfId="0" applyFont="1" applyBorder="1" applyAlignment="1" applyProtection="1">
      <alignment horizontal="center" vertical="center" textRotation="90"/>
      <protection locked="0"/>
    </xf>
    <xf numFmtId="0" fontId="33" fillId="0" borderId="159" xfId="0" applyFont="1" applyBorder="1" applyAlignment="1" applyProtection="1">
      <alignment horizontal="center" vertical="center" wrapText="1"/>
      <protection locked="0"/>
    </xf>
    <xf numFmtId="0" fontId="33" fillId="0" borderId="161" xfId="0" applyFont="1" applyBorder="1" applyAlignment="1" applyProtection="1">
      <alignment horizontal="center" vertical="center"/>
      <protection locked="0"/>
    </xf>
    <xf numFmtId="0" fontId="33" fillId="33" borderId="166" xfId="0" applyFont="1" applyFill="1" applyBorder="1" applyAlignment="1" applyProtection="1">
      <alignment horizontal="center" vertical="center"/>
      <protection hidden="1"/>
    </xf>
    <xf numFmtId="0" fontId="33" fillId="0" borderId="167" xfId="0" applyFont="1" applyBorder="1" applyAlignment="1" applyProtection="1">
      <alignment horizontal="justify" vertical="center" wrapText="1"/>
      <protection locked="0"/>
    </xf>
    <xf numFmtId="0" fontId="33" fillId="33" borderId="167" xfId="0" applyFont="1" applyFill="1" applyBorder="1" applyAlignment="1" applyProtection="1">
      <alignment horizontal="center" vertical="center"/>
      <protection hidden="1"/>
    </xf>
    <xf numFmtId="0" fontId="33" fillId="0" borderId="167" xfId="0" applyFont="1" applyBorder="1" applyAlignment="1" applyProtection="1">
      <alignment horizontal="center" vertical="center" textRotation="90"/>
      <protection locked="0"/>
    </xf>
    <xf numFmtId="9" fontId="33" fillId="33" borderId="167" xfId="0" applyNumberFormat="1" applyFont="1" applyFill="1" applyBorder="1" applyAlignment="1" applyProtection="1">
      <alignment horizontal="center" vertical="center"/>
      <protection hidden="1"/>
    </xf>
    <xf numFmtId="0" fontId="33" fillId="0" borderId="168" xfId="0" applyFont="1" applyBorder="1" applyAlignment="1" applyProtection="1">
      <alignment horizontal="center" vertical="center" textRotation="90"/>
      <protection locked="0"/>
    </xf>
    <xf numFmtId="165" fontId="33" fillId="33" borderId="166" xfId="1" applyNumberFormat="1" applyFont="1" applyFill="1" applyBorder="1" applyAlignment="1" applyProtection="1">
      <alignment horizontal="center" vertical="center"/>
      <protection hidden="1"/>
    </xf>
    <xf numFmtId="0" fontId="50" fillId="0" borderId="167" xfId="0" applyFont="1" applyBorder="1" applyAlignment="1" applyProtection="1">
      <alignment horizontal="center" vertical="center" textRotation="90" wrapText="1"/>
      <protection hidden="1"/>
    </xf>
    <xf numFmtId="0" fontId="50" fillId="0" borderId="167" xfId="0" applyFont="1" applyBorder="1" applyAlignment="1" applyProtection="1">
      <alignment horizontal="center" vertical="center" textRotation="90"/>
      <protection hidden="1"/>
    </xf>
    <xf numFmtId="0" fontId="33" fillId="0" borderId="166" xfId="0" applyFont="1" applyBorder="1" applyAlignment="1" applyProtection="1">
      <alignment horizontal="center" vertical="center" wrapText="1"/>
      <protection locked="0"/>
    </xf>
    <xf numFmtId="0" fontId="33" fillId="0" borderId="167" xfId="0" applyFont="1" applyBorder="1" applyAlignment="1" applyProtection="1">
      <alignment horizontal="center" vertical="center"/>
      <protection locked="0"/>
    </xf>
    <xf numFmtId="14" fontId="33" fillId="0" borderId="168" xfId="0" applyNumberFormat="1" applyFont="1" applyBorder="1" applyAlignment="1" applyProtection="1">
      <alignment horizontal="center" vertical="center"/>
      <protection locked="0"/>
    </xf>
    <xf numFmtId="14" fontId="33" fillId="0" borderId="166" xfId="0" applyNumberFormat="1" applyFont="1" applyBorder="1" applyAlignment="1" applyProtection="1">
      <alignment horizontal="center" vertical="center"/>
      <protection locked="0"/>
    </xf>
    <xf numFmtId="0" fontId="33" fillId="0" borderId="167" xfId="0" applyFont="1" applyBorder="1" applyAlignment="1" applyProtection="1">
      <alignment horizontal="center" vertical="center" wrapText="1"/>
      <protection locked="0"/>
    </xf>
    <xf numFmtId="0" fontId="33" fillId="0" borderId="41" xfId="0" applyFont="1" applyBorder="1" applyAlignment="1" applyProtection="1">
      <alignment horizontal="center" vertical="center"/>
      <protection locked="0"/>
    </xf>
    <xf numFmtId="0" fontId="33" fillId="0" borderId="168" xfId="0" applyFont="1" applyBorder="1" applyAlignment="1" applyProtection="1">
      <alignment horizontal="center" vertical="center"/>
      <protection locked="0"/>
    </xf>
    <xf numFmtId="0" fontId="33" fillId="33" borderId="169" xfId="0" applyFont="1" applyFill="1" applyBorder="1" applyAlignment="1" applyProtection="1">
      <alignment horizontal="center" vertical="center"/>
      <protection hidden="1"/>
    </xf>
    <xf numFmtId="0" fontId="33" fillId="0" borderId="170" xfId="0" applyFont="1" applyBorder="1" applyAlignment="1" applyProtection="1">
      <alignment horizontal="justify" vertical="center" wrapText="1"/>
      <protection locked="0"/>
    </xf>
    <xf numFmtId="0" fontId="33" fillId="33" borderId="170" xfId="0" applyFont="1" applyFill="1" applyBorder="1" applyAlignment="1" applyProtection="1">
      <alignment horizontal="center" vertical="center"/>
      <protection hidden="1"/>
    </xf>
    <xf numFmtId="0" fontId="33" fillId="0" borderId="170" xfId="0" applyFont="1" applyBorder="1" applyAlignment="1" applyProtection="1">
      <alignment horizontal="center" vertical="center" textRotation="90"/>
      <protection locked="0"/>
    </xf>
    <xf numFmtId="9" fontId="33" fillId="33" borderId="170" xfId="0" applyNumberFormat="1" applyFont="1" applyFill="1" applyBorder="1" applyAlignment="1" applyProtection="1">
      <alignment horizontal="center" vertical="center"/>
      <protection hidden="1"/>
    </xf>
    <xf numFmtId="0" fontId="33" fillId="0" borderId="171" xfId="0" applyFont="1" applyBorder="1" applyAlignment="1" applyProtection="1">
      <alignment horizontal="center" vertical="center" textRotation="90"/>
      <protection locked="0"/>
    </xf>
    <xf numFmtId="165" fontId="33" fillId="33" borderId="169" xfId="1" applyNumberFormat="1" applyFont="1" applyFill="1" applyBorder="1" applyAlignment="1" applyProtection="1">
      <alignment horizontal="center" vertical="center"/>
      <protection hidden="1"/>
    </xf>
    <xf numFmtId="0" fontId="50" fillId="0" borderId="170" xfId="0" applyFont="1" applyBorder="1" applyAlignment="1" applyProtection="1">
      <alignment horizontal="center" vertical="center" textRotation="90" wrapText="1"/>
      <protection hidden="1"/>
    </xf>
    <xf numFmtId="0" fontId="50" fillId="0" borderId="170" xfId="0" applyFont="1" applyBorder="1" applyAlignment="1" applyProtection="1">
      <alignment horizontal="center" vertical="center" textRotation="90"/>
      <protection hidden="1"/>
    </xf>
    <xf numFmtId="10" fontId="33" fillId="0" borderId="169" xfId="0" applyNumberFormat="1" applyFont="1" applyBorder="1" applyAlignment="1" applyProtection="1">
      <alignment horizontal="center" vertical="center" wrapText="1"/>
      <protection locked="0"/>
    </xf>
    <xf numFmtId="10" fontId="33" fillId="0" borderId="170" xfId="0" applyNumberFormat="1" applyFont="1" applyBorder="1" applyAlignment="1" applyProtection="1">
      <alignment horizontal="center" vertical="center"/>
      <protection locked="0"/>
    </xf>
    <xf numFmtId="14" fontId="33" fillId="0" borderId="171" xfId="0" applyNumberFormat="1" applyFont="1" applyBorder="1" applyAlignment="1" applyProtection="1">
      <alignment horizontal="center" vertical="center"/>
      <protection locked="0"/>
    </xf>
    <xf numFmtId="14" fontId="33" fillId="0" borderId="169" xfId="0" applyNumberFormat="1" applyFont="1" applyBorder="1" applyAlignment="1" applyProtection="1">
      <alignment horizontal="center" vertical="center"/>
      <protection locked="0"/>
    </xf>
    <xf numFmtId="0" fontId="33" fillId="0" borderId="170" xfId="0" applyFont="1" applyBorder="1" applyAlignment="1" applyProtection="1">
      <alignment horizontal="center" vertical="center" wrapText="1"/>
      <protection locked="0"/>
    </xf>
    <xf numFmtId="0" fontId="33" fillId="0" borderId="172" xfId="0" applyFont="1" applyBorder="1" applyAlignment="1" applyProtection="1">
      <alignment horizontal="center" vertical="center"/>
      <protection locked="0"/>
    </xf>
    <xf numFmtId="0" fontId="33" fillId="0" borderId="169" xfId="0" applyFont="1" applyBorder="1" applyAlignment="1" applyProtection="1">
      <alignment horizontal="center" vertical="center" wrapText="1"/>
      <protection locked="0"/>
    </xf>
    <xf numFmtId="0" fontId="33" fillId="0" borderId="171" xfId="0" applyFont="1" applyBorder="1" applyAlignment="1" applyProtection="1">
      <alignment horizontal="center" vertical="center"/>
      <protection locked="0"/>
    </xf>
    <xf numFmtId="0" fontId="33" fillId="0" borderId="170" xfId="0" applyFont="1" applyBorder="1" applyAlignment="1" applyProtection="1">
      <alignment horizontal="justify" vertical="center"/>
      <protection locked="0"/>
    </xf>
    <xf numFmtId="10" fontId="33" fillId="0" borderId="170" xfId="0" applyNumberFormat="1" applyFont="1" applyBorder="1" applyAlignment="1" applyProtection="1">
      <alignment horizontal="justify" vertical="center"/>
      <protection locked="0"/>
    </xf>
    <xf numFmtId="0" fontId="33" fillId="0" borderId="170" xfId="0" applyFont="1" applyBorder="1" applyAlignment="1" applyProtection="1">
      <alignment horizontal="center" vertical="center"/>
      <protection locked="0"/>
    </xf>
    <xf numFmtId="0" fontId="33" fillId="33" borderId="176" xfId="0" applyFont="1" applyFill="1" applyBorder="1" applyAlignment="1" applyProtection="1">
      <alignment horizontal="center" vertical="center"/>
      <protection hidden="1"/>
    </xf>
    <xf numFmtId="0" fontId="33" fillId="0" borderId="177" xfId="0" applyFont="1" applyBorder="1" applyAlignment="1" applyProtection="1">
      <alignment horizontal="justify" vertical="center" wrapText="1"/>
      <protection locked="0"/>
    </xf>
    <xf numFmtId="0" fontId="33" fillId="33" borderId="177" xfId="0" applyFont="1" applyFill="1" applyBorder="1" applyAlignment="1" applyProtection="1">
      <alignment horizontal="center" vertical="center"/>
      <protection hidden="1"/>
    </xf>
    <xf numFmtId="0" fontId="33" fillId="0" borderId="177" xfId="0" applyFont="1" applyBorder="1" applyAlignment="1" applyProtection="1">
      <alignment horizontal="center" vertical="center" textRotation="90"/>
      <protection locked="0"/>
    </xf>
    <xf numFmtId="9" fontId="33" fillId="33" borderId="177" xfId="0" applyNumberFormat="1" applyFont="1" applyFill="1" applyBorder="1" applyAlignment="1" applyProtection="1">
      <alignment horizontal="center" vertical="center"/>
      <protection hidden="1"/>
    </xf>
    <xf numFmtId="0" fontId="33" fillId="0" borderId="178" xfId="0" applyFont="1" applyBorder="1" applyAlignment="1" applyProtection="1">
      <alignment horizontal="center" vertical="center" textRotation="90"/>
      <protection locked="0"/>
    </xf>
    <xf numFmtId="165" fontId="33" fillId="33" borderId="176" xfId="1" applyNumberFormat="1" applyFont="1" applyFill="1" applyBorder="1" applyAlignment="1" applyProtection="1">
      <alignment horizontal="center" vertical="center"/>
      <protection hidden="1"/>
    </xf>
    <xf numFmtId="0" fontId="50" fillId="0" borderId="177" xfId="0" applyFont="1" applyBorder="1" applyAlignment="1" applyProtection="1">
      <alignment horizontal="center" vertical="center" textRotation="90" wrapText="1"/>
      <protection hidden="1"/>
    </xf>
    <xf numFmtId="0" fontId="50" fillId="0" borderId="177" xfId="0" applyFont="1" applyBorder="1" applyAlignment="1" applyProtection="1">
      <alignment horizontal="center" vertical="center" textRotation="90"/>
      <protection hidden="1"/>
    </xf>
    <xf numFmtId="0" fontId="33" fillId="0" borderId="176" xfId="0" applyFont="1" applyBorder="1" applyAlignment="1" applyProtection="1">
      <alignment horizontal="center" vertical="center" wrapText="1"/>
      <protection locked="0"/>
    </xf>
    <xf numFmtId="0" fontId="33" fillId="0" borderId="177" xfId="0" applyFont="1" applyBorder="1" applyAlignment="1" applyProtection="1">
      <alignment horizontal="center" vertical="center"/>
      <protection locked="0"/>
    </xf>
    <xf numFmtId="14" fontId="33" fillId="0" borderId="178" xfId="0" applyNumberFormat="1" applyFont="1" applyBorder="1" applyAlignment="1" applyProtection="1">
      <alignment horizontal="center" vertical="center"/>
      <protection locked="0"/>
    </xf>
    <xf numFmtId="14" fontId="33" fillId="0" borderId="176" xfId="0" applyNumberFormat="1" applyFont="1" applyBorder="1" applyAlignment="1" applyProtection="1">
      <alignment horizontal="center" vertical="center"/>
      <protection locked="0"/>
    </xf>
    <xf numFmtId="0" fontId="33" fillId="0" borderId="177" xfId="0" applyFont="1" applyBorder="1" applyAlignment="1" applyProtection="1">
      <alignment horizontal="center" vertical="center" wrapText="1"/>
      <protection locked="0"/>
    </xf>
    <xf numFmtId="0" fontId="33" fillId="0" borderId="179" xfId="0" applyFont="1" applyBorder="1" applyAlignment="1" applyProtection="1">
      <alignment horizontal="center" vertical="center"/>
      <protection locked="0"/>
    </xf>
    <xf numFmtId="0" fontId="33" fillId="0" borderId="178" xfId="0" applyFont="1" applyBorder="1" applyAlignment="1" applyProtection="1">
      <alignment horizontal="center" vertical="center"/>
      <protection locked="0"/>
    </xf>
    <xf numFmtId="0" fontId="33" fillId="33" borderId="183" xfId="0" applyFont="1" applyFill="1" applyBorder="1" applyAlignment="1" applyProtection="1">
      <alignment horizontal="center" vertical="center"/>
      <protection hidden="1"/>
    </xf>
    <xf numFmtId="0" fontId="33" fillId="0" borderId="184" xfId="0" applyFont="1" applyBorder="1" applyAlignment="1" applyProtection="1">
      <alignment horizontal="justify" vertical="center" wrapText="1"/>
      <protection locked="0"/>
    </xf>
    <xf numFmtId="0" fontId="33" fillId="33" borderId="184" xfId="0" applyFont="1" applyFill="1" applyBorder="1" applyAlignment="1" applyProtection="1">
      <alignment horizontal="center" vertical="center"/>
      <protection hidden="1"/>
    </xf>
    <xf numFmtId="0" fontId="33" fillId="0" borderId="184" xfId="0" applyFont="1" applyBorder="1" applyAlignment="1" applyProtection="1">
      <alignment horizontal="center" vertical="center" textRotation="90"/>
      <protection locked="0"/>
    </xf>
    <xf numFmtId="9" fontId="33" fillId="33" borderId="184" xfId="0" applyNumberFormat="1" applyFont="1" applyFill="1" applyBorder="1" applyAlignment="1" applyProtection="1">
      <alignment horizontal="center" vertical="center"/>
      <protection hidden="1"/>
    </xf>
    <xf numFmtId="0" fontId="33" fillId="0" borderId="185" xfId="0" applyFont="1" applyBorder="1" applyAlignment="1" applyProtection="1">
      <alignment horizontal="center" vertical="center" textRotation="90"/>
      <protection locked="0"/>
    </xf>
    <xf numFmtId="165" fontId="33" fillId="33" borderId="183" xfId="1" applyNumberFormat="1" applyFont="1" applyFill="1" applyBorder="1" applyAlignment="1" applyProtection="1">
      <alignment horizontal="center" vertical="center"/>
      <protection hidden="1"/>
    </xf>
    <xf numFmtId="0" fontId="50" fillId="0" borderId="184" xfId="0" applyFont="1" applyBorder="1" applyAlignment="1" applyProtection="1">
      <alignment horizontal="center" vertical="center" textRotation="90" wrapText="1"/>
      <protection hidden="1"/>
    </xf>
    <xf numFmtId="0" fontId="50" fillId="0" borderId="184" xfId="0" applyFont="1" applyBorder="1" applyAlignment="1" applyProtection="1">
      <alignment horizontal="center" vertical="center" textRotation="90"/>
      <protection hidden="1"/>
    </xf>
    <xf numFmtId="0" fontId="33" fillId="0" borderId="183" xfId="0" applyFont="1" applyBorder="1" applyAlignment="1" applyProtection="1">
      <alignment horizontal="center" vertical="center" wrapText="1"/>
      <protection locked="0"/>
    </xf>
    <xf numFmtId="0" fontId="33" fillId="0" borderId="184" xfId="0" applyFont="1" applyBorder="1" applyAlignment="1" applyProtection="1">
      <alignment horizontal="center" vertical="center"/>
      <protection locked="0"/>
    </xf>
    <xf numFmtId="14" fontId="33" fillId="0" borderId="185" xfId="0" applyNumberFormat="1" applyFont="1" applyBorder="1" applyAlignment="1" applyProtection="1">
      <alignment horizontal="center" vertical="center"/>
      <protection locked="0"/>
    </xf>
    <xf numFmtId="14" fontId="33" fillId="0" borderId="183" xfId="0" applyNumberFormat="1" applyFont="1" applyBorder="1" applyAlignment="1" applyProtection="1">
      <alignment horizontal="center" vertical="center"/>
      <protection locked="0"/>
    </xf>
    <xf numFmtId="0" fontId="33" fillId="0" borderId="184" xfId="0" applyFont="1" applyBorder="1" applyAlignment="1" applyProtection="1">
      <alignment horizontal="center" vertical="center" wrapText="1"/>
      <protection locked="0"/>
    </xf>
    <xf numFmtId="0" fontId="33" fillId="0" borderId="186" xfId="0" applyFont="1" applyBorder="1" applyAlignment="1" applyProtection="1">
      <alignment horizontal="center" vertical="center"/>
      <protection locked="0"/>
    </xf>
    <xf numFmtId="0" fontId="33" fillId="0" borderId="185" xfId="0" applyFont="1" applyBorder="1" applyAlignment="1" applyProtection="1">
      <alignment horizontal="center" vertical="center"/>
      <protection locked="0"/>
    </xf>
    <xf numFmtId="0" fontId="64" fillId="0" borderId="70" xfId="0" applyFont="1" applyBorder="1" applyAlignment="1" applyProtection="1">
      <alignment horizontal="center" vertical="center" wrapText="1"/>
      <protection locked="0"/>
    </xf>
    <xf numFmtId="0" fontId="33" fillId="0" borderId="70" xfId="0" applyFont="1" applyBorder="1" applyAlignment="1" applyProtection="1">
      <alignment horizontal="center" vertical="center" textRotation="90"/>
      <protection locked="0"/>
    </xf>
    <xf numFmtId="0" fontId="33" fillId="0" borderId="67" xfId="0" applyFont="1" applyBorder="1" applyAlignment="1" applyProtection="1">
      <alignment horizontal="center" vertical="center" wrapText="1"/>
      <protection locked="0"/>
    </xf>
    <xf numFmtId="0" fontId="33" fillId="0" borderId="69" xfId="0" applyFont="1" applyBorder="1" applyAlignment="1" applyProtection="1">
      <alignment horizontal="center" vertical="center" wrapText="1"/>
      <protection locked="0"/>
    </xf>
    <xf numFmtId="0" fontId="33" fillId="0" borderId="71" xfId="0" applyFont="1" applyBorder="1" applyAlignment="1" applyProtection="1">
      <alignment horizontal="center" vertical="center" wrapText="1"/>
      <protection locked="0"/>
    </xf>
    <xf numFmtId="0" fontId="53" fillId="0" borderId="67" xfId="0" applyFont="1" applyBorder="1" applyAlignment="1" applyProtection="1">
      <alignment horizontal="center" vertical="center" wrapText="1"/>
      <protection locked="0"/>
    </xf>
    <xf numFmtId="0" fontId="53" fillId="0" borderId="69" xfId="0" applyFont="1" applyBorder="1" applyAlignment="1" applyProtection="1">
      <alignment horizontal="center" vertical="center" wrapText="1"/>
      <protection locked="0"/>
    </xf>
    <xf numFmtId="0" fontId="53" fillId="0" borderId="71" xfId="0" applyFont="1" applyBorder="1" applyAlignment="1" applyProtection="1">
      <alignment horizontal="center" vertical="center" wrapText="1"/>
      <protection locked="0"/>
    </xf>
    <xf numFmtId="0" fontId="64" fillId="0" borderId="68" xfId="0" applyFont="1" applyBorder="1" applyAlignment="1" applyProtection="1">
      <alignment horizontal="center" vertical="center" wrapText="1"/>
      <protection locked="0"/>
    </xf>
    <xf numFmtId="0" fontId="64" fillId="0" borderId="70" xfId="0" applyFont="1" applyBorder="1" applyAlignment="1" applyProtection="1">
      <alignment horizontal="center" vertical="center" wrapText="1"/>
      <protection locked="0"/>
    </xf>
    <xf numFmtId="0" fontId="64" fillId="0" borderId="72" xfId="0" applyFont="1" applyBorder="1" applyAlignment="1" applyProtection="1">
      <alignment horizontal="center" vertical="center" wrapText="1"/>
      <protection locked="0"/>
    </xf>
    <xf numFmtId="0" fontId="50" fillId="0" borderId="76" xfId="0" applyFont="1" applyBorder="1" applyAlignment="1" applyProtection="1">
      <alignment horizontal="center" vertical="center" textRotation="90"/>
      <protection hidden="1"/>
    </xf>
    <xf numFmtId="0" fontId="50" fillId="0" borderId="77" xfId="0" applyFont="1" applyBorder="1" applyAlignment="1" applyProtection="1">
      <alignment horizontal="center" vertical="center" textRotation="90"/>
      <protection hidden="1"/>
    </xf>
    <xf numFmtId="0" fontId="50" fillId="0" borderId="66" xfId="0" applyFont="1" applyBorder="1" applyAlignment="1" applyProtection="1">
      <alignment horizontal="center" vertical="center" textRotation="90"/>
      <protection hidden="1"/>
    </xf>
    <xf numFmtId="0" fontId="50" fillId="0" borderId="73" xfId="0" applyFont="1" applyBorder="1" applyAlignment="1" applyProtection="1">
      <alignment horizontal="center" vertical="center" textRotation="90"/>
      <protection hidden="1"/>
    </xf>
    <xf numFmtId="0" fontId="50" fillId="0" borderId="74" xfId="0" applyFont="1" applyBorder="1" applyAlignment="1" applyProtection="1">
      <alignment horizontal="center" vertical="center" textRotation="90"/>
      <protection hidden="1"/>
    </xf>
    <xf numFmtId="0" fontId="50" fillId="0" borderId="75" xfId="0" applyFont="1" applyBorder="1" applyAlignment="1" applyProtection="1">
      <alignment horizontal="center" vertical="center" textRotation="90"/>
      <protection hidden="1"/>
    </xf>
    <xf numFmtId="0" fontId="33" fillId="0" borderId="68" xfId="0" applyFont="1" applyBorder="1" applyAlignment="1" applyProtection="1">
      <alignment horizontal="center" vertical="center" textRotation="90"/>
      <protection locked="0"/>
    </xf>
    <xf numFmtId="0" fontId="33" fillId="0" borderId="70" xfId="0" applyFont="1" applyBorder="1" applyAlignment="1" applyProtection="1">
      <alignment horizontal="center" vertical="center" textRotation="90"/>
      <protection locked="0"/>
    </xf>
    <xf numFmtId="0" fontId="33" fillId="0" borderId="72" xfId="0" applyFont="1" applyBorder="1" applyAlignment="1" applyProtection="1">
      <alignment horizontal="center" vertical="center" textRotation="90"/>
      <protection locked="0"/>
    </xf>
    <xf numFmtId="0" fontId="33" fillId="14" borderId="76" xfId="0" applyFont="1" applyFill="1" applyBorder="1" applyAlignment="1" applyProtection="1">
      <alignment horizontal="center" vertical="center"/>
      <protection hidden="1"/>
    </xf>
    <xf numFmtId="0" fontId="33" fillId="14" borderId="77" xfId="0" applyFont="1" applyFill="1" applyBorder="1" applyAlignment="1" applyProtection="1">
      <alignment horizontal="center" vertical="center"/>
      <protection hidden="1"/>
    </xf>
    <xf numFmtId="0" fontId="33" fillId="14" borderId="66" xfId="0" applyFont="1" applyFill="1" applyBorder="1" applyAlignment="1" applyProtection="1">
      <alignment horizontal="center" vertical="center"/>
      <protection hidden="1"/>
    </xf>
    <xf numFmtId="0" fontId="64" fillId="2" borderId="73" xfId="0" applyFont="1" applyFill="1" applyBorder="1" applyAlignment="1" applyProtection="1">
      <alignment horizontal="center" vertical="center" wrapText="1"/>
      <protection locked="0"/>
    </xf>
    <xf numFmtId="0" fontId="64" fillId="2" borderId="74" xfId="0" applyFont="1" applyFill="1" applyBorder="1" applyAlignment="1" applyProtection="1">
      <alignment horizontal="center" vertical="center" wrapText="1"/>
      <protection locked="0"/>
    </xf>
    <xf numFmtId="0" fontId="64" fillId="2" borderId="75" xfId="0" applyFont="1" applyFill="1" applyBorder="1" applyAlignment="1" applyProtection="1">
      <alignment horizontal="center" vertical="center" wrapText="1"/>
      <protection locked="0"/>
    </xf>
    <xf numFmtId="0" fontId="64" fillId="0" borderId="69" xfId="0" applyFont="1" applyBorder="1" applyAlignment="1" applyProtection="1">
      <alignment horizontal="center" vertical="center" wrapText="1"/>
      <protection locked="0"/>
    </xf>
    <xf numFmtId="0" fontId="64" fillId="0" borderId="71" xfId="0" applyFont="1" applyBorder="1" applyAlignment="1" applyProtection="1">
      <alignment horizontal="center" vertical="center" wrapText="1"/>
      <protection locked="0"/>
    </xf>
    <xf numFmtId="0" fontId="50" fillId="0" borderId="77" xfId="0" applyFont="1" applyBorder="1" applyAlignment="1" applyProtection="1">
      <alignment horizontal="center" vertical="center"/>
      <protection hidden="1"/>
    </xf>
    <xf numFmtId="0" fontId="50" fillId="0" borderId="66" xfId="0" applyFont="1" applyBorder="1" applyAlignment="1" applyProtection="1">
      <alignment horizontal="center" vertical="center"/>
      <protection hidden="1"/>
    </xf>
    <xf numFmtId="0" fontId="33" fillId="14" borderId="76" xfId="0" applyFont="1" applyFill="1" applyBorder="1" applyAlignment="1" applyProtection="1">
      <alignment horizontal="center" vertical="center" wrapText="1"/>
      <protection hidden="1"/>
    </xf>
    <xf numFmtId="0" fontId="33" fillId="14" borderId="77" xfId="0" applyFont="1" applyFill="1" applyBorder="1" applyAlignment="1" applyProtection="1">
      <alignment horizontal="center" vertical="center" wrapText="1"/>
      <protection hidden="1"/>
    </xf>
    <xf numFmtId="0" fontId="33" fillId="14" borderId="66" xfId="0" applyFont="1" applyFill="1" applyBorder="1" applyAlignment="1" applyProtection="1">
      <alignment horizontal="center" vertical="center" wrapText="1"/>
      <protection hidden="1"/>
    </xf>
    <xf numFmtId="0" fontId="64" fillId="0" borderId="73" xfId="0" applyFont="1" applyBorder="1" applyAlignment="1" applyProtection="1">
      <alignment horizontal="center" vertical="center" wrapText="1"/>
      <protection locked="0"/>
    </xf>
    <xf numFmtId="0" fontId="64" fillId="0" borderId="74" xfId="0" applyFont="1" applyBorder="1" applyAlignment="1" applyProtection="1">
      <alignment horizontal="center" vertical="center" wrapText="1"/>
      <protection locked="0"/>
    </xf>
    <xf numFmtId="0" fontId="64" fillId="0" borderId="75" xfId="0" applyFont="1" applyBorder="1" applyAlignment="1" applyProtection="1">
      <alignment horizontal="center" vertical="center" wrapText="1"/>
      <protection locked="0"/>
    </xf>
    <xf numFmtId="0" fontId="33" fillId="0" borderId="123" xfId="0" applyFont="1" applyBorder="1" applyAlignment="1" applyProtection="1">
      <alignment horizontal="center" vertical="center"/>
      <protection locked="0"/>
    </xf>
    <xf numFmtId="0" fontId="33" fillId="0" borderId="125" xfId="0" applyFont="1" applyBorder="1" applyAlignment="1" applyProtection="1">
      <alignment horizontal="center" vertical="center"/>
      <protection locked="0"/>
    </xf>
    <xf numFmtId="0" fontId="33" fillId="0" borderId="126" xfId="0" applyFont="1" applyBorder="1" applyAlignment="1" applyProtection="1">
      <alignment horizontal="center" vertical="center"/>
      <protection locked="0"/>
    </xf>
    <xf numFmtId="0" fontId="33" fillId="0" borderId="127" xfId="0" applyFont="1" applyBorder="1" applyAlignment="1" applyProtection="1">
      <alignment horizontal="center" vertical="center"/>
      <protection locked="0"/>
    </xf>
    <xf numFmtId="0" fontId="33" fillId="0" borderId="128" xfId="0" applyFont="1" applyBorder="1" applyAlignment="1" applyProtection="1">
      <alignment horizontal="center" vertical="center"/>
      <protection locked="0"/>
    </xf>
    <xf numFmtId="0" fontId="33" fillId="0" borderId="130" xfId="0" applyFont="1" applyBorder="1" applyAlignment="1" applyProtection="1">
      <alignment horizontal="center" vertical="center"/>
      <protection locked="0"/>
    </xf>
    <xf numFmtId="0" fontId="72" fillId="2" borderId="123" xfId="0" applyFont="1" applyFill="1" applyBorder="1" applyAlignment="1" applyProtection="1">
      <alignment horizontal="center" vertical="center" wrapText="1"/>
      <protection locked="0"/>
    </xf>
    <xf numFmtId="0" fontId="72" fillId="2" borderId="124" xfId="0" applyFont="1" applyFill="1" applyBorder="1" applyAlignment="1" applyProtection="1">
      <alignment horizontal="center" vertical="center" wrapText="1"/>
      <protection locked="0"/>
    </xf>
    <xf numFmtId="0" fontId="72" fillId="2" borderId="124" xfId="0" applyFont="1" applyFill="1" applyBorder="1" applyAlignment="1" applyProtection="1">
      <alignment horizontal="center" vertical="center" textRotation="90" wrapText="1"/>
      <protection locked="0"/>
    </xf>
    <xf numFmtId="0" fontId="72" fillId="2" borderId="124" xfId="0" applyFont="1" applyFill="1" applyBorder="1" applyAlignment="1" applyProtection="1">
      <alignment vertical="center" wrapText="1"/>
      <protection locked="0"/>
    </xf>
    <xf numFmtId="0" fontId="72" fillId="2" borderId="125" xfId="0" applyFont="1" applyFill="1" applyBorder="1" applyAlignment="1" applyProtection="1">
      <alignment horizontal="center" vertical="center" wrapText="1"/>
      <protection locked="0"/>
    </xf>
    <xf numFmtId="0" fontId="72" fillId="2" borderId="126" xfId="0" applyFont="1" applyFill="1" applyBorder="1" applyAlignment="1" applyProtection="1">
      <alignment horizontal="center" vertical="center" wrapText="1"/>
      <protection locked="0"/>
    </xf>
    <xf numFmtId="0" fontId="72" fillId="2" borderId="0" xfId="0" applyFont="1" applyFill="1" applyAlignment="1" applyProtection="1">
      <alignment horizontal="center" vertical="center" wrapText="1"/>
      <protection locked="0"/>
    </xf>
    <xf numFmtId="0" fontId="72" fillId="2" borderId="0" xfId="0" applyFont="1" applyFill="1" applyAlignment="1" applyProtection="1">
      <alignment horizontal="center" vertical="center" textRotation="90" wrapText="1"/>
      <protection locked="0"/>
    </xf>
    <xf numFmtId="0" fontId="72" fillId="2" borderId="0" xfId="0" applyFont="1" applyFill="1" applyAlignment="1" applyProtection="1">
      <alignment vertical="center" wrapText="1"/>
      <protection locked="0"/>
    </xf>
    <xf numFmtId="0" fontId="72" fillId="2" borderId="127" xfId="0" applyFont="1" applyFill="1" applyBorder="1" applyAlignment="1" applyProtection="1">
      <alignment horizontal="center" vertical="center" wrapText="1"/>
      <protection locked="0"/>
    </xf>
    <xf numFmtId="0" fontId="72" fillId="2" borderId="128" xfId="0" applyFont="1" applyFill="1" applyBorder="1" applyAlignment="1" applyProtection="1">
      <alignment horizontal="center" vertical="center" wrapText="1"/>
      <protection locked="0"/>
    </xf>
    <xf numFmtId="0" fontId="72" fillId="2" borderId="129" xfId="0" applyFont="1" applyFill="1" applyBorder="1" applyAlignment="1" applyProtection="1">
      <alignment horizontal="center" vertical="center" wrapText="1"/>
      <protection locked="0"/>
    </xf>
    <xf numFmtId="0" fontId="72" fillId="2" borderId="129" xfId="0" applyFont="1" applyFill="1" applyBorder="1" applyAlignment="1" applyProtection="1">
      <alignment horizontal="center" vertical="center" textRotation="90" wrapText="1"/>
      <protection locked="0"/>
    </xf>
    <xf numFmtId="0" fontId="72" fillId="2" borderId="129" xfId="0" applyFont="1" applyFill="1" applyBorder="1" applyAlignment="1" applyProtection="1">
      <alignment vertical="center" wrapText="1"/>
      <protection locked="0"/>
    </xf>
    <xf numFmtId="0" fontId="72" fillId="2" borderId="130" xfId="0" applyFont="1" applyFill="1" applyBorder="1" applyAlignment="1" applyProtection="1">
      <alignment horizontal="center" vertical="center" wrapText="1"/>
      <protection locked="0"/>
    </xf>
    <xf numFmtId="0" fontId="71" fillId="2" borderId="120" xfId="0" applyFont="1" applyFill="1" applyBorder="1" applyAlignment="1" applyProtection="1">
      <alignment horizontal="center" vertical="center" wrapText="1"/>
      <protection locked="0"/>
    </xf>
    <xf numFmtId="0" fontId="71" fillId="2" borderId="121" xfId="0" applyFont="1" applyFill="1" applyBorder="1" applyAlignment="1" applyProtection="1">
      <alignment horizontal="center" vertical="center" wrapText="1"/>
      <protection locked="0"/>
    </xf>
    <xf numFmtId="0" fontId="71" fillId="2" borderId="122" xfId="0" applyFont="1" applyFill="1" applyBorder="1" applyAlignment="1" applyProtection="1">
      <alignment horizontal="center" vertical="center" textRotation="90" wrapText="1"/>
      <protection locked="0"/>
    </xf>
    <xf numFmtId="0" fontId="71" fillId="2" borderId="121" xfId="0" applyFont="1" applyFill="1" applyBorder="1" applyAlignment="1" applyProtection="1">
      <alignment vertical="center" wrapText="1"/>
      <protection locked="0"/>
    </xf>
    <xf numFmtId="0" fontId="71" fillId="2" borderId="122" xfId="0" applyFont="1" applyFill="1" applyBorder="1" applyAlignment="1" applyProtection="1">
      <alignment horizontal="center" vertical="center" wrapText="1"/>
      <protection locked="0"/>
    </xf>
    <xf numFmtId="0" fontId="50" fillId="14" borderId="116" xfId="0" applyFont="1" applyFill="1" applyBorder="1" applyAlignment="1" applyProtection="1">
      <alignment horizontal="center" vertical="center"/>
      <protection locked="0"/>
    </xf>
    <xf numFmtId="0" fontId="50" fillId="14" borderId="117" xfId="0" applyFont="1" applyFill="1" applyBorder="1" applyAlignment="1" applyProtection="1">
      <alignment horizontal="center" vertical="center"/>
      <protection locked="0"/>
    </xf>
    <xf numFmtId="0" fontId="50" fillId="14" borderId="118" xfId="0" applyFont="1" applyFill="1" applyBorder="1" applyAlignment="1" applyProtection="1">
      <alignment horizontal="center" vertical="center"/>
      <protection locked="0"/>
    </xf>
    <xf numFmtId="0" fontId="50" fillId="2" borderId="119" xfId="0" applyFont="1" applyFill="1" applyBorder="1" applyAlignment="1" applyProtection="1">
      <alignment horizontal="left" vertical="center"/>
      <protection locked="0"/>
    </xf>
    <xf numFmtId="0" fontId="33" fillId="2" borderId="119" xfId="0" applyFont="1" applyFill="1" applyBorder="1" applyAlignment="1" applyProtection="1">
      <alignment horizontal="left" vertical="center" wrapText="1"/>
      <protection locked="0"/>
    </xf>
    <xf numFmtId="0" fontId="33" fillId="2" borderId="119" xfId="0" applyFont="1" applyFill="1" applyBorder="1" applyAlignment="1" applyProtection="1">
      <alignment horizontal="left" vertical="center" textRotation="90" wrapText="1"/>
      <protection locked="0"/>
    </xf>
    <xf numFmtId="0" fontId="50" fillId="14" borderId="117" xfId="0" applyFont="1" applyFill="1" applyBorder="1" applyAlignment="1" applyProtection="1">
      <alignment vertical="center"/>
      <protection locked="0"/>
    </xf>
    <xf numFmtId="0" fontId="66" fillId="14" borderId="44" xfId="2" applyFont="1" applyFill="1" applyBorder="1" applyAlignment="1" applyProtection="1">
      <alignment horizontal="center" vertical="center" wrapText="1"/>
      <protection hidden="1"/>
    </xf>
    <xf numFmtId="0" fontId="66" fillId="14" borderId="45" xfId="2" applyFont="1" applyFill="1" applyBorder="1" applyAlignment="1" applyProtection="1">
      <alignment horizontal="center" vertical="center" wrapText="1"/>
      <protection hidden="1"/>
    </xf>
    <xf numFmtId="0" fontId="66" fillId="14" borderId="46" xfId="2" applyFont="1" applyFill="1" applyBorder="1" applyAlignment="1" applyProtection="1">
      <alignment horizontal="center" vertical="center" wrapText="1"/>
      <protection hidden="1"/>
    </xf>
    <xf numFmtId="0" fontId="47" fillId="0" borderId="81" xfId="2" quotePrefix="1" applyFont="1" applyBorder="1" applyAlignment="1" applyProtection="1">
      <alignment horizontal="left" vertical="center" wrapText="1"/>
      <protection hidden="1"/>
    </xf>
    <xf numFmtId="0" fontId="47" fillId="0" borderId="82" xfId="2" quotePrefix="1" applyFont="1" applyBorder="1" applyAlignment="1" applyProtection="1">
      <alignment horizontal="left" vertical="center" wrapText="1"/>
      <protection hidden="1"/>
    </xf>
    <xf numFmtId="0" fontId="47" fillId="0" borderId="83" xfId="2" quotePrefix="1" applyFont="1" applyBorder="1" applyAlignment="1" applyProtection="1">
      <alignment horizontal="left" vertical="center" wrapText="1"/>
      <protection hidden="1"/>
    </xf>
    <xf numFmtId="0" fontId="48" fillId="2" borderId="81" xfId="2" quotePrefix="1" applyFont="1" applyFill="1" applyBorder="1" applyAlignment="1" applyProtection="1">
      <alignment horizontal="left" vertical="top" wrapText="1"/>
      <protection hidden="1"/>
    </xf>
    <xf numFmtId="0" fontId="48" fillId="2" borderId="82" xfId="2" quotePrefix="1" applyFont="1" applyFill="1" applyBorder="1" applyAlignment="1" applyProtection="1">
      <alignment horizontal="left" vertical="top" wrapText="1"/>
      <protection hidden="1"/>
    </xf>
    <xf numFmtId="0" fontId="49" fillId="2" borderId="82" xfId="2" quotePrefix="1" applyFont="1" applyFill="1" applyBorder="1" applyAlignment="1" applyProtection="1">
      <alignment horizontal="left" vertical="top" wrapText="1"/>
      <protection hidden="1"/>
    </xf>
    <xf numFmtId="0" fontId="49" fillId="2" borderId="83" xfId="2" quotePrefix="1" applyFont="1" applyFill="1" applyBorder="1" applyAlignment="1" applyProtection="1">
      <alignment horizontal="left" vertical="top" wrapText="1"/>
      <protection hidden="1"/>
    </xf>
    <xf numFmtId="0" fontId="2" fillId="2" borderId="81" xfId="2" quotePrefix="1" applyFont="1" applyFill="1" applyBorder="1" applyAlignment="1" applyProtection="1">
      <alignment horizontal="justify" vertical="center" wrapText="1"/>
      <protection hidden="1"/>
    </xf>
    <xf numFmtId="0" fontId="2" fillId="2" borderId="82" xfId="2" quotePrefix="1" applyFont="1" applyFill="1" applyBorder="1" applyAlignment="1" applyProtection="1">
      <alignment horizontal="justify" vertical="center" wrapText="1"/>
      <protection hidden="1"/>
    </xf>
    <xf numFmtId="0" fontId="2" fillId="2" borderId="83" xfId="2" quotePrefix="1" applyFont="1" applyFill="1" applyBorder="1" applyAlignment="1" applyProtection="1">
      <alignment horizontal="justify" vertical="center" wrapText="1"/>
      <protection hidden="1"/>
    </xf>
    <xf numFmtId="0" fontId="76" fillId="26" borderId="3" xfId="6" applyFont="1" applyFill="1" applyBorder="1" applyAlignment="1">
      <alignment horizontal="center" vertical="center"/>
    </xf>
    <xf numFmtId="0" fontId="76" fillId="26" borderId="10" xfId="6" applyFont="1" applyFill="1" applyBorder="1" applyAlignment="1">
      <alignment horizontal="center" vertical="center"/>
    </xf>
    <xf numFmtId="0" fontId="76" fillId="26" borderId="4" xfId="6" applyFont="1" applyFill="1" applyBorder="1" applyAlignment="1">
      <alignment horizontal="center" vertical="center"/>
    </xf>
    <xf numFmtId="0" fontId="76" fillId="0" borderId="131" xfId="6" applyFont="1" applyBorder="1" applyAlignment="1">
      <alignment horizontal="center" vertical="center" wrapText="1"/>
    </xf>
    <xf numFmtId="0" fontId="76" fillId="0" borderId="110" xfId="6" applyFont="1" applyBorder="1" applyAlignment="1">
      <alignment horizontal="center" vertical="center" wrapText="1"/>
    </xf>
    <xf numFmtId="0" fontId="76" fillId="0" borderId="23" xfId="6" applyFont="1" applyBorder="1" applyAlignment="1">
      <alignment horizontal="center" vertical="center" textRotation="90" wrapText="1"/>
    </xf>
    <xf numFmtId="0" fontId="76" fillId="0" borderId="25" xfId="6" applyFont="1" applyBorder="1" applyAlignment="1">
      <alignment horizontal="center" vertical="center" textRotation="90" wrapText="1"/>
    </xf>
    <xf numFmtId="0" fontId="33" fillId="0" borderId="50" xfId="0" applyFont="1" applyBorder="1" applyAlignment="1" applyProtection="1">
      <alignment horizontal="center" vertical="center"/>
      <protection hidden="1"/>
    </xf>
    <xf numFmtId="0" fontId="33" fillId="14" borderId="50" xfId="0" applyFont="1" applyFill="1" applyBorder="1" applyAlignment="1" applyProtection="1">
      <alignment horizontal="center" vertical="center"/>
      <protection hidden="1"/>
    </xf>
    <xf numFmtId="0" fontId="64" fillId="0" borderId="67" xfId="0" applyFont="1" applyBorder="1" applyAlignment="1" applyProtection="1">
      <alignment horizontal="center" vertical="center" wrapText="1"/>
      <protection locked="0"/>
    </xf>
    <xf numFmtId="0" fontId="33" fillId="0" borderId="69" xfId="0" applyFont="1" applyBorder="1" applyAlignment="1" applyProtection="1">
      <alignment horizontal="center" vertical="top" wrapText="1"/>
      <protection locked="0"/>
    </xf>
    <xf numFmtId="0" fontId="33" fillId="0" borderId="71" xfId="0" applyFont="1" applyBorder="1" applyAlignment="1" applyProtection="1">
      <alignment horizontal="center" vertical="top" wrapText="1"/>
      <protection locked="0"/>
    </xf>
    <xf numFmtId="0" fontId="53" fillId="0" borderId="69" xfId="0" applyFont="1" applyBorder="1" applyAlignment="1" applyProtection="1">
      <alignment horizontal="center" vertical="top" wrapText="1"/>
      <protection locked="0"/>
    </xf>
    <xf numFmtId="0" fontId="53" fillId="0" borderId="71" xfId="0" applyFont="1" applyBorder="1" applyAlignment="1" applyProtection="1">
      <alignment horizontal="center" vertical="top" wrapText="1"/>
      <protection locked="0"/>
    </xf>
    <xf numFmtId="0" fontId="33" fillId="0" borderId="50" xfId="0" applyFont="1" applyBorder="1" applyAlignment="1" applyProtection="1">
      <alignment horizontal="center" vertical="center" wrapText="1"/>
      <protection hidden="1"/>
    </xf>
    <xf numFmtId="0" fontId="33" fillId="0" borderId="76" xfId="0" applyFont="1" applyBorder="1" applyAlignment="1" applyProtection="1">
      <alignment horizontal="center" vertical="center"/>
      <protection hidden="1"/>
    </xf>
    <xf numFmtId="0" fontId="33" fillId="0" borderId="77" xfId="0" applyFont="1" applyBorder="1" applyAlignment="1" applyProtection="1">
      <alignment horizontal="center" vertical="center"/>
      <protection hidden="1"/>
    </xf>
    <xf numFmtId="0" fontId="33" fillId="0" borderId="66" xfId="0" applyFont="1" applyBorder="1" applyAlignment="1" applyProtection="1">
      <alignment horizontal="center" vertical="center"/>
      <protection hidden="1"/>
    </xf>
    <xf numFmtId="0" fontId="33" fillId="14" borderId="50" xfId="0" applyFont="1" applyFill="1" applyBorder="1" applyAlignment="1" applyProtection="1">
      <alignment horizontal="center" vertical="center" wrapText="1"/>
      <protection hidden="1"/>
    </xf>
    <xf numFmtId="0" fontId="33" fillId="0" borderId="99" xfId="0" applyFont="1" applyBorder="1" applyAlignment="1" applyProtection="1">
      <alignment horizontal="center" vertical="center"/>
      <protection locked="0"/>
    </xf>
    <xf numFmtId="0" fontId="72" fillId="2" borderId="99" xfId="0" applyFont="1" applyFill="1" applyBorder="1" applyAlignment="1" applyProtection="1">
      <alignment horizontal="center" vertical="center" wrapText="1"/>
      <protection locked="0"/>
    </xf>
    <xf numFmtId="0" fontId="71" fillId="2" borderId="99" xfId="0" applyFont="1" applyFill="1" applyBorder="1" applyAlignment="1" applyProtection="1">
      <alignment horizontal="center" vertical="center" wrapText="1"/>
      <protection locked="0"/>
    </xf>
    <xf numFmtId="0" fontId="50" fillId="2" borderId="0" xfId="0" applyFont="1" applyFill="1" applyAlignment="1" applyProtection="1">
      <alignment horizontal="left" vertical="center"/>
      <protection locked="0"/>
    </xf>
    <xf numFmtId="0" fontId="33" fillId="2" borderId="0" xfId="0" applyFont="1" applyFill="1" applyAlignment="1" applyProtection="1">
      <alignment horizontal="left" vertical="center" wrapText="1"/>
      <protection locked="0"/>
    </xf>
    <xf numFmtId="0" fontId="50" fillId="14" borderId="50" xfId="0" applyFont="1" applyFill="1" applyBorder="1" applyAlignment="1" applyProtection="1">
      <alignment horizontal="center" vertical="center"/>
      <protection locked="0"/>
    </xf>
    <xf numFmtId="0" fontId="33" fillId="0" borderId="67" xfId="0" applyFont="1" applyBorder="1" applyAlignment="1" applyProtection="1">
      <alignment horizontal="center" vertical="top" wrapText="1"/>
      <protection locked="0"/>
    </xf>
    <xf numFmtId="0" fontId="72" fillId="2" borderId="99" xfId="0" applyFont="1" applyFill="1" applyBorder="1" applyAlignment="1" applyProtection="1">
      <alignment horizontal="center" vertical="center" textRotation="90" wrapText="1"/>
      <protection locked="0"/>
    </xf>
    <xf numFmtId="0" fontId="71" fillId="2" borderId="99" xfId="0" applyFont="1" applyFill="1" applyBorder="1" applyAlignment="1" applyProtection="1">
      <alignment horizontal="center" vertical="center" textRotation="90" wrapText="1"/>
      <protection locked="0"/>
    </xf>
    <xf numFmtId="0" fontId="33" fillId="2" borderId="0" xfId="0" applyFont="1" applyFill="1" applyAlignment="1" applyProtection="1">
      <alignment horizontal="left" vertical="center" textRotation="90" wrapText="1"/>
      <protection locked="0"/>
    </xf>
    <xf numFmtId="9" fontId="33" fillId="33" borderId="181" xfId="0" applyNumberFormat="1" applyFont="1" applyFill="1" applyBorder="1" applyAlignment="1" applyProtection="1">
      <alignment horizontal="center" vertical="center" wrapText="1"/>
      <protection hidden="1"/>
    </xf>
    <xf numFmtId="9" fontId="33" fillId="33" borderId="164" xfId="0" applyNumberFormat="1" applyFont="1" applyFill="1" applyBorder="1" applyAlignment="1" applyProtection="1">
      <alignment horizontal="center" vertical="center" wrapText="1"/>
      <protection hidden="1"/>
    </xf>
    <xf numFmtId="9" fontId="33" fillId="33" borderId="174" xfId="0" applyNumberFormat="1" applyFont="1" applyFill="1" applyBorder="1" applyAlignment="1" applyProtection="1">
      <alignment horizontal="center" vertical="center" wrapText="1"/>
      <protection hidden="1"/>
    </xf>
    <xf numFmtId="0" fontId="50" fillId="0" borderId="181" xfId="0" applyFont="1" applyBorder="1" applyAlignment="1" applyProtection="1">
      <alignment horizontal="center" vertical="center" wrapText="1"/>
      <protection hidden="1"/>
    </xf>
    <xf numFmtId="0" fontId="50" fillId="0" borderId="164" xfId="0" applyFont="1" applyBorder="1" applyAlignment="1" applyProtection="1">
      <alignment horizontal="center" vertical="center" wrapText="1"/>
      <protection hidden="1"/>
    </xf>
    <xf numFmtId="0" fontId="50" fillId="0" borderId="174" xfId="0" applyFont="1" applyBorder="1" applyAlignment="1" applyProtection="1">
      <alignment horizontal="center" vertical="center" wrapText="1"/>
      <protection hidden="1"/>
    </xf>
    <xf numFmtId="0" fontId="50" fillId="0" borderId="182" xfId="0" applyFont="1" applyBorder="1" applyAlignment="1" applyProtection="1">
      <alignment horizontal="center" vertical="center"/>
      <protection hidden="1"/>
    </xf>
    <xf numFmtId="0" fontId="50" fillId="0" borderId="165" xfId="0" applyFont="1" applyBorder="1" applyAlignment="1" applyProtection="1">
      <alignment horizontal="center" vertical="center"/>
      <protection hidden="1"/>
    </xf>
    <xf numFmtId="0" fontId="50" fillId="0" borderId="175" xfId="0" applyFont="1" applyBorder="1" applyAlignment="1" applyProtection="1">
      <alignment horizontal="center" vertical="center"/>
      <protection hidden="1"/>
    </xf>
    <xf numFmtId="0" fontId="33" fillId="0" borderId="182" xfId="0" applyFont="1" applyBorder="1" applyAlignment="1" applyProtection="1">
      <alignment horizontal="center" vertical="center" textRotation="90"/>
      <protection locked="0"/>
    </xf>
    <xf numFmtId="0" fontId="33" fillId="0" borderId="165" xfId="0" applyFont="1" applyBorder="1" applyAlignment="1" applyProtection="1">
      <alignment horizontal="center" vertical="center" textRotation="90"/>
      <protection locked="0"/>
    </xf>
    <xf numFmtId="0" fontId="33" fillId="0" borderId="175" xfId="0" applyFont="1" applyBorder="1" applyAlignment="1" applyProtection="1">
      <alignment horizontal="center" vertical="center" textRotation="90"/>
      <protection locked="0"/>
    </xf>
    <xf numFmtId="0" fontId="53" fillId="0" borderId="181" xfId="0" applyFont="1" applyBorder="1" applyAlignment="1" applyProtection="1">
      <alignment horizontal="center" vertical="top" wrapText="1"/>
      <protection locked="0"/>
    </xf>
    <xf numFmtId="0" fontId="53" fillId="0" borderId="164" xfId="0" applyFont="1" applyBorder="1" applyAlignment="1" applyProtection="1">
      <alignment horizontal="center" vertical="top" wrapText="1"/>
      <protection locked="0"/>
    </xf>
    <xf numFmtId="0" fontId="53" fillId="0" borderId="174" xfId="0" applyFont="1" applyBorder="1" applyAlignment="1" applyProtection="1">
      <alignment horizontal="center" vertical="top" wrapText="1"/>
      <protection locked="0"/>
    </xf>
    <xf numFmtId="0" fontId="64" fillId="0" borderId="182" xfId="0" applyFont="1" applyBorder="1" applyAlignment="1" applyProtection="1">
      <alignment horizontal="center" vertical="center" wrapText="1"/>
      <protection locked="0"/>
    </xf>
    <xf numFmtId="0" fontId="64" fillId="0" borderId="165" xfId="0" applyFont="1" applyBorder="1" applyAlignment="1" applyProtection="1">
      <alignment horizontal="center" vertical="center" wrapText="1"/>
      <protection locked="0"/>
    </xf>
    <xf numFmtId="0" fontId="64" fillId="0" borderId="175" xfId="0" applyFont="1" applyBorder="1" applyAlignment="1" applyProtection="1">
      <alignment horizontal="center" vertical="center" wrapText="1"/>
      <protection locked="0"/>
    </xf>
    <xf numFmtId="0" fontId="33" fillId="0" borderId="180" xfId="0" applyFont="1" applyBorder="1" applyAlignment="1" applyProtection="1">
      <alignment horizontal="center" vertical="center"/>
      <protection locked="0"/>
    </xf>
    <xf numFmtId="0" fontId="33" fillId="0" borderId="163" xfId="0" applyFont="1" applyBorder="1" applyAlignment="1" applyProtection="1">
      <alignment horizontal="center" vertical="center"/>
      <protection locked="0"/>
    </xf>
    <xf numFmtId="0" fontId="33" fillId="0" borderId="173" xfId="0" applyFont="1" applyBorder="1" applyAlignment="1" applyProtection="1">
      <alignment horizontal="center" vertical="center"/>
      <protection locked="0"/>
    </xf>
    <xf numFmtId="0" fontId="50" fillId="33" borderId="181" xfId="0" applyFont="1" applyFill="1" applyBorder="1" applyAlignment="1" applyProtection="1">
      <alignment horizontal="center" vertical="center" wrapText="1"/>
      <protection hidden="1"/>
    </xf>
    <xf numFmtId="0" fontId="50" fillId="33" borderId="164" xfId="0" applyFont="1" applyFill="1" applyBorder="1" applyAlignment="1" applyProtection="1">
      <alignment horizontal="center" vertical="center" wrapText="1"/>
      <protection hidden="1"/>
    </xf>
    <xf numFmtId="0" fontId="50" fillId="33" borderId="174" xfId="0" applyFont="1" applyFill="1" applyBorder="1" applyAlignment="1" applyProtection="1">
      <alignment horizontal="center" vertical="center" wrapText="1"/>
      <protection hidden="1"/>
    </xf>
    <xf numFmtId="9" fontId="20" fillId="0" borderId="181" xfId="0" applyNumberFormat="1" applyFont="1" applyBorder="1" applyAlignment="1" applyProtection="1">
      <alignment horizontal="center" vertical="center" wrapText="1"/>
      <protection locked="0"/>
    </xf>
    <xf numFmtId="9" fontId="20" fillId="0" borderId="164" xfId="0" applyNumberFormat="1" applyFont="1" applyBorder="1" applyAlignment="1" applyProtection="1">
      <alignment horizontal="center" vertical="center" wrapText="1"/>
      <protection locked="0"/>
    </xf>
    <xf numFmtId="9" fontId="20" fillId="0" borderId="174" xfId="0" applyNumberFormat="1" applyFont="1" applyBorder="1" applyAlignment="1" applyProtection="1">
      <alignment horizontal="center" vertical="center" wrapText="1"/>
      <protection locked="0"/>
    </xf>
    <xf numFmtId="0" fontId="33" fillId="33" borderId="180" xfId="0" applyFont="1" applyFill="1" applyBorder="1" applyAlignment="1" applyProtection="1">
      <alignment horizontal="center" vertical="center"/>
      <protection hidden="1"/>
    </xf>
    <xf numFmtId="0" fontId="33" fillId="33" borderId="163" xfId="0" applyFont="1" applyFill="1" applyBorder="1" applyAlignment="1" applyProtection="1">
      <alignment horizontal="center" vertical="center"/>
      <protection hidden="1"/>
    </xf>
    <xf numFmtId="0" fontId="33" fillId="33" borderId="173" xfId="0" applyFont="1" applyFill="1" applyBorder="1" applyAlignment="1" applyProtection="1">
      <alignment horizontal="center" vertical="center"/>
      <protection hidden="1"/>
    </xf>
    <xf numFmtId="0" fontId="64" fillId="2" borderId="181" xfId="0" applyFont="1" applyFill="1" applyBorder="1" applyAlignment="1" applyProtection="1">
      <alignment horizontal="center" vertical="center" wrapText="1"/>
      <protection locked="0"/>
    </xf>
    <xf numFmtId="0" fontId="64" fillId="2" borderId="164" xfId="0" applyFont="1" applyFill="1" applyBorder="1" applyAlignment="1" applyProtection="1">
      <alignment horizontal="center" vertical="center" wrapText="1"/>
      <protection locked="0"/>
    </xf>
    <xf numFmtId="0" fontId="64" fillId="2" borderId="174" xfId="0" applyFont="1" applyFill="1" applyBorder="1" applyAlignment="1" applyProtection="1">
      <alignment horizontal="center" vertical="center" wrapText="1"/>
      <protection locked="0"/>
    </xf>
    <xf numFmtId="0" fontId="64" fillId="33" borderId="181" xfId="0" applyFont="1" applyFill="1" applyBorder="1" applyAlignment="1" applyProtection="1">
      <alignment horizontal="center" vertical="center" wrapText="1"/>
      <protection hidden="1"/>
    </xf>
    <xf numFmtId="0" fontId="64" fillId="33" borderId="164" xfId="0" applyFont="1" applyFill="1" applyBorder="1" applyAlignment="1" applyProtection="1">
      <alignment horizontal="center" vertical="center" wrapText="1"/>
      <protection hidden="1"/>
    </xf>
    <xf numFmtId="0" fontId="64" fillId="33" borderId="174" xfId="0" applyFont="1" applyFill="1" applyBorder="1" applyAlignment="1" applyProtection="1">
      <alignment horizontal="center" vertical="center" wrapText="1"/>
      <protection hidden="1"/>
    </xf>
    <xf numFmtId="0" fontId="33" fillId="0" borderId="181" xfId="0" applyFont="1" applyBorder="1" applyAlignment="1" applyProtection="1">
      <alignment horizontal="center" vertical="top" wrapText="1"/>
      <protection locked="0"/>
    </xf>
    <xf numFmtId="0" fontId="33" fillId="0" borderId="164" xfId="0" applyFont="1" applyBorder="1" applyAlignment="1" applyProtection="1">
      <alignment horizontal="center" vertical="top" wrapText="1"/>
      <protection locked="0"/>
    </xf>
    <xf numFmtId="0" fontId="33" fillId="0" borderId="174" xfId="0" applyFont="1" applyBorder="1" applyAlignment="1" applyProtection="1">
      <alignment horizontal="center" vertical="top" wrapText="1"/>
      <protection locked="0"/>
    </xf>
    <xf numFmtId="0" fontId="64" fillId="0" borderId="181" xfId="0" applyFont="1" applyBorder="1" applyAlignment="1" applyProtection="1">
      <alignment horizontal="center" vertical="center" wrapText="1"/>
      <protection locked="0"/>
    </xf>
    <xf numFmtId="0" fontId="64" fillId="0" borderId="164" xfId="0" applyFont="1" applyBorder="1" applyAlignment="1" applyProtection="1">
      <alignment horizontal="center" vertical="center" wrapText="1"/>
      <protection locked="0"/>
    </xf>
    <xf numFmtId="0" fontId="64" fillId="0" borderId="174" xfId="0" applyFont="1" applyBorder="1" applyAlignment="1" applyProtection="1">
      <alignment horizontal="center" vertical="center" wrapText="1"/>
      <protection locked="0"/>
    </xf>
    <xf numFmtId="0" fontId="33" fillId="0" borderId="141" xfId="0" applyFont="1" applyBorder="1" applyAlignment="1" applyProtection="1">
      <alignment horizontal="center" vertical="center"/>
      <protection locked="0"/>
    </xf>
    <xf numFmtId="0" fontId="33" fillId="0" borderId="149" xfId="0" applyFont="1" applyBorder="1" applyAlignment="1" applyProtection="1">
      <alignment horizontal="center" vertical="center"/>
      <protection locked="0"/>
    </xf>
    <xf numFmtId="0" fontId="33" fillId="0" borderId="157" xfId="0" applyFont="1" applyBorder="1" applyAlignment="1" applyProtection="1">
      <alignment horizontal="center" vertical="center"/>
      <protection locked="0"/>
    </xf>
    <xf numFmtId="14" fontId="33" fillId="0" borderId="142" xfId="0" applyNumberFormat="1" applyFont="1" applyBorder="1" applyAlignment="1" applyProtection="1">
      <alignment horizontal="center" vertical="center"/>
      <protection locked="0"/>
    </xf>
    <xf numFmtId="14" fontId="33" fillId="0" borderId="150" xfId="0" applyNumberFormat="1" applyFont="1" applyBorder="1" applyAlignment="1" applyProtection="1">
      <alignment horizontal="center" vertical="center"/>
      <protection locked="0"/>
    </xf>
    <xf numFmtId="14" fontId="33" fillId="0" borderId="158" xfId="0" applyNumberFormat="1" applyFont="1" applyBorder="1" applyAlignment="1" applyProtection="1">
      <alignment horizontal="center" vertical="center"/>
      <protection locked="0"/>
    </xf>
    <xf numFmtId="14" fontId="33" fillId="0" borderId="140" xfId="0" applyNumberFormat="1" applyFont="1" applyBorder="1" applyAlignment="1" applyProtection="1">
      <alignment horizontal="center" vertical="center"/>
      <protection locked="0"/>
    </xf>
    <xf numFmtId="14" fontId="33" fillId="0" borderId="148" xfId="0" applyNumberFormat="1" applyFont="1" applyBorder="1" applyAlignment="1" applyProtection="1">
      <alignment horizontal="center" vertical="center"/>
      <protection locked="0"/>
    </xf>
    <xf numFmtId="14" fontId="33" fillId="0" borderId="156" xfId="0" applyNumberFormat="1" applyFont="1" applyBorder="1" applyAlignment="1" applyProtection="1">
      <alignment horizontal="center" vertical="center"/>
      <protection locked="0"/>
    </xf>
    <xf numFmtId="0" fontId="33" fillId="0" borderId="141" xfId="0" applyFont="1" applyBorder="1" applyAlignment="1" applyProtection="1">
      <alignment horizontal="center" vertical="center" wrapText="1"/>
      <protection locked="0"/>
    </xf>
    <xf numFmtId="0" fontId="33" fillId="0" borderId="149" xfId="0" applyFont="1" applyBorder="1" applyAlignment="1" applyProtection="1">
      <alignment horizontal="center" vertical="center" wrapText="1"/>
      <protection locked="0"/>
    </xf>
    <xf numFmtId="0" fontId="33" fillId="0" borderId="157" xfId="0" applyFont="1" applyBorder="1" applyAlignment="1" applyProtection="1">
      <alignment horizontal="center" vertical="center" wrapText="1"/>
      <protection locked="0"/>
    </xf>
    <xf numFmtId="0" fontId="33" fillId="0" borderId="142" xfId="0" applyFont="1" applyBorder="1" applyAlignment="1" applyProtection="1">
      <alignment horizontal="center" vertical="center"/>
      <protection locked="0"/>
    </xf>
    <xf numFmtId="0" fontId="33" fillId="0" borderId="150" xfId="0" applyFont="1" applyBorder="1" applyAlignment="1" applyProtection="1">
      <alignment horizontal="center" vertical="center"/>
      <protection locked="0"/>
    </xf>
    <xf numFmtId="0" fontId="33" fillId="0" borderId="158" xfId="0" applyFont="1" applyBorder="1" applyAlignment="1" applyProtection="1">
      <alignment horizontal="center" vertical="center"/>
      <protection locked="0"/>
    </xf>
    <xf numFmtId="9" fontId="33" fillId="32" borderId="141" xfId="0" applyNumberFormat="1" applyFont="1" applyFill="1" applyBorder="1" applyAlignment="1" applyProtection="1">
      <alignment horizontal="center" vertical="center"/>
      <protection hidden="1"/>
    </xf>
    <xf numFmtId="9" fontId="33" fillId="32" borderId="149" xfId="0" applyNumberFormat="1" applyFont="1" applyFill="1" applyBorder="1" applyAlignment="1" applyProtection="1">
      <alignment horizontal="center" vertical="center"/>
      <protection hidden="1"/>
    </xf>
    <xf numFmtId="9" fontId="33" fillId="32" borderId="157" xfId="0" applyNumberFormat="1" applyFont="1" applyFill="1" applyBorder="1" applyAlignment="1" applyProtection="1">
      <alignment horizontal="center" vertical="center"/>
      <protection hidden="1"/>
    </xf>
    <xf numFmtId="0" fontId="50" fillId="0" borderId="141" xfId="0" applyFont="1" applyBorder="1" applyAlignment="1" applyProtection="1">
      <alignment horizontal="center" vertical="center" textRotation="90" wrapText="1"/>
      <protection hidden="1"/>
    </xf>
    <xf numFmtId="0" fontId="50" fillId="0" borderId="149" xfId="0" applyFont="1" applyBorder="1" applyAlignment="1" applyProtection="1">
      <alignment horizontal="center" vertical="center" textRotation="90" wrapText="1"/>
      <protection hidden="1"/>
    </xf>
    <xf numFmtId="0" fontId="50" fillId="0" borderId="157" xfId="0" applyFont="1" applyBorder="1" applyAlignment="1" applyProtection="1">
      <alignment horizontal="center" vertical="center" textRotation="90" wrapText="1"/>
      <protection hidden="1"/>
    </xf>
    <xf numFmtId="0" fontId="50" fillId="0" borderId="141" xfId="0" applyFont="1" applyBorder="1" applyAlignment="1" applyProtection="1">
      <alignment horizontal="center" vertical="center" textRotation="90"/>
      <protection hidden="1"/>
    </xf>
    <xf numFmtId="0" fontId="50" fillId="0" borderId="149" xfId="0" applyFont="1" applyBorder="1" applyAlignment="1" applyProtection="1">
      <alignment horizontal="center" vertical="center" textRotation="90"/>
      <protection hidden="1"/>
    </xf>
    <xf numFmtId="0" fontId="50" fillId="0" borderId="157" xfId="0" applyFont="1" applyBorder="1" applyAlignment="1" applyProtection="1">
      <alignment horizontal="center" vertical="center" textRotation="90"/>
      <protection hidden="1"/>
    </xf>
    <xf numFmtId="0" fontId="33" fillId="0" borderId="142" xfId="0" applyFont="1" applyBorder="1" applyAlignment="1" applyProtection="1">
      <alignment horizontal="center" vertical="center" textRotation="90"/>
      <protection locked="0"/>
    </xf>
    <xf numFmtId="0" fontId="33" fillId="0" borderId="150" xfId="0" applyFont="1" applyBorder="1" applyAlignment="1" applyProtection="1">
      <alignment horizontal="center" vertical="center" textRotation="90"/>
      <protection locked="0"/>
    </xf>
    <xf numFmtId="0" fontId="33" fillId="0" borderId="158" xfId="0" applyFont="1" applyBorder="1" applyAlignment="1" applyProtection="1">
      <alignment horizontal="center" vertical="center" textRotation="90"/>
      <protection locked="0"/>
    </xf>
    <xf numFmtId="0" fontId="33" fillId="0" borderId="140" xfId="0" applyFont="1" applyBorder="1" applyAlignment="1" applyProtection="1">
      <alignment horizontal="center" vertical="center" wrapText="1"/>
      <protection locked="0"/>
    </xf>
    <xf numFmtId="0" fontId="33" fillId="0" borderId="148" xfId="0" applyFont="1" applyBorder="1" applyAlignment="1" applyProtection="1">
      <alignment horizontal="center" vertical="center" wrapText="1"/>
      <protection locked="0"/>
    </xf>
    <xf numFmtId="0" fontId="33" fillId="0" borderId="156" xfId="0" applyFont="1" applyBorder="1" applyAlignment="1" applyProtection="1">
      <alignment horizontal="center" vertical="center" wrapText="1"/>
      <protection locked="0"/>
    </xf>
    <xf numFmtId="9" fontId="33" fillId="32" borderId="141" xfId="0" applyNumberFormat="1" applyFont="1" applyFill="1" applyBorder="1" applyAlignment="1" applyProtection="1">
      <alignment horizontal="center" vertical="center" wrapText="1"/>
      <protection hidden="1"/>
    </xf>
    <xf numFmtId="9" fontId="33" fillId="32" borderId="149" xfId="0" applyNumberFormat="1" applyFont="1" applyFill="1" applyBorder="1" applyAlignment="1" applyProtection="1">
      <alignment horizontal="center" vertical="center" wrapText="1"/>
      <protection hidden="1"/>
    </xf>
    <xf numFmtId="9" fontId="33" fillId="32" borderId="157" xfId="0" applyNumberFormat="1" applyFont="1" applyFill="1" applyBorder="1" applyAlignment="1" applyProtection="1">
      <alignment horizontal="center" vertical="center" wrapText="1"/>
      <protection hidden="1"/>
    </xf>
    <xf numFmtId="0" fontId="50" fillId="0" borderId="141" xfId="0" applyFont="1" applyBorder="1" applyAlignment="1" applyProtection="1">
      <alignment horizontal="center" vertical="center" wrapText="1"/>
      <protection hidden="1"/>
    </xf>
    <xf numFmtId="0" fontId="50" fillId="0" borderId="149" xfId="0" applyFont="1" applyBorder="1" applyAlignment="1" applyProtection="1">
      <alignment horizontal="center" vertical="center" wrapText="1"/>
      <protection hidden="1"/>
    </xf>
    <xf numFmtId="0" fontId="50" fillId="0" borderId="157" xfId="0" applyFont="1" applyBorder="1" applyAlignment="1" applyProtection="1">
      <alignment horizontal="center" vertical="center" wrapText="1"/>
      <protection hidden="1"/>
    </xf>
    <xf numFmtId="0" fontId="50" fillId="0" borderId="142" xfId="0" applyFont="1" applyBorder="1" applyAlignment="1" applyProtection="1">
      <alignment horizontal="center" vertical="center"/>
      <protection hidden="1"/>
    </xf>
    <xf numFmtId="0" fontId="50" fillId="0" borderId="150" xfId="0" applyFont="1" applyBorder="1" applyAlignment="1" applyProtection="1">
      <alignment horizontal="center" vertical="center"/>
      <protection hidden="1"/>
    </xf>
    <xf numFmtId="0" fontId="50" fillId="0" borderId="158" xfId="0" applyFont="1" applyBorder="1" applyAlignment="1" applyProtection="1">
      <alignment horizontal="center" vertical="center"/>
      <protection hidden="1"/>
    </xf>
    <xf numFmtId="165" fontId="33" fillId="32" borderId="140" xfId="1" applyNumberFormat="1" applyFont="1" applyFill="1" applyBorder="1" applyAlignment="1" applyProtection="1">
      <alignment horizontal="center" vertical="center"/>
      <protection hidden="1"/>
    </xf>
    <xf numFmtId="165" fontId="33" fillId="32" borderId="148" xfId="1" applyNumberFormat="1" applyFont="1" applyFill="1" applyBorder="1" applyAlignment="1" applyProtection="1">
      <alignment horizontal="center" vertical="center"/>
      <protection hidden="1"/>
    </xf>
    <xf numFmtId="165" fontId="33" fillId="32" borderId="156" xfId="1" applyNumberFormat="1" applyFont="1" applyFill="1" applyBorder="1" applyAlignment="1" applyProtection="1">
      <alignment horizontal="center" vertical="center"/>
      <protection hidden="1"/>
    </xf>
    <xf numFmtId="0" fontId="53" fillId="0" borderId="141" xfId="0" applyFont="1" applyBorder="1" applyAlignment="1" applyProtection="1">
      <alignment horizontal="center" vertical="top" wrapText="1"/>
      <protection locked="0"/>
    </xf>
    <xf numFmtId="0" fontId="53" fillId="0" borderId="149" xfId="0" applyFont="1" applyBorder="1" applyAlignment="1" applyProtection="1">
      <alignment horizontal="center" vertical="top" wrapText="1"/>
      <protection locked="0"/>
    </xf>
    <xf numFmtId="0" fontId="53" fillId="0" borderId="157" xfId="0" applyFont="1" applyBorder="1" applyAlignment="1" applyProtection="1">
      <alignment horizontal="center" vertical="top" wrapText="1"/>
      <protection locked="0"/>
    </xf>
    <xf numFmtId="0" fontId="33" fillId="0" borderId="142" xfId="0" applyFont="1" applyBorder="1" applyAlignment="1" applyProtection="1">
      <alignment horizontal="center" vertical="center" wrapText="1"/>
      <protection locked="0"/>
    </xf>
    <xf numFmtId="0" fontId="33" fillId="0" borderId="150" xfId="0" applyFont="1" applyBorder="1" applyAlignment="1" applyProtection="1">
      <alignment horizontal="center" vertical="center" wrapText="1"/>
      <protection locked="0"/>
    </xf>
    <xf numFmtId="0" fontId="33" fillId="0" borderId="158" xfId="0" applyFont="1" applyBorder="1" applyAlignment="1" applyProtection="1">
      <alignment horizontal="center" vertical="center" wrapText="1"/>
      <protection locked="0"/>
    </xf>
    <xf numFmtId="0" fontId="33" fillId="0" borderId="140" xfId="0" applyFont="1" applyBorder="1" applyAlignment="1" applyProtection="1">
      <alignment horizontal="center" vertical="center"/>
      <protection locked="0"/>
    </xf>
    <xf numFmtId="0" fontId="33" fillId="0" borderId="148" xfId="0" applyFont="1" applyBorder="1" applyAlignment="1" applyProtection="1">
      <alignment horizontal="center" vertical="center"/>
      <protection locked="0"/>
    </xf>
    <xf numFmtId="0" fontId="33" fillId="0" borderId="156" xfId="0" applyFont="1" applyBorder="1" applyAlignment="1" applyProtection="1">
      <alignment horizontal="center" vertical="center"/>
      <protection locked="0"/>
    </xf>
    <xf numFmtId="0" fontId="50" fillId="33" borderId="141" xfId="0" applyFont="1" applyFill="1" applyBorder="1" applyAlignment="1" applyProtection="1">
      <alignment horizontal="center" vertical="center" wrapText="1"/>
      <protection hidden="1"/>
    </xf>
    <xf numFmtId="0" fontId="50" fillId="33" borderId="149" xfId="0" applyFont="1" applyFill="1" applyBorder="1" applyAlignment="1" applyProtection="1">
      <alignment horizontal="center" vertical="center" wrapText="1"/>
      <protection hidden="1"/>
    </xf>
    <xf numFmtId="0" fontId="50" fillId="33" borderId="157" xfId="0" applyFont="1" applyFill="1" applyBorder="1" applyAlignment="1" applyProtection="1">
      <alignment horizontal="center" vertical="center" wrapText="1"/>
      <protection hidden="1"/>
    </xf>
    <xf numFmtId="9" fontId="33" fillId="0" borderId="141" xfId="0" applyNumberFormat="1" applyFont="1" applyBorder="1" applyAlignment="1" applyProtection="1">
      <alignment horizontal="center" vertical="center" wrapText="1"/>
      <protection locked="0"/>
    </xf>
    <xf numFmtId="9" fontId="33" fillId="0" borderId="149" xfId="0" applyNumberFormat="1" applyFont="1" applyBorder="1" applyAlignment="1" applyProtection="1">
      <alignment horizontal="center" vertical="center" wrapText="1"/>
      <protection locked="0"/>
    </xf>
    <xf numFmtId="9" fontId="33" fillId="0" borderId="157" xfId="0" applyNumberFormat="1" applyFont="1" applyBorder="1" applyAlignment="1" applyProtection="1">
      <alignment horizontal="center" vertical="center" wrapText="1"/>
      <protection locked="0"/>
    </xf>
    <xf numFmtId="0" fontId="33" fillId="32" borderId="139" xfId="0" applyFont="1" applyFill="1" applyBorder="1" applyAlignment="1" applyProtection="1">
      <alignment horizontal="center" vertical="center"/>
      <protection hidden="1"/>
    </xf>
    <xf numFmtId="0" fontId="33" fillId="32" borderId="147" xfId="0" applyFont="1" applyFill="1" applyBorder="1" applyAlignment="1" applyProtection="1">
      <alignment horizontal="center" vertical="center"/>
      <protection hidden="1"/>
    </xf>
    <xf numFmtId="0" fontId="33" fillId="32" borderId="155" xfId="0" applyFont="1" applyFill="1" applyBorder="1" applyAlignment="1" applyProtection="1">
      <alignment horizontal="center" vertical="center"/>
      <protection hidden="1"/>
    </xf>
    <xf numFmtId="0" fontId="33" fillId="2" borderId="140" xfId="0" applyFont="1" applyFill="1" applyBorder="1" applyAlignment="1" applyProtection="1">
      <alignment horizontal="center" vertical="center" wrapText="1"/>
      <protection locked="0"/>
    </xf>
    <xf numFmtId="0" fontId="33" fillId="2" borderId="148" xfId="0" applyFont="1" applyFill="1" applyBorder="1" applyAlignment="1" applyProtection="1">
      <alignment horizontal="center" vertical="center" wrapText="1"/>
      <protection locked="0"/>
    </xf>
    <xf numFmtId="0" fontId="33" fillId="2" borderId="156" xfId="0" applyFont="1" applyFill="1" applyBorder="1" applyAlignment="1" applyProtection="1">
      <alignment horizontal="center" vertical="center" wrapText="1"/>
      <protection locked="0"/>
    </xf>
    <xf numFmtId="0" fontId="33" fillId="32" borderId="141" xfId="0" applyFont="1" applyFill="1" applyBorder="1" applyAlignment="1" applyProtection="1">
      <alignment horizontal="center" vertical="center" wrapText="1"/>
      <protection hidden="1"/>
    </xf>
    <xf numFmtId="0" fontId="33" fillId="32" borderId="149" xfId="0" applyFont="1" applyFill="1" applyBorder="1" applyAlignment="1" applyProtection="1">
      <alignment horizontal="center" vertical="center" wrapText="1"/>
      <protection hidden="1"/>
    </xf>
    <xf numFmtId="0" fontId="33" fillId="32" borderId="157" xfId="0" applyFont="1" applyFill="1" applyBorder="1" applyAlignment="1" applyProtection="1">
      <alignment horizontal="center" vertical="center" wrapText="1"/>
      <protection hidden="1"/>
    </xf>
    <xf numFmtId="0" fontId="33" fillId="0" borderId="141" xfId="0" applyFont="1" applyBorder="1" applyAlignment="1" applyProtection="1">
      <alignment horizontal="center" vertical="top" wrapText="1"/>
      <protection locked="0"/>
    </xf>
    <xf numFmtId="0" fontId="33" fillId="0" borderId="149" xfId="0" applyFont="1" applyBorder="1" applyAlignment="1" applyProtection="1">
      <alignment horizontal="center" vertical="top" wrapText="1"/>
      <protection locked="0"/>
    </xf>
    <xf numFmtId="0" fontId="33" fillId="0" borderId="157" xfId="0" applyFont="1" applyBorder="1" applyAlignment="1" applyProtection="1">
      <alignment horizontal="center" vertical="top" wrapText="1"/>
      <protection locked="0"/>
    </xf>
    <xf numFmtId="0" fontId="50" fillId="32" borderId="138" xfId="0" applyFont="1" applyFill="1" applyBorder="1" applyAlignment="1" applyProtection="1">
      <alignment horizontal="center" vertical="center" textRotation="90" wrapText="1"/>
      <protection hidden="1"/>
    </xf>
    <xf numFmtId="0" fontId="50" fillId="32" borderId="138" xfId="0" applyFont="1" applyFill="1" applyBorder="1" applyAlignment="1" applyProtection="1">
      <alignment horizontal="center" vertical="center" textRotation="90" wrapText="1"/>
      <protection locked="0"/>
    </xf>
    <xf numFmtId="0" fontId="50" fillId="32" borderId="138" xfId="0" applyFont="1" applyFill="1" applyBorder="1" applyAlignment="1" applyProtection="1">
      <alignment horizontal="center" vertical="center" wrapText="1"/>
      <protection locked="0"/>
    </xf>
    <xf numFmtId="0" fontId="50" fillId="32" borderId="138" xfId="0" applyFont="1" applyFill="1" applyBorder="1" applyAlignment="1" applyProtection="1">
      <alignment horizontal="center" vertical="center" wrapText="1"/>
      <protection hidden="1"/>
    </xf>
    <xf numFmtId="0" fontId="50" fillId="32" borderId="138" xfId="0" applyFont="1" applyFill="1" applyBorder="1" applyAlignment="1" applyProtection="1">
      <alignment horizontal="center" vertical="center"/>
      <protection locked="0"/>
    </xf>
    <xf numFmtId="0" fontId="50" fillId="32" borderId="138" xfId="0" applyFont="1" applyFill="1" applyBorder="1" applyAlignment="1" applyProtection="1">
      <alignment horizontal="center" vertical="center"/>
      <protection hidden="1"/>
    </xf>
    <xf numFmtId="0" fontId="42" fillId="32" borderId="138" xfId="0" applyFont="1" applyFill="1" applyBorder="1" applyAlignment="1" applyProtection="1">
      <alignment horizontal="center" vertical="center" wrapText="1"/>
      <protection locked="0"/>
    </xf>
    <xf numFmtId="0" fontId="33" fillId="0" borderId="132" xfId="0" applyFont="1" applyBorder="1" applyAlignment="1" applyProtection="1">
      <alignment horizontal="center" vertical="center"/>
      <protection locked="0"/>
    </xf>
    <xf numFmtId="0" fontId="33" fillId="0" borderId="134" xfId="0" applyFont="1" applyBorder="1" applyAlignment="1" applyProtection="1">
      <alignment horizontal="center" vertical="center"/>
      <protection locked="0"/>
    </xf>
    <xf numFmtId="0" fontId="33" fillId="0" borderId="136" xfId="0" applyFont="1" applyBorder="1" applyAlignment="1" applyProtection="1">
      <alignment horizontal="center" vertical="center"/>
      <protection locked="0"/>
    </xf>
    <xf numFmtId="0" fontId="70" fillId="2" borderId="132" xfId="0" applyFont="1" applyFill="1" applyBorder="1" applyAlignment="1" applyProtection="1">
      <alignment horizontal="center" vertical="center" wrapText="1"/>
      <protection locked="0"/>
    </xf>
    <xf numFmtId="0" fontId="70" fillId="2" borderId="134" xfId="0" applyFont="1" applyFill="1" applyBorder="1" applyAlignment="1" applyProtection="1">
      <alignment horizontal="center" vertical="center" wrapText="1"/>
      <protection locked="0"/>
    </xf>
    <xf numFmtId="0" fontId="70" fillId="2" borderId="136" xfId="0" applyFont="1" applyFill="1" applyBorder="1" applyAlignment="1" applyProtection="1">
      <alignment horizontal="center" vertical="center" wrapText="1"/>
      <protection locked="0"/>
    </xf>
    <xf numFmtId="0" fontId="50" fillId="0" borderId="133" xfId="0" applyFont="1" applyBorder="1" applyAlignment="1" applyProtection="1">
      <alignment horizontal="left" vertical="center" wrapText="1"/>
      <protection locked="0"/>
    </xf>
    <xf numFmtId="0" fontId="50" fillId="0" borderId="135" xfId="0" applyFont="1" applyBorder="1" applyAlignment="1" applyProtection="1">
      <alignment horizontal="left" vertical="center" wrapText="1"/>
      <protection locked="0"/>
    </xf>
    <xf numFmtId="0" fontId="50" fillId="0" borderId="137" xfId="0" applyFont="1" applyBorder="1" applyAlignment="1" applyProtection="1">
      <alignment horizontal="left" vertical="center" wrapText="1"/>
      <protection locked="0"/>
    </xf>
    <xf numFmtId="0" fontId="50" fillId="2" borderId="138" xfId="0" applyFont="1" applyFill="1" applyBorder="1" applyAlignment="1" applyProtection="1">
      <alignment horizontal="center" vertical="center"/>
      <protection locked="0"/>
    </xf>
    <xf numFmtId="0" fontId="33" fillId="0" borderId="51" xfId="0" applyFont="1" applyBorder="1" applyAlignment="1" applyProtection="1">
      <alignment horizontal="center" vertical="center"/>
      <protection locked="0"/>
    </xf>
    <xf numFmtId="0" fontId="33" fillId="0" borderId="52" xfId="0" applyFont="1" applyBorder="1" applyAlignment="1" applyProtection="1">
      <alignment horizontal="center" vertical="center"/>
      <protection locked="0"/>
    </xf>
    <xf numFmtId="0" fontId="33" fillId="0" borderId="53" xfId="0" applyFont="1" applyBorder="1" applyAlignment="1" applyProtection="1">
      <alignment horizontal="center" vertical="center"/>
      <protection locked="0"/>
    </xf>
    <xf numFmtId="0" fontId="33" fillId="0" borderId="54" xfId="0" applyFont="1" applyBorder="1" applyAlignment="1" applyProtection="1">
      <alignment horizontal="center" vertical="center"/>
      <protection locked="0"/>
    </xf>
    <xf numFmtId="0" fontId="33" fillId="0" borderId="55" xfId="0" applyFont="1" applyBorder="1" applyAlignment="1" applyProtection="1">
      <alignment horizontal="center" vertical="center"/>
      <protection locked="0"/>
    </xf>
    <xf numFmtId="0" fontId="33" fillId="0" borderId="56" xfId="0" applyFont="1" applyBorder="1" applyAlignment="1" applyProtection="1">
      <alignment horizontal="center" vertical="center"/>
      <protection locked="0"/>
    </xf>
    <xf numFmtId="0" fontId="50" fillId="14" borderId="84" xfId="0" applyFont="1" applyFill="1" applyBorder="1" applyAlignment="1" applyProtection="1">
      <alignment horizontal="center" vertical="center"/>
      <protection locked="0"/>
    </xf>
    <xf numFmtId="0" fontId="50" fillId="14" borderId="85" xfId="0" applyFont="1" applyFill="1" applyBorder="1" applyAlignment="1" applyProtection="1">
      <alignment horizontal="center" vertical="center"/>
      <protection locked="0"/>
    </xf>
    <xf numFmtId="0" fontId="50" fillId="2" borderId="84" xfId="0" applyFont="1" applyFill="1" applyBorder="1" applyAlignment="1" applyProtection="1">
      <alignment horizontal="center" vertical="center"/>
      <protection locked="0"/>
    </xf>
    <xf numFmtId="0" fontId="50" fillId="2" borderId="86" xfId="0" applyFont="1" applyFill="1" applyBorder="1" applyAlignment="1" applyProtection="1">
      <alignment horizontal="center" vertical="center"/>
      <protection locked="0"/>
    </xf>
    <xf numFmtId="0" fontId="50" fillId="2" borderId="85" xfId="0" applyFont="1" applyFill="1" applyBorder="1" applyAlignment="1" applyProtection="1">
      <alignment horizontal="center" vertical="center"/>
      <protection locked="0"/>
    </xf>
    <xf numFmtId="0" fontId="50" fillId="14" borderId="50" xfId="0" applyFont="1" applyFill="1" applyBorder="1" applyAlignment="1" applyProtection="1">
      <alignment horizontal="center" vertical="center" wrapText="1"/>
      <protection locked="0"/>
    </xf>
    <xf numFmtId="0" fontId="50" fillId="14" borderId="50" xfId="0" applyFont="1" applyFill="1" applyBorder="1" applyAlignment="1" applyProtection="1">
      <alignment horizontal="center" vertical="center"/>
      <protection hidden="1"/>
    </xf>
    <xf numFmtId="0" fontId="42" fillId="14" borderId="50" xfId="0" applyFont="1" applyFill="1" applyBorder="1" applyAlignment="1" applyProtection="1">
      <alignment horizontal="center" vertical="center" wrapText="1"/>
      <protection locked="0"/>
    </xf>
    <xf numFmtId="0" fontId="50" fillId="14" borderId="50" xfId="0" applyFont="1" applyFill="1" applyBorder="1" applyAlignment="1" applyProtection="1">
      <alignment horizontal="center" vertical="center" wrapText="1"/>
      <protection hidden="1"/>
    </xf>
    <xf numFmtId="0" fontId="33" fillId="14" borderId="96" xfId="0" applyFont="1" applyFill="1" applyBorder="1" applyAlignment="1" applyProtection="1">
      <alignment horizontal="center" vertical="center"/>
      <protection hidden="1"/>
    </xf>
    <xf numFmtId="0" fontId="33" fillId="14" borderId="97" xfId="0" applyFont="1" applyFill="1" applyBorder="1" applyAlignment="1" applyProtection="1">
      <alignment horizontal="center" vertical="center"/>
      <protection hidden="1"/>
    </xf>
    <xf numFmtId="0" fontId="33" fillId="14" borderId="98" xfId="0" applyFont="1" applyFill="1" applyBorder="1" applyAlignment="1" applyProtection="1">
      <alignment horizontal="center" vertical="center"/>
      <protection hidden="1"/>
    </xf>
    <xf numFmtId="0" fontId="64" fillId="2" borderId="96" xfId="0" applyFont="1" applyFill="1" applyBorder="1" applyAlignment="1" applyProtection="1">
      <alignment horizontal="center" vertical="center" wrapText="1"/>
      <protection locked="0"/>
    </xf>
    <xf numFmtId="0" fontId="64" fillId="2" borderId="97" xfId="0" applyFont="1" applyFill="1" applyBorder="1" applyAlignment="1" applyProtection="1">
      <alignment horizontal="center" vertical="center" wrapText="1"/>
      <protection locked="0"/>
    </xf>
    <xf numFmtId="0" fontId="64" fillId="2" borderId="98" xfId="0" applyFont="1" applyFill="1" applyBorder="1" applyAlignment="1" applyProtection="1">
      <alignment horizontal="center" vertical="center" wrapText="1"/>
      <protection locked="0"/>
    </xf>
    <xf numFmtId="0" fontId="64" fillId="14" borderId="96" xfId="0" applyFont="1" applyFill="1" applyBorder="1" applyAlignment="1" applyProtection="1">
      <alignment horizontal="center" vertical="center" wrapText="1"/>
      <protection hidden="1"/>
    </xf>
    <xf numFmtId="0" fontId="64" fillId="14" borderId="97" xfId="0" applyFont="1" applyFill="1" applyBorder="1" applyAlignment="1" applyProtection="1">
      <alignment horizontal="center" vertical="center" wrapText="1"/>
      <protection hidden="1"/>
    </xf>
    <xf numFmtId="0" fontId="64" fillId="14" borderId="98" xfId="0" applyFont="1" applyFill="1" applyBorder="1" applyAlignment="1" applyProtection="1">
      <alignment horizontal="center" vertical="center" wrapText="1"/>
      <protection hidden="1"/>
    </xf>
    <xf numFmtId="0" fontId="33" fillId="0" borderId="87" xfId="0" applyFont="1" applyBorder="1" applyAlignment="1" applyProtection="1">
      <alignment horizontal="center" vertical="top" wrapText="1"/>
      <protection locked="0"/>
    </xf>
    <xf numFmtId="0" fontId="33" fillId="0" borderId="90" xfId="0" applyFont="1" applyBorder="1" applyAlignment="1" applyProtection="1">
      <alignment horizontal="center" vertical="top" wrapText="1"/>
      <protection locked="0"/>
    </xf>
    <xf numFmtId="0" fontId="33" fillId="0" borderId="93" xfId="0" applyFont="1" applyBorder="1" applyAlignment="1" applyProtection="1">
      <alignment horizontal="center" vertical="top" wrapText="1"/>
      <protection locked="0"/>
    </xf>
    <xf numFmtId="0" fontId="64" fillId="0" borderId="88" xfId="0" applyFont="1" applyBorder="1" applyAlignment="1" applyProtection="1">
      <alignment horizontal="center" vertical="center" wrapText="1"/>
      <protection locked="0"/>
    </xf>
    <xf numFmtId="0" fontId="64" fillId="0" borderId="91"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33" fillId="0" borderId="88" xfId="0" applyFont="1" applyBorder="1" applyAlignment="1" applyProtection="1">
      <alignment horizontal="center" vertical="top" wrapText="1"/>
      <protection locked="0"/>
    </xf>
    <xf numFmtId="0" fontId="33" fillId="0" borderId="91" xfId="0" applyFont="1" applyBorder="1" applyAlignment="1" applyProtection="1">
      <alignment horizontal="center" vertical="top" wrapText="1"/>
      <protection locked="0"/>
    </xf>
    <xf numFmtId="0" fontId="33" fillId="0" borderId="94" xfId="0" applyFont="1" applyBorder="1" applyAlignment="1" applyProtection="1">
      <alignment horizontal="center" vertical="top" wrapText="1"/>
      <protection locked="0"/>
    </xf>
    <xf numFmtId="0" fontId="50" fillId="14" borderId="50" xfId="0" applyFont="1" applyFill="1" applyBorder="1" applyAlignment="1" applyProtection="1">
      <alignment horizontal="center" vertical="center" textRotation="90" wrapText="1"/>
      <protection locked="0"/>
    </xf>
    <xf numFmtId="0" fontId="33" fillId="0" borderId="59" xfId="0" applyFont="1" applyBorder="1" applyAlignment="1" applyProtection="1">
      <alignment horizontal="center" vertical="center" textRotation="90"/>
      <protection locked="0"/>
    </xf>
    <xf numFmtId="0" fontId="33" fillId="0" borderId="62" xfId="0" applyFont="1" applyBorder="1" applyAlignment="1" applyProtection="1">
      <alignment horizontal="center" vertical="center" textRotation="90"/>
      <protection locked="0"/>
    </xf>
    <xf numFmtId="0" fontId="33" fillId="0" borderId="65" xfId="0" applyFont="1" applyBorder="1" applyAlignment="1" applyProtection="1">
      <alignment horizontal="center" vertical="center" textRotation="90"/>
      <protection locked="0"/>
    </xf>
    <xf numFmtId="0" fontId="53" fillId="0" borderId="88" xfId="0" applyFont="1" applyBorder="1" applyAlignment="1" applyProtection="1">
      <alignment horizontal="center" vertical="top" wrapText="1"/>
      <protection locked="0"/>
    </xf>
    <xf numFmtId="0" fontId="53" fillId="0" borderId="91" xfId="0" applyFont="1" applyBorder="1" applyAlignment="1" applyProtection="1">
      <alignment horizontal="center" vertical="top" wrapText="1"/>
      <protection locked="0"/>
    </xf>
    <xf numFmtId="0" fontId="53" fillId="0" borderId="94" xfId="0" applyFont="1" applyBorder="1" applyAlignment="1" applyProtection="1">
      <alignment horizontal="center" vertical="top" wrapText="1"/>
      <protection locked="0"/>
    </xf>
    <xf numFmtId="0" fontId="33" fillId="0" borderId="89" xfId="0" applyFont="1" applyBorder="1" applyAlignment="1" applyProtection="1">
      <alignment horizontal="center" vertical="center"/>
      <protection locked="0"/>
    </xf>
    <xf numFmtId="0" fontId="33" fillId="0" borderId="92" xfId="0" applyFont="1" applyBorder="1" applyAlignment="1" applyProtection="1">
      <alignment horizontal="center" vertical="center"/>
      <protection locked="0"/>
    </xf>
    <xf numFmtId="0" fontId="33" fillId="0" borderId="95" xfId="0" applyFont="1" applyBorder="1" applyAlignment="1" applyProtection="1">
      <alignment horizontal="center" vertical="center"/>
      <protection locked="0"/>
    </xf>
    <xf numFmtId="0" fontId="50" fillId="14" borderId="96" xfId="0" applyFont="1" applyFill="1" applyBorder="1" applyAlignment="1" applyProtection="1">
      <alignment horizontal="center" vertical="center" wrapText="1"/>
      <protection hidden="1"/>
    </xf>
    <xf numFmtId="0" fontId="50" fillId="14" borderId="97" xfId="0" applyFont="1" applyFill="1" applyBorder="1" applyAlignment="1" applyProtection="1">
      <alignment horizontal="center" vertical="center" wrapText="1"/>
      <protection hidden="1"/>
    </xf>
    <xf numFmtId="0" fontId="50" fillId="14" borderId="98" xfId="0" applyFont="1" applyFill="1" applyBorder="1" applyAlignment="1" applyProtection="1">
      <alignment horizontal="center" vertical="center" wrapText="1"/>
      <protection hidden="1"/>
    </xf>
    <xf numFmtId="9" fontId="33" fillId="14" borderId="96" xfId="0" applyNumberFormat="1" applyFont="1" applyFill="1" applyBorder="1" applyAlignment="1" applyProtection="1">
      <alignment horizontal="center" vertical="center" wrapText="1"/>
      <protection hidden="1"/>
    </xf>
    <xf numFmtId="9" fontId="33" fillId="14" borderId="97" xfId="0" applyNumberFormat="1" applyFont="1" applyFill="1" applyBorder="1" applyAlignment="1" applyProtection="1">
      <alignment horizontal="center" vertical="center" wrapText="1"/>
      <protection hidden="1"/>
    </xf>
    <xf numFmtId="9" fontId="33" fillId="14" borderId="98" xfId="0" applyNumberFormat="1" applyFont="1" applyFill="1" applyBorder="1" applyAlignment="1" applyProtection="1">
      <alignment horizontal="center" vertical="center" wrapText="1"/>
      <protection hidden="1"/>
    </xf>
    <xf numFmtId="0" fontId="50" fillId="14" borderId="50" xfId="0" applyFont="1" applyFill="1" applyBorder="1" applyAlignment="1" applyProtection="1">
      <alignment horizontal="center" vertical="center" textRotation="90" wrapText="1"/>
      <protection hidden="1"/>
    </xf>
    <xf numFmtId="9" fontId="20" fillId="0" borderId="96" xfId="0" applyNumberFormat="1" applyFont="1" applyBorder="1" applyAlignment="1" applyProtection="1">
      <alignment horizontal="center" vertical="center" wrapText="1"/>
      <protection locked="0"/>
    </xf>
    <xf numFmtId="9" fontId="20" fillId="0" borderId="97" xfId="0" applyNumberFormat="1" applyFont="1" applyBorder="1" applyAlignment="1" applyProtection="1">
      <alignment horizontal="center" vertical="center" wrapText="1"/>
      <protection locked="0"/>
    </xf>
    <xf numFmtId="9" fontId="20" fillId="0" borderId="98" xfId="0" applyNumberFormat="1" applyFont="1" applyBorder="1" applyAlignment="1" applyProtection="1">
      <alignment horizontal="center" vertical="center" wrapText="1"/>
      <protection locked="0"/>
    </xf>
    <xf numFmtId="0" fontId="50" fillId="0" borderId="96" xfId="0" applyFont="1" applyBorder="1" applyAlignment="1" applyProtection="1">
      <alignment horizontal="center" vertical="center" wrapText="1"/>
      <protection hidden="1"/>
    </xf>
    <xf numFmtId="0" fontId="50" fillId="0" borderId="97" xfId="0" applyFont="1" applyBorder="1" applyAlignment="1" applyProtection="1">
      <alignment horizontal="center" vertical="center" wrapText="1"/>
      <protection hidden="1"/>
    </xf>
    <xf numFmtId="0" fontId="50" fillId="0" borderId="98" xfId="0" applyFont="1" applyBorder="1" applyAlignment="1" applyProtection="1">
      <alignment horizontal="center" vertical="center" wrapText="1"/>
      <protection hidden="1"/>
    </xf>
    <xf numFmtId="0" fontId="50" fillId="0" borderId="96" xfId="0" applyFont="1" applyBorder="1" applyAlignment="1" applyProtection="1">
      <alignment horizontal="center" vertical="center"/>
      <protection hidden="1"/>
    </xf>
    <xf numFmtId="0" fontId="50" fillId="0" borderId="97" xfId="0" applyFont="1" applyBorder="1" applyAlignment="1" applyProtection="1">
      <alignment horizontal="center" vertical="center"/>
      <protection hidden="1"/>
    </xf>
    <xf numFmtId="0" fontId="50" fillId="0" borderId="98" xfId="0" applyFont="1" applyBorder="1" applyAlignment="1" applyProtection="1">
      <alignment horizontal="center" vertical="center"/>
      <protection hidden="1"/>
    </xf>
    <xf numFmtId="0" fontId="72" fillId="2" borderId="100" xfId="0" applyFont="1" applyFill="1" applyBorder="1" applyAlignment="1" applyProtection="1">
      <alignment horizontal="center" vertical="center" wrapText="1"/>
      <protection locked="0"/>
    </xf>
    <xf numFmtId="0" fontId="72" fillId="2" borderId="101" xfId="0" applyFont="1" applyFill="1" applyBorder="1" applyAlignment="1" applyProtection="1">
      <alignment horizontal="center" vertical="center" wrapText="1"/>
      <protection locked="0"/>
    </xf>
    <xf numFmtId="0" fontId="72" fillId="2" borderId="48" xfId="0" applyFont="1" applyFill="1" applyBorder="1" applyAlignment="1" applyProtection="1">
      <alignment horizontal="center" vertical="center" wrapText="1"/>
      <protection locked="0"/>
    </xf>
    <xf numFmtId="0" fontId="72" fillId="2" borderId="53" xfId="0" applyFont="1" applyFill="1" applyBorder="1" applyAlignment="1" applyProtection="1">
      <alignment horizontal="center" vertical="center" wrapText="1"/>
      <protection locked="0"/>
    </xf>
    <xf numFmtId="0" fontId="72" fillId="2" borderId="47" xfId="0"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protection locked="0"/>
    </xf>
    <xf numFmtId="0" fontId="71" fillId="2" borderId="103" xfId="0" applyFont="1" applyFill="1" applyBorder="1" applyAlignment="1" applyProtection="1">
      <alignment horizontal="center" vertical="center" wrapText="1"/>
      <protection locked="0"/>
    </xf>
    <xf numFmtId="0" fontId="71" fillId="2" borderId="49" xfId="0" applyFont="1" applyFill="1" applyBorder="1" applyAlignment="1" applyProtection="1">
      <alignment horizontal="center" vertical="center" wrapText="1"/>
      <protection locked="0"/>
    </xf>
    <xf numFmtId="0" fontId="70" fillId="2" borderId="104" xfId="0" applyFont="1" applyFill="1" applyBorder="1" applyAlignment="1" applyProtection="1">
      <alignment horizontal="center" vertical="center" wrapText="1"/>
      <protection locked="0"/>
    </xf>
    <xf numFmtId="0" fontId="70" fillId="2" borderId="103" xfId="0" applyFont="1" applyFill="1" applyBorder="1" applyAlignment="1" applyProtection="1">
      <alignment horizontal="center" vertical="center" wrapText="1"/>
      <protection locked="0"/>
    </xf>
    <xf numFmtId="0" fontId="70" fillId="2" borderId="49" xfId="0" applyFont="1" applyFill="1" applyBorder="1" applyAlignment="1" applyProtection="1">
      <alignment horizontal="center" vertical="center" wrapText="1"/>
      <protection locked="0"/>
    </xf>
    <xf numFmtId="0" fontId="82" fillId="27" borderId="112" xfId="0" applyFont="1" applyFill="1" applyBorder="1" applyAlignment="1">
      <alignment horizontal="center" vertical="center" wrapText="1"/>
    </xf>
    <xf numFmtId="0" fontId="82" fillId="27" borderId="113" xfId="0" applyFont="1" applyFill="1" applyBorder="1" applyAlignment="1">
      <alignment horizontal="center" vertical="center" wrapText="1"/>
    </xf>
    <xf numFmtId="0" fontId="81" fillId="28" borderId="114" xfId="0" applyFont="1" applyFill="1" applyBorder="1" applyAlignment="1">
      <alignment horizontal="center" vertical="center" wrapText="1"/>
    </xf>
    <xf numFmtId="0" fontId="81" fillId="28" borderId="115" xfId="0" applyFont="1" applyFill="1" applyBorder="1" applyAlignment="1">
      <alignment horizontal="center" vertical="center" wrapText="1"/>
    </xf>
    <xf numFmtId="0" fontId="81" fillId="28" borderId="20" xfId="0" applyFont="1" applyFill="1" applyBorder="1" applyAlignment="1">
      <alignment horizontal="center" vertical="center" wrapText="1"/>
    </xf>
    <xf numFmtId="0" fontId="81" fillId="0" borderId="114" xfId="0" applyFont="1" applyBorder="1" applyAlignment="1">
      <alignment horizontal="center" vertical="center" wrapText="1"/>
    </xf>
    <xf numFmtId="0" fontId="81" fillId="0" borderId="115" xfId="0" applyFont="1" applyBorder="1" applyAlignment="1">
      <alignment horizontal="center" vertical="center" wrapText="1"/>
    </xf>
    <xf numFmtId="0" fontId="81" fillId="0" borderId="20" xfId="0" applyFont="1" applyBorder="1" applyAlignment="1">
      <alignment horizontal="center" vertical="center" wrapText="1"/>
    </xf>
    <xf numFmtId="0" fontId="74" fillId="0" borderId="0" xfId="0" applyFont="1" applyAlignment="1">
      <alignment horizontal="center" wrapText="1"/>
    </xf>
    <xf numFmtId="0" fontId="75" fillId="0" borderId="106" xfId="0" applyFont="1" applyBorder="1" applyAlignment="1">
      <alignment horizontal="center" wrapText="1"/>
    </xf>
    <xf numFmtId="0" fontId="75" fillId="0" borderId="19" xfId="0" applyFont="1" applyBorder="1" applyAlignment="1">
      <alignment horizontal="center" wrapText="1"/>
    </xf>
    <xf numFmtId="0" fontId="22" fillId="0" borderId="0" xfId="0" applyFont="1" applyAlignment="1">
      <alignment horizontal="center" vertical="center"/>
    </xf>
    <xf numFmtId="0" fontId="43" fillId="0" borderId="0" xfId="0" applyFont="1" applyAlignment="1">
      <alignment horizontal="center" vertical="center"/>
    </xf>
    <xf numFmtId="0" fontId="16" fillId="9" borderId="0" xfId="0" applyFont="1" applyFill="1" applyAlignment="1">
      <alignment horizontal="center" vertical="center" textRotation="90" wrapText="1" readingOrder="1"/>
    </xf>
    <xf numFmtId="0" fontId="16" fillId="9" borderId="6" xfId="0" applyFont="1" applyFill="1" applyBorder="1" applyAlignment="1">
      <alignment horizontal="center" vertical="center" textRotation="90"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0" borderId="11" xfId="0" applyFont="1" applyFill="1" applyBorder="1" applyAlignment="1">
      <alignment horizontal="center" vertical="center" wrapText="1" readingOrder="1"/>
    </xf>
    <xf numFmtId="0" fontId="19" fillId="10" borderId="12" xfId="0" applyFont="1" applyFill="1" applyBorder="1" applyAlignment="1">
      <alignment horizontal="center" vertical="center" wrapText="1" readingOrder="1"/>
    </xf>
    <xf numFmtId="0" fontId="19" fillId="10" borderId="13" xfId="0" applyFont="1" applyFill="1" applyBorder="1" applyAlignment="1">
      <alignment horizontal="center" vertical="center" wrapText="1" readingOrder="1"/>
    </xf>
    <xf numFmtId="0" fontId="19" fillId="10" borderId="14" xfId="0" applyFont="1" applyFill="1" applyBorder="1" applyAlignment="1">
      <alignment horizontal="center" vertical="center" wrapText="1" readingOrder="1"/>
    </xf>
    <xf numFmtId="0" fontId="19" fillId="10" borderId="0" xfId="0" applyFont="1" applyFill="1" applyAlignment="1">
      <alignment horizontal="center" vertical="center" wrapText="1" readingOrder="1"/>
    </xf>
    <xf numFmtId="0" fontId="19" fillId="10" borderId="15" xfId="0" applyFont="1" applyFill="1" applyBorder="1" applyAlignment="1">
      <alignment horizontal="center" vertical="center" wrapText="1" readingOrder="1"/>
    </xf>
    <xf numFmtId="0" fontId="19" fillId="10" borderId="16" xfId="0" applyFont="1" applyFill="1" applyBorder="1" applyAlignment="1">
      <alignment horizontal="center" vertical="center" wrapText="1" readingOrder="1"/>
    </xf>
    <xf numFmtId="0" fontId="19" fillId="10" borderId="17" xfId="0" applyFont="1" applyFill="1" applyBorder="1" applyAlignment="1">
      <alignment horizontal="center" vertical="center" wrapText="1" readingOrder="1"/>
    </xf>
    <xf numFmtId="0" fontId="19" fillId="10" borderId="18"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4" borderId="11" xfId="0" applyFont="1" applyFill="1" applyBorder="1" applyAlignment="1">
      <alignment horizontal="center" vertical="center" wrapText="1" readingOrder="1"/>
    </xf>
    <xf numFmtId="0" fontId="19" fillId="4" borderId="12" xfId="0" applyFont="1" applyFill="1" applyBorder="1" applyAlignment="1">
      <alignment horizontal="center" vertical="center" wrapText="1" readingOrder="1"/>
    </xf>
    <xf numFmtId="0" fontId="19" fillId="4" borderId="13" xfId="0" applyFont="1" applyFill="1" applyBorder="1" applyAlignment="1">
      <alignment horizontal="center" vertical="center" wrapText="1" readingOrder="1"/>
    </xf>
    <xf numFmtId="0" fontId="19" fillId="4" borderId="14" xfId="0" applyFont="1" applyFill="1" applyBorder="1" applyAlignment="1">
      <alignment horizontal="center" vertical="center" wrapText="1" readingOrder="1"/>
    </xf>
    <xf numFmtId="0" fontId="19" fillId="4" borderId="0" xfId="0" applyFont="1" applyFill="1" applyAlignment="1">
      <alignment horizontal="center" vertical="center" wrapText="1" readingOrder="1"/>
    </xf>
    <xf numFmtId="0" fontId="19" fillId="4" borderId="15" xfId="0" applyFont="1" applyFill="1" applyBorder="1" applyAlignment="1">
      <alignment horizontal="center" vertical="center" wrapText="1" readingOrder="1"/>
    </xf>
    <xf numFmtId="0" fontId="19" fillId="4" borderId="16" xfId="0" applyFont="1" applyFill="1" applyBorder="1" applyAlignment="1">
      <alignment horizontal="center" vertical="center" wrapText="1" readingOrder="1"/>
    </xf>
    <xf numFmtId="0" fontId="19" fillId="4" borderId="17" xfId="0" applyFont="1" applyFill="1" applyBorder="1" applyAlignment="1">
      <alignment horizontal="center" vertical="center" wrapText="1" readingOrder="1"/>
    </xf>
    <xf numFmtId="0" fontId="19" fillId="4" borderId="18" xfId="0" applyFont="1" applyFill="1" applyBorder="1" applyAlignment="1">
      <alignment horizontal="center" vertical="center" wrapText="1" readingOrder="1"/>
    </xf>
    <xf numFmtId="0" fontId="15" fillId="0" borderId="3" xfId="0" applyFont="1" applyBorder="1" applyAlignment="1">
      <alignment horizontal="center"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8" fillId="10" borderId="0" xfId="0" applyFont="1" applyFill="1" applyAlignment="1" applyProtection="1">
      <alignment horizontal="center" vertical="center" wrapText="1" readingOrder="1"/>
      <protection hidden="1"/>
    </xf>
    <xf numFmtId="0" fontId="18" fillId="10" borderId="6" xfId="0" applyFont="1" applyFill="1" applyBorder="1" applyAlignment="1" applyProtection="1">
      <alignment horizontal="center" vertical="center" wrapText="1" readingOrder="1"/>
      <protection hidden="1"/>
    </xf>
    <xf numFmtId="0" fontId="18" fillId="10" borderId="3" xfId="0" applyFont="1" applyFill="1" applyBorder="1" applyAlignment="1" applyProtection="1">
      <alignment horizontal="center" vertical="center" wrapText="1" readingOrder="1"/>
      <protection hidden="1"/>
    </xf>
    <xf numFmtId="0" fontId="18" fillId="10" borderId="10" xfId="0" applyFont="1" applyFill="1" applyBorder="1" applyAlignment="1" applyProtection="1">
      <alignment horizontal="center" vertical="center" wrapText="1" readingOrder="1"/>
      <protection hidden="1"/>
    </xf>
    <xf numFmtId="0" fontId="18" fillId="10" borderId="5" xfId="0" applyFont="1" applyFill="1" applyBorder="1" applyAlignment="1" applyProtection="1">
      <alignment horizontal="center" vertical="center" wrapText="1" readingOrder="1"/>
      <protection hidden="1"/>
    </xf>
    <xf numFmtId="0" fontId="18" fillId="10" borderId="4" xfId="0" applyFont="1" applyFill="1" applyBorder="1" applyAlignment="1" applyProtection="1">
      <alignment horizontal="center" vertical="center" wrapText="1" readingOrder="1"/>
      <protection hidden="1"/>
    </xf>
    <xf numFmtId="0" fontId="16" fillId="9" borderId="0" xfId="0" applyFont="1" applyFill="1" applyAlignment="1">
      <alignment horizontal="center" vertical="center" wrapText="1" readingOrder="1"/>
    </xf>
    <xf numFmtId="0" fontId="15" fillId="0" borderId="10" xfId="0" applyFont="1" applyBorder="1" applyAlignment="1">
      <alignment horizontal="center" vertical="center" wrapText="1"/>
    </xf>
    <xf numFmtId="0" fontId="18" fillId="10" borderId="7" xfId="0" applyFont="1" applyFill="1" applyBorder="1" applyAlignment="1" applyProtection="1">
      <alignment horizontal="center" vertical="center" wrapText="1" readingOrder="1"/>
      <protection hidden="1"/>
    </xf>
    <xf numFmtId="0" fontId="18" fillId="10" borderId="9" xfId="0" applyFont="1" applyFill="1" applyBorder="1" applyAlignment="1" applyProtection="1">
      <alignment horizontal="center" vertical="center" wrapText="1" readingOrder="1"/>
      <protection hidden="1"/>
    </xf>
    <xf numFmtId="0" fontId="18" fillId="10"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wrapText="1" readingOrder="1"/>
      <protection hidden="1"/>
    </xf>
    <xf numFmtId="0" fontId="18" fillId="11" borderId="0" xfId="0" applyFont="1" applyFill="1" applyAlignment="1" applyProtection="1">
      <alignment horizontal="center" wrapText="1" readingOrder="1"/>
      <protection hidden="1"/>
    </xf>
    <xf numFmtId="0" fontId="18" fillId="11"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wrapText="1" readingOrder="1"/>
      <protection hidden="1"/>
    </xf>
    <xf numFmtId="0" fontId="18" fillId="11" borderId="9" xfId="0" applyFont="1" applyFill="1" applyBorder="1" applyAlignment="1" applyProtection="1">
      <alignment horizontal="center" wrapText="1" readingOrder="1"/>
      <protection hidden="1"/>
    </xf>
    <xf numFmtId="0" fontId="18" fillId="11" borderId="8" xfId="0" applyFont="1" applyFill="1" applyBorder="1" applyAlignment="1" applyProtection="1">
      <alignment horizontal="center" wrapText="1" readingOrder="1"/>
      <protection hidden="1"/>
    </xf>
    <xf numFmtId="0" fontId="18" fillId="11" borderId="3" xfId="0" applyFont="1" applyFill="1" applyBorder="1" applyAlignment="1" applyProtection="1">
      <alignment horizontal="center" wrapText="1" readingOrder="1"/>
      <protection hidden="1"/>
    </xf>
    <xf numFmtId="0" fontId="18" fillId="11" borderId="10" xfId="0" applyFont="1" applyFill="1" applyBorder="1" applyAlignment="1" applyProtection="1">
      <alignment horizontal="center" wrapText="1" readingOrder="1"/>
      <protection hidden="1"/>
    </xf>
    <xf numFmtId="0" fontId="18" fillId="11" borderId="4"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4" borderId="0" xfId="0" applyFont="1" applyFill="1" applyAlignment="1" applyProtection="1">
      <alignment horizontal="center" wrapText="1" readingOrder="1"/>
      <protection hidden="1"/>
    </xf>
    <xf numFmtId="0" fontId="18" fillId="4" borderId="6" xfId="0" applyFont="1" applyFill="1" applyBorder="1" applyAlignment="1" applyProtection="1">
      <alignment horizontal="center" wrapText="1" readingOrder="1"/>
      <protection hidden="1"/>
    </xf>
    <xf numFmtId="0" fontId="18" fillId="4" borderId="5" xfId="0" applyFont="1" applyFill="1" applyBorder="1" applyAlignment="1" applyProtection="1">
      <alignment horizontal="center" wrapText="1" readingOrder="1"/>
      <protection hidden="1"/>
    </xf>
    <xf numFmtId="0" fontId="18" fillId="4" borderId="7" xfId="0" applyFont="1" applyFill="1" applyBorder="1" applyAlignment="1" applyProtection="1">
      <alignment horizontal="center" wrapText="1" readingOrder="1"/>
      <protection hidden="1"/>
    </xf>
    <xf numFmtId="0" fontId="18" fillId="4" borderId="9" xfId="0" applyFont="1" applyFill="1" applyBorder="1" applyAlignment="1" applyProtection="1">
      <alignment horizontal="center" wrapText="1" readingOrder="1"/>
      <protection hidden="1"/>
    </xf>
    <xf numFmtId="0" fontId="18" fillId="4" borderId="8" xfId="0" applyFont="1" applyFill="1" applyBorder="1" applyAlignment="1" applyProtection="1">
      <alignment horizontal="center" wrapText="1" readingOrder="1"/>
      <protection hidden="1"/>
    </xf>
    <xf numFmtId="0" fontId="18" fillId="4" borderId="3" xfId="0" applyFont="1" applyFill="1" applyBorder="1" applyAlignment="1" applyProtection="1">
      <alignment horizontal="center" wrapText="1" readingOrder="1"/>
      <protection hidden="1"/>
    </xf>
    <xf numFmtId="0" fontId="18" fillId="4" borderId="10" xfId="0" applyFont="1" applyFill="1" applyBorder="1" applyAlignment="1" applyProtection="1">
      <alignment horizontal="center" wrapText="1" readingOrder="1"/>
      <protection hidden="1"/>
    </xf>
    <xf numFmtId="0" fontId="18" fillId="4" borderId="4"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40" fillId="10" borderId="11" xfId="0" applyFont="1" applyFill="1" applyBorder="1" applyAlignment="1">
      <alignment horizontal="center" vertical="center" wrapText="1" readingOrder="1"/>
    </xf>
    <xf numFmtId="0" fontId="40" fillId="10" borderId="12" xfId="0" applyFont="1" applyFill="1" applyBorder="1" applyAlignment="1">
      <alignment horizontal="center" vertical="center" wrapText="1" readingOrder="1"/>
    </xf>
    <xf numFmtId="0" fontId="40" fillId="10" borderId="13" xfId="0" applyFont="1" applyFill="1" applyBorder="1" applyAlignment="1">
      <alignment horizontal="center" vertical="center" wrapText="1" readingOrder="1"/>
    </xf>
    <xf numFmtId="0" fontId="40" fillId="10" borderId="14" xfId="0" applyFont="1" applyFill="1" applyBorder="1" applyAlignment="1">
      <alignment horizontal="center" vertical="center" wrapText="1" readingOrder="1"/>
    </xf>
    <xf numFmtId="0" fontId="40" fillId="10" borderId="0" xfId="0" applyFont="1" applyFill="1" applyAlignment="1">
      <alignment horizontal="center" vertical="center" wrapText="1" readingOrder="1"/>
    </xf>
    <xf numFmtId="0" fontId="40" fillId="10" borderId="15" xfId="0" applyFont="1" applyFill="1" applyBorder="1" applyAlignment="1">
      <alignment horizontal="center" vertical="center" wrapText="1" readingOrder="1"/>
    </xf>
    <xf numFmtId="0" fontId="40" fillId="10" borderId="16" xfId="0" applyFont="1" applyFill="1" applyBorder="1" applyAlignment="1">
      <alignment horizontal="center" vertical="center" wrapText="1" readingOrder="1"/>
    </xf>
    <xf numFmtId="0" fontId="40" fillId="10" borderId="17" xfId="0" applyFont="1" applyFill="1" applyBorder="1" applyAlignment="1">
      <alignment horizontal="center" vertical="center" wrapText="1" readingOrder="1"/>
    </xf>
    <xf numFmtId="0" fontId="40" fillId="10" borderId="18" xfId="0" applyFont="1" applyFill="1" applyBorder="1" applyAlignment="1">
      <alignment horizontal="center" vertical="center" wrapText="1" readingOrder="1"/>
    </xf>
    <xf numFmtId="0" fontId="41" fillId="0" borderId="3" xfId="0" applyFont="1" applyBorder="1" applyAlignment="1">
      <alignment horizontal="center" vertical="center" wrapText="1"/>
    </xf>
    <xf numFmtId="0" fontId="41" fillId="0" borderId="10" xfId="0" applyFont="1" applyBorder="1" applyAlignment="1">
      <alignment horizontal="center" vertical="center"/>
    </xf>
    <xf numFmtId="0" fontId="41" fillId="0" borderId="5" xfId="0" applyFont="1" applyBorder="1" applyAlignment="1">
      <alignment horizontal="center" vertical="center" wrapText="1"/>
    </xf>
    <xf numFmtId="0" fontId="41" fillId="0" borderId="0" xfId="0" applyFont="1" applyAlignment="1">
      <alignment horizontal="center" vertical="center"/>
    </xf>
    <xf numFmtId="0" fontId="41" fillId="0" borderId="5" xfId="0" applyFont="1" applyBorder="1" applyAlignment="1">
      <alignment horizontal="center" vertical="center"/>
    </xf>
    <xf numFmtId="0" fontId="41" fillId="0" borderId="7" xfId="0" applyFont="1" applyBorder="1" applyAlignment="1">
      <alignment horizontal="center" vertical="center"/>
    </xf>
    <xf numFmtId="0" fontId="41" fillId="0" borderId="9" xfId="0" applyFont="1" applyBorder="1" applyAlignment="1">
      <alignment horizontal="center" vertical="center"/>
    </xf>
    <xf numFmtId="0" fontId="40" fillId="11" borderId="11" xfId="0" applyFont="1" applyFill="1" applyBorder="1" applyAlignment="1">
      <alignment horizontal="center" vertical="center" wrapText="1" readingOrder="1"/>
    </xf>
    <xf numFmtId="0" fontId="40" fillId="11" borderId="12"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39" fillId="0" borderId="0" xfId="0" applyFont="1" applyAlignment="1">
      <alignment horizontal="center" vertical="center" wrapText="1"/>
    </xf>
    <xf numFmtId="0" fontId="20" fillId="0" borderId="0" xfId="0" applyFont="1" applyAlignment="1">
      <alignment horizontal="center" vertical="center" wrapText="1"/>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1" fillId="0" borderId="8" xfId="0" applyFont="1" applyBorder="1" applyAlignment="1">
      <alignment horizontal="center" vertical="center"/>
    </xf>
    <xf numFmtId="0" fontId="40" fillId="4" borderId="11" xfId="0" applyFont="1" applyFill="1" applyBorder="1" applyAlignment="1">
      <alignment horizontal="center" vertical="center" wrapText="1" readingOrder="1"/>
    </xf>
    <xf numFmtId="0" fontId="40" fillId="4" borderId="12" xfId="0" applyFont="1" applyFill="1" applyBorder="1" applyAlignment="1">
      <alignment horizontal="center" vertical="center" wrapText="1" readingOrder="1"/>
    </xf>
    <xf numFmtId="0" fontId="40" fillId="4" borderId="13" xfId="0" applyFont="1" applyFill="1" applyBorder="1" applyAlignment="1">
      <alignment horizontal="center" vertical="center" wrapText="1" readingOrder="1"/>
    </xf>
    <xf numFmtId="0" fontId="40" fillId="4" borderId="14" xfId="0" applyFont="1" applyFill="1" applyBorder="1" applyAlignment="1">
      <alignment horizontal="center" vertical="center" wrapText="1" readingOrder="1"/>
    </xf>
    <xf numFmtId="0" fontId="40" fillId="4" borderId="0" xfId="0" applyFont="1" applyFill="1" applyAlignment="1">
      <alignment horizontal="center" vertical="center" wrapText="1" readingOrder="1"/>
    </xf>
    <xf numFmtId="0" fontId="40" fillId="4" borderId="15" xfId="0" applyFont="1" applyFill="1" applyBorder="1" applyAlignment="1">
      <alignment horizontal="center" vertical="center" wrapText="1" readingOrder="1"/>
    </xf>
    <xf numFmtId="0" fontId="40" fillId="4" borderId="16" xfId="0" applyFont="1" applyFill="1" applyBorder="1" applyAlignment="1">
      <alignment horizontal="center" vertical="center" wrapText="1" readingOrder="1"/>
    </xf>
    <xf numFmtId="0" fontId="40" fillId="4" borderId="17" xfId="0" applyFont="1" applyFill="1" applyBorder="1" applyAlignment="1">
      <alignment horizontal="center" vertical="center" wrapText="1" readingOrder="1"/>
    </xf>
    <xf numFmtId="0" fontId="40" fillId="4" borderId="18" xfId="0" applyFont="1" applyFill="1" applyBorder="1" applyAlignment="1">
      <alignment horizontal="center" vertical="center" wrapText="1" readingOrder="1"/>
    </xf>
    <xf numFmtId="0" fontId="40" fillId="12" borderId="11" xfId="0" applyFont="1" applyFill="1" applyBorder="1" applyAlignment="1">
      <alignment horizontal="center" vertical="center" wrapText="1" readingOrder="1"/>
    </xf>
    <xf numFmtId="0" fontId="40" fillId="12" borderId="12"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41" fillId="0" borderId="10" xfId="0" applyFont="1" applyBorder="1" applyAlignment="1">
      <alignment horizontal="center" vertical="center" wrapText="1"/>
    </xf>
    <xf numFmtId="0" fontId="11" fillId="15" borderId="19" xfId="7" applyBorder="1" applyAlignment="1">
      <alignment horizontal="center"/>
    </xf>
    <xf numFmtId="9" fontId="1" fillId="0" borderId="3" xfId="0" applyNumberFormat="1" applyFont="1" applyBorder="1" applyAlignment="1" applyProtection="1">
      <alignment horizontal="left" vertical="center" wrapText="1"/>
      <protection hidden="1"/>
    </xf>
    <xf numFmtId="9" fontId="1" fillId="0" borderId="10" xfId="0" applyNumberFormat="1" applyFont="1" applyBorder="1" applyAlignment="1" applyProtection="1">
      <alignment horizontal="left" vertical="center" wrapText="1"/>
      <protection hidden="1"/>
    </xf>
    <xf numFmtId="9" fontId="1" fillId="0" borderId="4" xfId="0" applyNumberFormat="1" applyFont="1" applyBorder="1" applyAlignment="1" applyProtection="1">
      <alignment horizontal="left" vertical="center" wrapText="1"/>
      <protection hidden="1"/>
    </xf>
    <xf numFmtId="9" fontId="1" fillId="0" borderId="7" xfId="0" applyNumberFormat="1" applyFont="1" applyBorder="1" applyAlignment="1" applyProtection="1">
      <alignment horizontal="left" vertical="center" wrapText="1"/>
      <protection hidden="1"/>
    </xf>
    <xf numFmtId="9" fontId="1" fillId="0" borderId="9" xfId="0" applyNumberFormat="1" applyFont="1" applyBorder="1" applyAlignment="1" applyProtection="1">
      <alignment horizontal="left" vertical="center" wrapText="1"/>
      <protection hidden="1"/>
    </xf>
    <xf numFmtId="9" fontId="1" fillId="0" borderId="8" xfId="0" applyNumberFormat="1" applyFont="1" applyBorder="1" applyAlignment="1" applyProtection="1">
      <alignment horizontal="left" vertical="center" wrapText="1"/>
      <protection hidden="1"/>
    </xf>
    <xf numFmtId="0" fontId="38" fillId="14" borderId="21" xfId="0" applyFont="1" applyFill="1" applyBorder="1" applyAlignment="1">
      <alignment horizontal="center" vertical="center" wrapText="1" readingOrder="1"/>
    </xf>
    <xf numFmtId="0" fontId="38" fillId="14" borderId="22" xfId="0" applyFont="1" applyFill="1" applyBorder="1" applyAlignment="1">
      <alignment horizontal="center" vertical="center" wrapText="1" readingOrder="1"/>
    </xf>
    <xf numFmtId="0" fontId="38" fillId="14" borderId="33" xfId="0" applyFont="1" applyFill="1" applyBorder="1" applyAlignment="1">
      <alignment horizontal="center" vertical="center" wrapText="1" readingOrder="1"/>
    </xf>
    <xf numFmtId="0" fontId="33" fillId="2" borderId="0" xfId="0" applyFont="1" applyFill="1" applyAlignment="1">
      <alignment horizontal="justify" vertical="center" wrapText="1"/>
    </xf>
    <xf numFmtId="0" fontId="35" fillId="14" borderId="30" xfId="0" applyFont="1" applyFill="1" applyBorder="1" applyAlignment="1">
      <alignment horizontal="center" vertical="center" wrapText="1" readingOrder="1"/>
    </xf>
    <xf numFmtId="0" fontId="35" fillId="14" borderId="31" xfId="0" applyFont="1" applyFill="1" applyBorder="1" applyAlignment="1">
      <alignment horizontal="center" vertical="center" wrapText="1" readingOrder="1"/>
    </xf>
    <xf numFmtId="0" fontId="35" fillId="2" borderId="28" xfId="0" applyFont="1" applyFill="1" applyBorder="1" applyAlignment="1">
      <alignment horizontal="center" vertical="center" wrapText="1" readingOrder="1"/>
    </xf>
    <xf numFmtId="0" fontId="35" fillId="2" borderId="23" xfId="0" applyFont="1" applyFill="1" applyBorder="1" applyAlignment="1">
      <alignment horizontal="center" vertical="center" wrapText="1" readingOrder="1"/>
    </xf>
    <xf numFmtId="0" fontId="35" fillId="2" borderId="20" xfId="0"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5" fillId="2" borderId="25" xfId="0" applyFont="1" applyFill="1" applyBorder="1" applyAlignment="1">
      <alignment horizontal="center" vertical="center" wrapText="1" readingOrder="1"/>
    </xf>
    <xf numFmtId="0" fontId="35" fillId="2" borderId="26" xfId="0" applyFont="1" applyFill="1" applyBorder="1" applyAlignment="1">
      <alignment horizontal="center" vertical="center" wrapText="1" readingOrder="1"/>
    </xf>
  </cellXfs>
  <cellStyles count="10">
    <cellStyle name="Énfasis1" xfId="7" builtinId="29"/>
    <cellStyle name="Millares [0] 2" xfId="8" xr:uid="{BF55CBD2-C229-4263-A58A-5EC2E65D3558}"/>
    <cellStyle name="Millares [0] 3" xfId="9" xr:uid="{7E9CAF4E-6A7A-4133-BE57-BB6653D8F523}"/>
    <cellStyle name="Moneda [0]" xfId="5" builtinId="7"/>
    <cellStyle name="Normal" xfId="0" builtinId="0"/>
    <cellStyle name="Normal - Style1 2" xfId="2" xr:uid="{00000000-0005-0000-0000-000005000000}"/>
    <cellStyle name="Normal 2" xfId="4" xr:uid="{00000000-0005-0000-0000-000006000000}"/>
    <cellStyle name="Normal 2 2" xfId="3" xr:uid="{00000000-0005-0000-0000-000007000000}"/>
    <cellStyle name="Normal 2 3" xfId="6" xr:uid="{00000000-0005-0000-0000-000008000000}"/>
    <cellStyle name="Porcentaje" xfId="1" builtinId="5"/>
  </cellStyles>
  <dxfs count="750">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s>
  <tableStyles count="0" defaultTableStyle="TableStyleMedium2" defaultPivotStyle="PivotStyleLight16"/>
  <colors>
    <mruColors>
      <color rgb="FF00CC99"/>
      <color rgb="FFDA723F"/>
      <color rgb="FF00CC00"/>
      <color rgb="FFFFFF00"/>
      <color rgb="FF99FF99"/>
      <color rgb="FFCCECFF"/>
      <color rgb="FFFFFF99"/>
      <color rgb="FFFFFF66"/>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 Id="rId30"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457201</xdr:colOff>
      <xdr:row>0</xdr:row>
      <xdr:rowOff>110836</xdr:rowOff>
    </xdr:from>
    <xdr:to>
      <xdr:col>3</xdr:col>
      <xdr:colOff>306615</xdr:colOff>
      <xdr:row>2</xdr:row>
      <xdr:rowOff>95012</xdr:rowOff>
    </xdr:to>
    <xdr:pic>
      <xdr:nvPicPr>
        <xdr:cNvPr id="2" name="lvKMHDmxlDL7VWlO">
          <a:extLst>
            <a:ext uri="{FF2B5EF4-FFF2-40B4-BE49-F238E27FC236}">
              <a16:creationId xmlns:a16="http://schemas.microsoft.com/office/drawing/2014/main" id="{CF6667C6-71E8-87FF-69DA-B0D20A814A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10836"/>
          <a:ext cx="1905000" cy="723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457201</xdr:colOff>
      <xdr:row>0</xdr:row>
      <xdr:rowOff>110836</xdr:rowOff>
    </xdr:from>
    <xdr:to>
      <xdr:col>2</xdr:col>
      <xdr:colOff>1295401</xdr:colOff>
      <xdr:row>3</xdr:row>
      <xdr:rowOff>169718</xdr:rowOff>
    </xdr:to>
    <xdr:pic>
      <xdr:nvPicPr>
        <xdr:cNvPr id="2" name="lvKMHDmxlDL7VWlO">
          <a:extLst>
            <a:ext uri="{FF2B5EF4-FFF2-40B4-BE49-F238E27FC236}">
              <a16:creationId xmlns:a16="http://schemas.microsoft.com/office/drawing/2014/main" id="{64466BAF-1A48-4F6D-BEF3-A98CB0B8C7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10836"/>
          <a:ext cx="1924050" cy="71928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457201</xdr:colOff>
      <xdr:row>0</xdr:row>
      <xdr:rowOff>110836</xdr:rowOff>
    </xdr:from>
    <xdr:to>
      <xdr:col>2</xdr:col>
      <xdr:colOff>71583</xdr:colOff>
      <xdr:row>3</xdr:row>
      <xdr:rowOff>169718</xdr:rowOff>
    </xdr:to>
    <xdr:pic>
      <xdr:nvPicPr>
        <xdr:cNvPr id="2" name="lvKMHDmxlDL7VWlO">
          <a:extLst>
            <a:ext uri="{FF2B5EF4-FFF2-40B4-BE49-F238E27FC236}">
              <a16:creationId xmlns:a16="http://schemas.microsoft.com/office/drawing/2014/main" id="{2F4DCCCF-C25B-4D1A-871F-CE150E456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10836"/>
          <a:ext cx="1924050" cy="71928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185057</xdr:colOff>
      <xdr:row>0</xdr:row>
      <xdr:rowOff>76200</xdr:rowOff>
    </xdr:from>
    <xdr:to>
      <xdr:col>1</xdr:col>
      <xdr:colOff>510177</xdr:colOff>
      <xdr:row>3</xdr:row>
      <xdr:rowOff>0</xdr:rowOff>
    </xdr:to>
    <xdr:pic>
      <xdr:nvPicPr>
        <xdr:cNvPr id="2" name="Imagen 1">
          <a:extLst>
            <a:ext uri="{FF2B5EF4-FFF2-40B4-BE49-F238E27FC236}">
              <a16:creationId xmlns:a16="http://schemas.microsoft.com/office/drawing/2014/main" id="{D573F2C5-D8D6-4BC5-B46B-7294DDACAF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057" y="76200"/>
          <a:ext cx="1125220" cy="609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210458</xdr:colOff>
      <xdr:row>0</xdr:row>
      <xdr:rowOff>177800</xdr:rowOff>
    </xdr:from>
    <xdr:to>
      <xdr:col>1</xdr:col>
      <xdr:colOff>535578</xdr:colOff>
      <xdr:row>3</xdr:row>
      <xdr:rowOff>25400</xdr:rowOff>
    </xdr:to>
    <xdr:pic>
      <xdr:nvPicPr>
        <xdr:cNvPr id="2" name="Imagen 1">
          <a:extLst>
            <a:ext uri="{FF2B5EF4-FFF2-40B4-BE49-F238E27FC236}">
              <a16:creationId xmlns:a16="http://schemas.microsoft.com/office/drawing/2014/main" id="{ADCDC5F3-EC35-02C4-4072-DB2C77A4F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458" y="177800"/>
          <a:ext cx="1108891" cy="59871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3bf2c3839d864873/Documentos/UAERMV/SIT/Mapas/2%20ASG%20Mapa%20Riesgos%20Integral%202026-V1.xlsx" TargetMode="External"/><Relationship Id="rId1" Type="http://schemas.openxmlformats.org/officeDocument/2006/relationships/externalLinkPath" Target="Mapas/2%20ASG%20Mapa%20Riesgos%20Integral%202026-V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ivanagonzalez/Downloads/formato%20de%20riesgos%20para%20referenciar%20(1).xlsx" TargetMode="External"/><Relationship Id="rId1" Type="http://schemas.openxmlformats.org/officeDocument/2006/relationships/externalLinkPath" Target="/Users/ivanagonzalez/Downloads/formato%20de%20riesgos%20para%20referenciar%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janne/Downloads/Seguimiento%20Mapa%20Riesgos%20Gesti&#243;n%20D..E.%20Mayo%202022%20(2).xlsx" TargetMode="External"/><Relationship Id="rId1" Type="http://schemas.openxmlformats.org/officeDocument/2006/relationships/externalLinkPath" Target="/Users/janne/Downloads/Seguimiento%20Mapa%20Riesgos%20Gesti&#243;n%20D..E.%20Mayo%202022%2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Lenovo\Downloads\Mapa%20de%20Riesgos%20Institucional%202026V2---.xlsx" TargetMode="External"/><Relationship Id="rId1" Type="http://schemas.openxmlformats.org/officeDocument/2006/relationships/externalLinkPath" Target="file:///C:\Users\Lenovo\Downloads\Mapa%20de%20Riesgos%20Institucional%202026V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d.docs.live.net/3bf2c3839d864873/Documentos/UAERMV/SIT/1%20DE%20Mapa%20Riesgos%20Integral%202026%20-V2.xlsx" TargetMode="External"/><Relationship Id="rId1" Type="http://schemas.openxmlformats.org/officeDocument/2006/relationships/externalLinkPath" Target="1%20DE%20Mapa%20Riesgos%20Integral%202026%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0 FORMULAS"/>
      <sheetName val="1 INSTRUCTIVO"/>
      <sheetName val="2 CONTEXTO E IDENTIFICACIÓN"/>
      <sheetName val="3 PROBABIL E IMPACTO INHERENTE"/>
      <sheetName val="4 MAPA CALOR INHERENTE"/>
      <sheetName val="5 VALORACIÓN CONTROL PROBAB."/>
      <sheetName val="5 VALORACIÓN CONTROL IMPACTO"/>
      <sheetName val="6 MAPA CALOR RESIDUAL-TRATAMIEN"/>
      <sheetName val="7 MAPA CALOR INHEREN Y RESIDUAL"/>
      <sheetName val="8 PEFIL RIESGO DEL PROCESO"/>
      <sheetName val="10 CONTROL DE CAMBIOS"/>
    </sheetNames>
    <sheetDataSet>
      <sheetData sheetId="0" refreshError="1"/>
      <sheetData sheetId="1" refreshError="1"/>
      <sheetData sheetId="2" refreshError="1"/>
      <sheetData sheetId="3">
        <row r="8">
          <cell r="Y8" t="str">
            <v>Menor a 199 SMLMV</v>
          </cell>
          <cell r="Z8" t="str">
            <v>El riesgo afecta la imagen de algún área de la organización.</v>
          </cell>
        </row>
        <row r="9">
          <cell r="Y9" t="str">
            <v>Entre 200 y 499 SMLMV</v>
          </cell>
          <cell r="Z9" t="str">
            <v>El riesgo afecta la imagen de la entidad internamente, de conocimiento general nivel interno, de junta directiva y accionistas y/o de proveedores.</v>
          </cell>
        </row>
        <row r="10">
          <cell r="Y10" t="str">
            <v>Entre 500 y 999 SMLMV</v>
          </cell>
          <cell r="Z10" t="str">
            <v>El riesgo afecta la imagen de la entidad con algunos usuarios de relevancia frente al logro de los objetivos.</v>
          </cell>
        </row>
        <row r="11">
          <cell r="Y11" t="str">
            <v>Entre 1000 y 4999 SMLMV</v>
          </cell>
          <cell r="Z11" t="str">
            <v>El riesgo afecta la imagen de la entidad con efecto publicitario sostenido a nivel de sector administrativo, nivel departamental o municipal.</v>
          </cell>
        </row>
        <row r="12">
          <cell r="Y12" t="str">
            <v>Mayor a 5000 SMLMV</v>
          </cell>
          <cell r="Z12" t="str">
            <v>El riesgo afecta la imagen de la entidad a nivel nacional, con efecto publicitario sostenido a nivel país</v>
          </cell>
        </row>
        <row r="13">
          <cell r="Y13" t="str">
            <v>N/A</v>
          </cell>
          <cell r="Z13" t="str">
            <v>N/A</v>
          </cell>
        </row>
      </sheetData>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ciones"/>
      <sheetName val="Matriz de Riesgos Gestión"/>
      <sheetName val="Matriz de Riesgos Corrupción"/>
      <sheetName val="Impacto Riesgo de Corrupción"/>
      <sheetName val="datos"/>
    </sheetNames>
    <sheetDataSet>
      <sheetData sheetId="0"/>
      <sheetData sheetId="1"/>
      <sheetData sheetId="2"/>
      <sheetData sheetId="3"/>
      <sheetData sheetId="4">
        <row r="1">
          <cell r="S1" t="str">
            <v>Leve</v>
          </cell>
          <cell r="T1" t="str">
            <v>Menor</v>
          </cell>
          <cell r="U1" t="str">
            <v>Moderado</v>
          </cell>
          <cell r="V1" t="str">
            <v>Mayor</v>
          </cell>
          <cell r="W1" t="str">
            <v>Catastrófico</v>
          </cell>
        </row>
        <row r="2">
          <cell r="S2" t="str">
            <v>S</v>
          </cell>
          <cell r="T2" t="str">
            <v>T</v>
          </cell>
          <cell r="U2" t="str">
            <v>U</v>
          </cell>
          <cell r="V2" t="str">
            <v>V</v>
          </cell>
          <cell r="W2" t="str">
            <v>W</v>
          </cell>
        </row>
        <row r="3">
          <cell r="Q3" t="str">
            <v>Muy Alta</v>
          </cell>
          <cell r="R3">
            <v>3</v>
          </cell>
        </row>
        <row r="4">
          <cell r="Q4" t="str">
            <v>Alta</v>
          </cell>
          <cell r="R4">
            <v>4</v>
          </cell>
        </row>
        <row r="5">
          <cell r="Q5" t="str">
            <v>Media</v>
          </cell>
          <cell r="R5">
            <v>5</v>
          </cell>
        </row>
        <row r="6">
          <cell r="Q6" t="str">
            <v>Baja</v>
          </cell>
          <cell r="R6">
            <v>6</v>
          </cell>
        </row>
        <row r="7">
          <cell r="Q7" t="str">
            <v>Muy Baja</v>
          </cell>
          <cell r="R7">
            <v>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vo"/>
      <sheetName val="Mapa de Riesgos de Gestión"/>
      <sheetName val="Mapa de Riesgos de Corrupción "/>
      <sheetName val="Mapa de Riesgos de Seguridad"/>
      <sheetName val="Evaluación de Impacto"/>
      <sheetName val="Evaluación Control"/>
      <sheetName val="Herramientas Análisis Causal"/>
      <sheetName val="Análisis Causa Raiz"/>
      <sheetName val="Tabla probabilidad"/>
      <sheetName val="Tabla Impacto"/>
      <sheetName val="Tabla Valoración"/>
      <sheetName val="Listas Desplegables"/>
      <sheetName val="Matriz Calor Inherente"/>
      <sheetName val="Matriz Calor Residual"/>
      <sheetName val="Componentes"/>
      <sheetName val="Tabla_Proceso_Objetivo"/>
      <sheetName val="Tabla Valoración controles"/>
      <sheetName val="Opciones Tratamiento"/>
      <sheetName val="Tabla_Atributos"/>
    </sheetNames>
    <sheetDataSet>
      <sheetData sheetId="0"/>
      <sheetData sheetId="1"/>
      <sheetData sheetId="2"/>
      <sheetData sheetId="3"/>
      <sheetData sheetId="4"/>
      <sheetData sheetId="5"/>
      <sheetData sheetId="6"/>
      <sheetData sheetId="7"/>
      <sheetData sheetId="8"/>
      <sheetData sheetId="9">
        <row r="11">
          <cell r="C11" t="str">
            <v xml:space="preserve">     Afectación menor a 10 SMLMV .</v>
          </cell>
        </row>
      </sheetData>
      <sheetData sheetId="10"/>
      <sheetData sheetId="11"/>
      <sheetData sheetId="12"/>
      <sheetData sheetId="13"/>
      <sheetData sheetId="14">
        <row r="1">
          <cell r="D1" t="str">
            <v>Leve</v>
          </cell>
          <cell r="E1" t="str">
            <v>Menor</v>
          </cell>
          <cell r="F1" t="str">
            <v>Moderado</v>
          </cell>
          <cell r="G1" t="str">
            <v>Mayor</v>
          </cell>
          <cell r="H1" t="str">
            <v>Catastrófico</v>
          </cell>
        </row>
        <row r="2">
          <cell r="D2" t="str">
            <v>D</v>
          </cell>
          <cell r="E2" t="str">
            <v>E</v>
          </cell>
          <cell r="F2" t="str">
            <v>F</v>
          </cell>
          <cell r="G2" t="str">
            <v>G</v>
          </cell>
          <cell r="H2" t="str">
            <v>H</v>
          </cell>
        </row>
        <row r="3">
          <cell r="B3" t="str">
            <v>Casi Seguro</v>
          </cell>
          <cell r="C3">
            <v>3</v>
          </cell>
        </row>
        <row r="4">
          <cell r="B4" t="str">
            <v>Probable</v>
          </cell>
          <cell r="C4">
            <v>4</v>
          </cell>
        </row>
        <row r="5">
          <cell r="B5" t="str">
            <v>Posible</v>
          </cell>
          <cell r="C5">
            <v>5</v>
          </cell>
        </row>
        <row r="6">
          <cell r="B6" t="str">
            <v>Improbable</v>
          </cell>
          <cell r="C6">
            <v>6</v>
          </cell>
        </row>
        <row r="7">
          <cell r="B7" t="str">
            <v>Rara Vez</v>
          </cell>
          <cell r="C7">
            <v>7</v>
          </cell>
        </row>
      </sheetData>
      <sheetData sheetId="15">
        <row r="2">
          <cell r="A2" t="str">
            <v>Gestión Jurídica</v>
          </cell>
        </row>
      </sheetData>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Riesgos de Gestión "/>
      <sheetName val="MR Gestión"/>
      <sheetName val="MR Integridad"/>
      <sheetName val="MR Fiscal"/>
      <sheetName val=" Riesgos Fiscales"/>
      <sheetName val=" Riesgos de integrida"/>
      <sheetName val="Mapa de Riesgos de Segurida-"/>
      <sheetName val="Mapa de Riesgos de Seguridad"/>
      <sheetName val="10 FORMULAS"/>
      <sheetName val="Tabla probabilidad"/>
      <sheetName val="Tabla Impacto"/>
      <sheetName val="Tabla Valoración"/>
      <sheetName val="Listas Desplegables"/>
      <sheetName val="Matriz Calor Inherente"/>
      <sheetName val="Matriz Calor Residual"/>
      <sheetName val="Componentes"/>
      <sheetName val="Tabla_Proceso_Objetivo"/>
      <sheetName val="Tabla Valoración controles"/>
      <sheetName val="Opciones Tratamiento"/>
      <sheetName val="Tabla_Atributos"/>
      <sheetName val="Mapa de Riesgos Institucional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2">
          <cell r="A32" t="str">
            <v>Posibilidad de afectación económica</v>
          </cell>
        </row>
      </sheetData>
      <sheetData sheetId="10" refreshError="1"/>
      <sheetData sheetId="11" refreshError="1"/>
      <sheetData sheetId="12" refreshError="1"/>
      <sheetData sheetId="13" refreshError="1"/>
      <sheetData sheetId="14" refreshError="1"/>
      <sheetData sheetId="15" refreshError="1"/>
      <sheetData sheetId="16">
        <row r="1">
          <cell r="D1" t="str">
            <v>Leve</v>
          </cell>
        </row>
      </sheetData>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0 FORMULAS"/>
      <sheetName val="1 INSTRUCTIVO"/>
      <sheetName val="2 CONTEXTO E IDENTIFICACIÓN"/>
      <sheetName val="3 PROBABIL E IMPACTO INHERENTE"/>
      <sheetName val="4 MAPA CALOR INHERENTE"/>
      <sheetName val="5 VALORACIÓN CONTROL PROBAB."/>
      <sheetName val="5 VALORACIÓN CONTROL IMPACTO"/>
      <sheetName val="6 MAPA CALOR RESIDUAL-TRATAMIEN"/>
      <sheetName val="7 MAPA CALOR INHEREN Y RESIDUAL"/>
      <sheetName val="8 PEFIL RIESGO DEL PROCESO"/>
      <sheetName val="10 CONTROL DE CAMBIOS"/>
    </sheetNames>
    <sheetDataSet>
      <sheetData sheetId="0"/>
      <sheetData sheetId="1"/>
      <sheetData sheetId="2"/>
      <sheetData sheetId="3"/>
      <sheetData sheetId="4"/>
      <sheetData sheetId="5"/>
      <sheetData sheetId="6"/>
      <sheetData sheetId="7">
        <row r="7">
          <cell r="H7" t="str">
            <v>Moderado</v>
          </cell>
        </row>
      </sheetData>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692A78-7E04-4D99-8D3B-7BBDAB2A99CF}" name="Tabla6" displayName="Tabla6" ref="A31:E35" totalsRowShown="0" headerRowDxfId="749" dataDxfId="748">
  <autoFilter ref="A31:E35" xr:uid="{00000000-0009-0000-0100-000006000000}"/>
  <tableColumns count="5">
    <tableColumn id="1" xr3:uid="{B30F48D2-0C6A-4053-A68B-870CC880084E}" name="Gestión" dataDxfId="747"/>
    <tableColumn id="2" xr3:uid="{89B92E53-E008-4FF1-8FB7-FFB3F1D9E3F5}" name="Fiscal" dataDxfId="746"/>
    <tableColumn id="3" xr3:uid="{A53D17CD-E6F0-4616-A19B-67814A44C94A}" name="Seguridad_Información" dataDxfId="745"/>
    <tableColumn id="4" xr3:uid="{0EEF17C4-A110-45D8-BDDF-3F0BF02E6854}" name="Integridad_Pública_Corrupción" dataDxfId="744"/>
    <tableColumn id="5" xr3:uid="{7060312E-0890-4E03-BE71-F5494776683D}" name="Integridad_Pública_LA_FT_FP" dataDxfId="74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7F7878-D734-4C2E-91CF-3FE64DBD10FB}" name="Tabla2" displayName="Tabla2" ref="A38:F47" totalsRowShown="0" headerRowDxfId="742" dataDxfId="741">
  <autoFilter ref="A38:F47" xr:uid="{00000000-0009-0000-0100-000002000000}"/>
  <tableColumns count="6">
    <tableColumn id="1" xr3:uid="{9354B47F-ADBF-4CEC-9520-20F72117D4DC}" name="Ejecución_administración_de_procesos" dataDxfId="740"/>
    <tableColumn id="2" xr3:uid="{46DB5C04-91D2-4D41-8844-B2EE036F0274}" name="Transacción_u_Operación_aplica_para_LA_FT_FP" dataDxfId="739"/>
    <tableColumn id="3" xr3:uid="{7C055DB6-059D-4113-8B4C-32AF054730B8}" name="Talento_Humano" dataDxfId="738"/>
    <tableColumn id="4" xr3:uid="{B73AB696-118E-4EC5-AFE6-03219091A374}" name="Tecnología" dataDxfId="737"/>
    <tableColumn id="5" xr3:uid="{93C7841B-4F43-42CE-90A0-79FD4F45C11B}" name="Infraestructura" dataDxfId="736"/>
    <tableColumn id="6" xr3:uid="{FA772E2B-CBF7-44C8-8368-6AFD95C1418B}" name="Evento_externo" dataDxfId="735"/>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729DAE-F5F8-4036-A690-BA07F9C5B46F}" name="Tabla3" displayName="Tabla3" ref="H37:I43" totalsRowShown="0" headerRowDxfId="734" dataDxfId="733">
  <autoFilter ref="H37:I43" xr:uid="{00000000-0009-0000-0100-000003000000}"/>
  <tableColumns count="2">
    <tableColumn id="1" xr3:uid="{9F943FBD-0CDE-4C71-A3AA-9765EDEE41ED}" name="FACTOR DE RIESGO" dataDxfId="732"/>
    <tableColumn id="2" xr3:uid="{E1EF5712-2C9D-490D-BD47-388CA050AC80}" name="Descripción" dataDxfId="73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730" dataDxfId="729">
  <autoFilter ref="B209:C219" xr:uid="{00000000-0009-0000-0100-000001000000}"/>
  <tableColumns count="2">
    <tableColumn id="1" xr3:uid="{00000000-0010-0000-0000-000001000000}" name="Criterios" dataDxfId="728"/>
    <tableColumn id="2" xr3:uid="{00000000-0010-0000-0000-000002000000}" name="Subcriterios" dataDxfId="72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64718-1995-44D9-88D4-3B7C6A272AA4}">
  <sheetPr>
    <tabColor theme="9"/>
  </sheetPr>
  <dimension ref="A1:J8"/>
  <sheetViews>
    <sheetView showGridLines="0" zoomScale="70" zoomScaleNormal="70" workbookViewId="0">
      <selection activeCell="H11" sqref="H11"/>
    </sheetView>
  </sheetViews>
  <sheetFormatPr baseColWidth="10" defaultColWidth="11.453125" defaultRowHeight="14.5" x14ac:dyDescent="0.35"/>
  <cols>
    <col min="1" max="1" width="3.453125" customWidth="1"/>
    <col min="2" max="2" width="4.54296875" customWidth="1"/>
    <col min="3" max="3" width="4.08984375" customWidth="1"/>
    <col min="4" max="4" width="5.90625" customWidth="1"/>
    <col min="5" max="5" width="16" customWidth="1"/>
    <col min="6" max="6" width="14.90625" customWidth="1"/>
    <col min="7" max="7" width="16" customWidth="1"/>
    <col min="8" max="8" width="85.08984375" customWidth="1"/>
    <col min="9" max="9" width="21.36328125" customWidth="1"/>
    <col min="10" max="10" width="23.54296875" customWidth="1"/>
  </cols>
  <sheetData>
    <row r="1" spans="1:10" x14ac:dyDescent="0.35">
      <c r="A1" s="151"/>
      <c r="B1" s="151"/>
      <c r="C1" s="151"/>
      <c r="D1" s="151"/>
      <c r="E1" s="151"/>
      <c r="F1" s="151"/>
      <c r="G1" s="151"/>
      <c r="H1" s="151"/>
      <c r="I1" s="151"/>
      <c r="J1" s="151"/>
    </row>
    <row r="2" spans="1:10" ht="20" x14ac:dyDescent="0.35">
      <c r="A2" s="151"/>
      <c r="B2" s="507" t="s">
        <v>0</v>
      </c>
      <c r="C2" s="508"/>
      <c r="D2" s="508"/>
      <c r="E2" s="508"/>
      <c r="F2" s="508"/>
      <c r="G2" s="508"/>
      <c r="H2" s="508"/>
      <c r="I2" s="508"/>
      <c r="J2" s="509"/>
    </row>
    <row r="3" spans="1:10" x14ac:dyDescent="0.35">
      <c r="A3" s="151"/>
      <c r="B3" s="153"/>
      <c r="C3" s="152"/>
      <c r="D3" s="152"/>
      <c r="E3" s="152"/>
      <c r="F3" s="152"/>
      <c r="G3" s="152"/>
      <c r="H3" s="152"/>
      <c r="I3" s="152"/>
      <c r="J3" s="154"/>
    </row>
    <row r="4" spans="1:10" ht="32.15" customHeight="1" x14ac:dyDescent="0.35">
      <c r="A4" s="151"/>
      <c r="B4" s="510" t="s">
        <v>284</v>
      </c>
      <c r="C4" s="511"/>
      <c r="D4" s="511"/>
      <c r="E4" s="511"/>
      <c r="F4" s="511"/>
      <c r="G4" s="511"/>
      <c r="H4" s="511"/>
      <c r="I4" s="511"/>
      <c r="J4" s="512"/>
    </row>
    <row r="5" spans="1:10" ht="96" customHeight="1" x14ac:dyDescent="0.35">
      <c r="A5" s="151"/>
      <c r="B5" s="510"/>
      <c r="C5" s="511"/>
      <c r="D5" s="511"/>
      <c r="E5" s="511"/>
      <c r="F5" s="511"/>
      <c r="G5" s="511"/>
      <c r="H5" s="511"/>
      <c r="I5" s="511"/>
      <c r="J5" s="512"/>
    </row>
    <row r="6" spans="1:10" x14ac:dyDescent="0.35">
      <c r="A6" s="151"/>
      <c r="B6" s="513" t="s">
        <v>1</v>
      </c>
      <c r="C6" s="514"/>
      <c r="D6" s="514"/>
      <c r="E6" s="515"/>
      <c r="F6" s="515"/>
      <c r="G6" s="515"/>
      <c r="H6" s="515"/>
      <c r="I6" s="515"/>
      <c r="J6" s="516"/>
    </row>
    <row r="7" spans="1:10" ht="82.5" customHeight="1" x14ac:dyDescent="0.35">
      <c r="A7" s="151"/>
      <c r="B7" s="517" t="s">
        <v>2</v>
      </c>
      <c r="C7" s="518"/>
      <c r="D7" s="518"/>
      <c r="E7" s="518"/>
      <c r="F7" s="518"/>
      <c r="G7" s="518"/>
      <c r="H7" s="518"/>
      <c r="I7" s="518"/>
      <c r="J7" s="519"/>
    </row>
    <row r="8" spans="1:10" x14ac:dyDescent="0.35">
      <c r="A8" s="151"/>
      <c r="B8" s="155"/>
      <c r="C8" s="156"/>
      <c r="D8" s="156"/>
      <c r="E8" s="156"/>
      <c r="F8" s="156"/>
      <c r="G8" s="156"/>
      <c r="H8" s="156"/>
      <c r="I8" s="156"/>
      <c r="J8" s="157"/>
    </row>
  </sheetData>
  <sheetProtection formatCells="0" formatColumns="0" formatRows="0" insertColumns="0" insertRows="0" insertHyperlinks="0" deleteColumns="0" deleteRows="0" sort="0" autoFilter="0" pivotTables="0"/>
  <mergeCells count="4">
    <mergeCell ref="B2:J2"/>
    <mergeCell ref="B4:J5"/>
    <mergeCell ref="B6:J6"/>
    <mergeCell ref="B7:J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FFFF00"/>
  </sheetPr>
  <dimension ref="A1:U232"/>
  <sheetViews>
    <sheetView zoomScale="60" zoomScaleNormal="60" workbookViewId="0">
      <selection activeCell="C13" sqref="C13"/>
    </sheetView>
  </sheetViews>
  <sheetFormatPr baseColWidth="10" defaultColWidth="11.453125" defaultRowHeight="14.5" x14ac:dyDescent="0.35"/>
  <cols>
    <col min="2" max="2" width="40.453125" customWidth="1"/>
    <col min="3" max="3" width="74.90625" customWidth="1"/>
    <col min="4" max="4" width="135" bestFit="1" customWidth="1"/>
    <col min="5" max="5" width="144.6328125" bestFit="1" customWidth="1"/>
  </cols>
  <sheetData>
    <row r="1" spans="1:21" ht="32.5" x14ac:dyDescent="0.35">
      <c r="A1" s="69"/>
      <c r="B1" s="759" t="s">
        <v>99</v>
      </c>
      <c r="C1" s="759"/>
      <c r="D1" s="759"/>
      <c r="E1" s="69"/>
      <c r="F1" s="69"/>
      <c r="G1" s="69"/>
      <c r="H1" s="69"/>
      <c r="I1" s="69"/>
      <c r="J1" s="69"/>
      <c r="K1" s="69"/>
      <c r="L1" s="69"/>
      <c r="M1" s="69"/>
      <c r="N1" s="69"/>
      <c r="O1" s="69"/>
      <c r="P1" s="69"/>
      <c r="Q1" s="69"/>
      <c r="R1" s="69"/>
      <c r="S1" s="69"/>
      <c r="T1" s="69"/>
      <c r="U1" s="69"/>
    </row>
    <row r="2" spans="1:21" x14ac:dyDescent="0.35">
      <c r="A2" s="69"/>
      <c r="B2" s="69"/>
      <c r="C2" s="69"/>
      <c r="D2" s="69"/>
      <c r="E2" s="69"/>
      <c r="F2" s="69"/>
      <c r="G2" s="69"/>
      <c r="H2" s="69"/>
      <c r="I2" s="69"/>
      <c r="J2" s="69"/>
      <c r="K2" s="69"/>
      <c r="L2" s="69"/>
      <c r="M2" s="69"/>
      <c r="N2" s="69"/>
      <c r="O2" s="69"/>
      <c r="P2" s="69"/>
      <c r="Q2" s="69"/>
      <c r="R2" s="69"/>
      <c r="S2" s="69"/>
      <c r="T2" s="69"/>
      <c r="U2" s="69"/>
    </row>
    <row r="3" spans="1:21" ht="30.5" x14ac:dyDescent="0.35">
      <c r="A3" s="69"/>
      <c r="B3" s="87"/>
      <c r="C3" s="22" t="s">
        <v>100</v>
      </c>
      <c r="D3" s="22" t="s">
        <v>101</v>
      </c>
      <c r="E3" s="69"/>
      <c r="F3" s="69"/>
      <c r="G3" s="69"/>
      <c r="H3" s="69"/>
      <c r="I3" s="69"/>
      <c r="J3" s="69"/>
      <c r="K3" s="69"/>
      <c r="L3" s="69"/>
      <c r="M3" s="69"/>
      <c r="N3" s="69"/>
      <c r="O3" s="69"/>
      <c r="P3" s="69"/>
      <c r="Q3" s="69"/>
      <c r="R3" s="69"/>
      <c r="S3" s="69"/>
      <c r="T3" s="69"/>
      <c r="U3" s="69"/>
    </row>
    <row r="4" spans="1:21" ht="32.5" x14ac:dyDescent="0.35">
      <c r="A4" s="86" t="s">
        <v>102</v>
      </c>
      <c r="B4" s="25" t="s">
        <v>103</v>
      </c>
      <c r="C4" s="30" t="s">
        <v>104</v>
      </c>
      <c r="D4" s="23" t="s">
        <v>105</v>
      </c>
      <c r="E4" s="69"/>
      <c r="F4" s="69"/>
      <c r="G4" s="69"/>
      <c r="H4" s="69"/>
      <c r="I4" s="69"/>
      <c r="J4" s="69"/>
      <c r="K4" s="69"/>
      <c r="L4" s="69"/>
      <c r="M4" s="69"/>
      <c r="N4" s="69"/>
      <c r="O4" s="69"/>
      <c r="P4" s="69"/>
      <c r="Q4" s="69"/>
      <c r="R4" s="69"/>
      <c r="S4" s="69"/>
      <c r="T4" s="69"/>
      <c r="U4" s="69"/>
    </row>
    <row r="5" spans="1:21" ht="65" x14ac:dyDescent="0.35">
      <c r="A5" s="86" t="s">
        <v>106</v>
      </c>
      <c r="B5" s="26" t="s">
        <v>107</v>
      </c>
      <c r="C5" s="31" t="s">
        <v>108</v>
      </c>
      <c r="D5" s="24" t="s">
        <v>109</v>
      </c>
      <c r="E5" s="69"/>
      <c r="F5" s="69"/>
      <c r="G5" s="69"/>
      <c r="H5" s="69"/>
      <c r="I5" s="69"/>
      <c r="J5" s="69"/>
      <c r="K5" s="69"/>
      <c r="L5" s="69"/>
      <c r="M5" s="69"/>
      <c r="N5" s="69"/>
      <c r="O5" s="69"/>
      <c r="P5" s="69"/>
      <c r="Q5" s="69"/>
      <c r="R5" s="69"/>
      <c r="S5" s="69"/>
      <c r="T5" s="69"/>
      <c r="U5" s="69"/>
    </row>
    <row r="6" spans="1:21" ht="65" x14ac:dyDescent="0.35">
      <c r="A6" s="86" t="s">
        <v>81</v>
      </c>
      <c r="B6" s="27" t="s">
        <v>110</v>
      </c>
      <c r="C6" s="31" t="s">
        <v>111</v>
      </c>
      <c r="D6" s="24" t="s">
        <v>112</v>
      </c>
      <c r="E6" s="69"/>
      <c r="F6" s="69"/>
      <c r="G6" s="69"/>
      <c r="H6" s="69"/>
      <c r="I6" s="69"/>
      <c r="J6" s="69"/>
      <c r="K6" s="69"/>
      <c r="L6" s="69"/>
      <c r="M6" s="69"/>
      <c r="N6" s="69"/>
      <c r="O6" s="69"/>
      <c r="P6" s="69"/>
      <c r="Q6" s="69"/>
      <c r="R6" s="69"/>
      <c r="S6" s="69"/>
      <c r="T6" s="69"/>
      <c r="U6" s="69"/>
    </row>
    <row r="7" spans="1:21" ht="65" x14ac:dyDescent="0.35">
      <c r="A7" s="86" t="s">
        <v>83</v>
      </c>
      <c r="B7" s="28" t="s">
        <v>113</v>
      </c>
      <c r="C7" s="31" t="s">
        <v>114</v>
      </c>
      <c r="D7" s="24" t="s">
        <v>115</v>
      </c>
      <c r="E7" s="69"/>
      <c r="F7" s="69"/>
      <c r="G7" s="69"/>
      <c r="H7" s="69"/>
      <c r="I7" s="69"/>
      <c r="J7" s="69"/>
      <c r="K7" s="69"/>
      <c r="L7" s="69"/>
      <c r="M7" s="69"/>
      <c r="N7" s="69"/>
      <c r="O7" s="69"/>
      <c r="P7" s="69"/>
      <c r="Q7" s="69"/>
      <c r="R7" s="69"/>
      <c r="S7" s="69"/>
      <c r="T7" s="69"/>
      <c r="U7" s="69"/>
    </row>
    <row r="8" spans="1:21" ht="65" x14ac:dyDescent="0.35">
      <c r="A8" s="86" t="s">
        <v>85</v>
      </c>
      <c r="B8" s="29" t="s">
        <v>116</v>
      </c>
      <c r="C8" s="31" t="s">
        <v>117</v>
      </c>
      <c r="D8" s="24" t="s">
        <v>118</v>
      </c>
      <c r="E8" s="69"/>
      <c r="F8" s="69"/>
      <c r="G8" s="69"/>
      <c r="H8" s="69"/>
      <c r="I8" s="69"/>
      <c r="J8" s="69"/>
      <c r="K8" s="69"/>
      <c r="L8" s="69"/>
      <c r="M8" s="69"/>
      <c r="N8" s="69"/>
      <c r="O8" s="69"/>
      <c r="P8" s="69"/>
      <c r="Q8" s="69"/>
      <c r="R8" s="69"/>
      <c r="S8" s="69"/>
      <c r="T8" s="69"/>
      <c r="U8" s="69"/>
    </row>
    <row r="9" spans="1:21" ht="20" x14ac:dyDescent="0.35">
      <c r="A9" s="86"/>
      <c r="B9" s="86"/>
      <c r="C9" s="92"/>
      <c r="D9" s="88"/>
      <c r="E9" s="69"/>
      <c r="F9" s="69"/>
      <c r="G9" s="69"/>
      <c r="H9" s="69"/>
      <c r="I9" s="69"/>
      <c r="J9" s="69"/>
      <c r="K9" s="69"/>
      <c r="L9" s="69"/>
      <c r="M9" s="69"/>
      <c r="N9" s="69"/>
      <c r="O9" s="69"/>
      <c r="P9" s="69"/>
      <c r="Q9" s="69"/>
      <c r="R9" s="69"/>
      <c r="S9" s="69"/>
      <c r="T9" s="69"/>
      <c r="U9" s="69"/>
    </row>
    <row r="10" spans="1:21" x14ac:dyDescent="0.35">
      <c r="A10" s="86"/>
      <c r="B10" s="89"/>
      <c r="C10" s="89"/>
      <c r="D10" s="89"/>
      <c r="E10" s="69"/>
      <c r="F10" s="69"/>
      <c r="G10" s="69"/>
      <c r="H10" s="69"/>
      <c r="I10" s="69"/>
      <c r="J10" s="69"/>
      <c r="K10" s="69"/>
      <c r="L10" s="69"/>
      <c r="M10" s="69"/>
      <c r="N10" s="69"/>
      <c r="O10" s="69"/>
      <c r="P10" s="69"/>
      <c r="Q10" s="69"/>
      <c r="R10" s="69"/>
      <c r="S10" s="69"/>
      <c r="T10" s="69"/>
      <c r="U10" s="69"/>
    </row>
    <row r="11" spans="1:21" x14ac:dyDescent="0.35">
      <c r="A11" s="86"/>
      <c r="B11" s="86" t="s">
        <v>119</v>
      </c>
      <c r="C11" s="86" t="s">
        <v>120</v>
      </c>
      <c r="D11" s="86" t="s">
        <v>121</v>
      </c>
      <c r="E11" s="69"/>
      <c r="F11" s="69"/>
      <c r="G11" s="69"/>
      <c r="H11" s="69"/>
      <c r="I11" s="69"/>
      <c r="J11" s="69"/>
      <c r="K11" s="69"/>
      <c r="L11" s="69"/>
      <c r="M11" s="69"/>
      <c r="N11" s="69"/>
      <c r="O11" s="69"/>
      <c r="P11" s="69"/>
      <c r="Q11" s="69"/>
      <c r="R11" s="69"/>
      <c r="S11" s="69"/>
      <c r="T11" s="69"/>
      <c r="U11" s="69"/>
    </row>
    <row r="12" spans="1:21" x14ac:dyDescent="0.35">
      <c r="A12" s="86"/>
      <c r="B12" s="86" t="s">
        <v>122</v>
      </c>
      <c r="C12" s="86" t="s">
        <v>123</v>
      </c>
      <c r="D12" s="86" t="s">
        <v>63</v>
      </c>
      <c r="E12" s="69"/>
      <c r="F12" s="69"/>
      <c r="G12" s="69"/>
      <c r="H12" s="69"/>
      <c r="I12" s="69"/>
      <c r="J12" s="69"/>
      <c r="K12" s="69"/>
      <c r="L12" s="69"/>
      <c r="M12" s="69"/>
      <c r="N12" s="69"/>
      <c r="O12" s="69"/>
      <c r="P12" s="69"/>
      <c r="Q12" s="69"/>
      <c r="R12" s="69"/>
      <c r="S12" s="69"/>
      <c r="T12" s="69"/>
      <c r="U12" s="69"/>
    </row>
    <row r="13" spans="1:21" x14ac:dyDescent="0.35">
      <c r="A13" s="86"/>
      <c r="B13" s="86"/>
      <c r="C13" s="86" t="s">
        <v>124</v>
      </c>
      <c r="D13" s="86" t="s">
        <v>125</v>
      </c>
      <c r="E13" s="69"/>
      <c r="F13" s="69"/>
      <c r="G13" s="69"/>
      <c r="H13" s="69"/>
      <c r="I13" s="69"/>
      <c r="J13" s="69"/>
      <c r="K13" s="69"/>
      <c r="L13" s="69"/>
      <c r="M13" s="69"/>
      <c r="N13" s="69"/>
      <c r="O13" s="69"/>
      <c r="P13" s="69"/>
      <c r="Q13" s="69"/>
      <c r="R13" s="69"/>
      <c r="S13" s="69"/>
      <c r="T13" s="69"/>
      <c r="U13" s="69"/>
    </row>
    <row r="14" spans="1:21" x14ac:dyDescent="0.35">
      <c r="A14" s="86"/>
      <c r="B14" s="86"/>
      <c r="C14" s="86" t="s">
        <v>126</v>
      </c>
      <c r="D14" s="86" t="s">
        <v>72</v>
      </c>
      <c r="E14" s="69"/>
      <c r="F14" s="69"/>
      <c r="G14" s="69"/>
      <c r="H14" s="69"/>
      <c r="I14" s="69"/>
      <c r="J14" s="69"/>
      <c r="K14" s="69"/>
      <c r="L14" s="69"/>
      <c r="M14" s="69"/>
      <c r="N14" s="69"/>
      <c r="O14" s="69"/>
      <c r="P14" s="69"/>
      <c r="Q14" s="69"/>
      <c r="R14" s="69"/>
      <c r="S14" s="69"/>
      <c r="T14" s="69"/>
      <c r="U14" s="69"/>
    </row>
    <row r="15" spans="1:21" x14ac:dyDescent="0.35">
      <c r="A15" s="86"/>
      <c r="B15" s="86"/>
      <c r="C15" s="86" t="s">
        <v>127</v>
      </c>
      <c r="D15" s="86" t="s">
        <v>128</v>
      </c>
      <c r="E15" s="69"/>
      <c r="F15" s="69"/>
      <c r="G15" s="69"/>
      <c r="H15" s="69"/>
      <c r="I15" s="69"/>
      <c r="J15" s="69"/>
      <c r="K15" s="69"/>
      <c r="L15" s="69"/>
      <c r="M15" s="69"/>
      <c r="N15" s="69"/>
      <c r="O15" s="69"/>
      <c r="P15" s="69"/>
      <c r="Q15" s="69"/>
      <c r="R15" s="69"/>
      <c r="S15" s="69"/>
      <c r="T15" s="69"/>
      <c r="U15" s="69"/>
    </row>
    <row r="16" spans="1:21" x14ac:dyDescent="0.35">
      <c r="A16" s="86"/>
      <c r="B16" s="86"/>
      <c r="C16" s="86"/>
      <c r="D16" s="86"/>
      <c r="E16" s="69"/>
      <c r="F16" s="69"/>
      <c r="G16" s="69"/>
      <c r="H16" s="69"/>
      <c r="I16" s="69"/>
      <c r="J16" s="69"/>
      <c r="K16" s="69"/>
      <c r="L16" s="69"/>
      <c r="M16" s="69"/>
      <c r="N16" s="69"/>
      <c r="O16" s="69"/>
    </row>
    <row r="17" spans="1:15" x14ac:dyDescent="0.35">
      <c r="A17" s="86"/>
      <c r="B17" s="86"/>
      <c r="C17" s="86"/>
      <c r="D17" s="86"/>
      <c r="E17" s="69"/>
      <c r="F17" s="69"/>
      <c r="G17" s="69"/>
      <c r="H17" s="69"/>
      <c r="I17" s="69"/>
      <c r="J17" s="69"/>
      <c r="K17" s="69"/>
      <c r="L17" s="69"/>
      <c r="M17" s="69"/>
      <c r="N17" s="69"/>
      <c r="O17" s="69"/>
    </row>
    <row r="18" spans="1:15" x14ac:dyDescent="0.35">
      <c r="A18" s="86"/>
      <c r="B18" s="90"/>
      <c r="C18" s="90"/>
      <c r="D18" s="90"/>
      <c r="E18" s="69"/>
      <c r="F18" s="69"/>
      <c r="G18" s="69"/>
      <c r="H18" s="69"/>
      <c r="I18" s="69"/>
      <c r="J18" s="69"/>
      <c r="K18" s="69"/>
      <c r="L18" s="69"/>
      <c r="M18" s="69"/>
      <c r="N18" s="69"/>
      <c r="O18" s="69"/>
    </row>
    <row r="19" spans="1:15" x14ac:dyDescent="0.35">
      <c r="A19" s="86"/>
      <c r="B19" s="90"/>
      <c r="C19" s="90"/>
      <c r="D19" s="90"/>
      <c r="E19" s="69"/>
      <c r="F19" s="69"/>
      <c r="G19" s="69"/>
      <c r="H19" s="69"/>
      <c r="I19" s="69"/>
      <c r="J19" s="69"/>
      <c r="K19" s="69"/>
      <c r="L19" s="69"/>
      <c r="M19" s="69"/>
      <c r="N19" s="69"/>
      <c r="O19" s="69"/>
    </row>
    <row r="20" spans="1:15" x14ac:dyDescent="0.35">
      <c r="A20" s="86"/>
      <c r="B20" s="90"/>
      <c r="C20" s="90"/>
      <c r="D20" s="90"/>
      <c r="E20" s="69"/>
      <c r="F20" s="69"/>
      <c r="G20" s="69"/>
      <c r="H20" s="69"/>
      <c r="I20" s="69"/>
      <c r="J20" s="69"/>
      <c r="K20" s="69"/>
      <c r="L20" s="69"/>
      <c r="M20" s="69"/>
      <c r="N20" s="69"/>
      <c r="O20" s="69"/>
    </row>
    <row r="21" spans="1:15" x14ac:dyDescent="0.35">
      <c r="A21" s="86"/>
      <c r="B21" s="90"/>
      <c r="C21" s="90"/>
      <c r="D21" s="90"/>
      <c r="E21" s="69"/>
      <c r="F21" s="69"/>
      <c r="G21" s="69"/>
      <c r="H21" s="69"/>
      <c r="I21" s="69"/>
      <c r="J21" s="69"/>
      <c r="K21" s="69"/>
      <c r="L21" s="69"/>
      <c r="M21" s="69"/>
      <c r="N21" s="69"/>
      <c r="O21" s="69"/>
    </row>
    <row r="22" spans="1:15" ht="20" x14ac:dyDescent="0.35">
      <c r="A22" s="86"/>
      <c r="B22" s="86"/>
      <c r="C22" s="88"/>
      <c r="D22" s="88"/>
      <c r="E22" s="69"/>
      <c r="F22" s="69"/>
      <c r="G22" s="69"/>
      <c r="H22" s="69"/>
      <c r="I22" s="69"/>
      <c r="J22" s="69"/>
      <c r="K22" s="69"/>
      <c r="L22" s="69"/>
      <c r="M22" s="69"/>
      <c r="N22" s="69"/>
      <c r="O22" s="69"/>
    </row>
    <row r="23" spans="1:15" ht="20" x14ac:dyDescent="0.35">
      <c r="A23" s="86"/>
      <c r="B23" s="86"/>
      <c r="C23" s="88"/>
      <c r="D23" s="88"/>
      <c r="E23" s="69"/>
      <c r="F23" s="69"/>
      <c r="G23" s="69"/>
      <c r="H23" s="69"/>
      <c r="I23" s="69"/>
      <c r="J23" s="69"/>
      <c r="K23" s="69"/>
      <c r="L23" s="69"/>
      <c r="M23" s="69"/>
      <c r="N23" s="69"/>
      <c r="O23" s="69"/>
    </row>
    <row r="24" spans="1:15" ht="20" x14ac:dyDescent="0.35">
      <c r="A24" s="86"/>
      <c r="B24" s="86"/>
      <c r="C24" s="88"/>
      <c r="D24" s="88"/>
      <c r="E24" s="69"/>
      <c r="F24" s="69"/>
      <c r="G24" s="69"/>
      <c r="H24" s="69"/>
      <c r="I24" s="69"/>
      <c r="J24" s="69"/>
      <c r="K24" s="69"/>
      <c r="L24" s="69"/>
      <c r="M24" s="69"/>
      <c r="N24" s="69"/>
      <c r="O24" s="69"/>
    </row>
    <row r="25" spans="1:15" ht="20" x14ac:dyDescent="0.35">
      <c r="A25" s="86"/>
      <c r="B25" s="86"/>
      <c r="C25" s="88"/>
      <c r="D25" s="88"/>
      <c r="E25" s="69"/>
      <c r="F25" s="69"/>
      <c r="G25" s="69"/>
      <c r="H25" s="69"/>
      <c r="I25" s="69"/>
      <c r="J25" s="69"/>
      <c r="K25" s="69"/>
      <c r="L25" s="69"/>
      <c r="M25" s="69"/>
      <c r="N25" s="69"/>
      <c r="O25" s="69"/>
    </row>
    <row r="26" spans="1:15" ht="20" x14ac:dyDescent="0.35">
      <c r="A26" s="86"/>
      <c r="B26" s="86"/>
      <c r="C26" s="88"/>
      <c r="D26" s="88"/>
      <c r="E26" s="69"/>
      <c r="F26" s="69"/>
      <c r="G26" s="69"/>
      <c r="H26" s="69"/>
      <c r="I26" s="69"/>
      <c r="J26" s="69"/>
      <c r="K26" s="69"/>
      <c r="L26" s="69"/>
      <c r="M26" s="69"/>
      <c r="N26" s="69"/>
      <c r="O26" s="69"/>
    </row>
    <row r="27" spans="1:15" ht="20" x14ac:dyDescent="0.35">
      <c r="A27" s="86"/>
      <c r="B27" s="86"/>
      <c r="C27" s="88"/>
      <c r="D27" s="88"/>
      <c r="E27" s="69"/>
      <c r="F27" s="69"/>
      <c r="G27" s="69"/>
      <c r="H27" s="69"/>
      <c r="I27" s="69"/>
      <c r="J27" s="69"/>
      <c r="K27" s="69"/>
      <c r="L27" s="69"/>
      <c r="M27" s="69"/>
      <c r="N27" s="69"/>
      <c r="O27" s="69"/>
    </row>
    <row r="28" spans="1:15" ht="20" x14ac:dyDescent="0.35">
      <c r="A28" s="86"/>
      <c r="B28" s="86"/>
      <c r="C28" s="88"/>
      <c r="D28" s="88"/>
      <c r="E28" s="69"/>
      <c r="F28" s="69"/>
      <c r="G28" s="69"/>
      <c r="H28" s="69"/>
      <c r="I28" s="69"/>
      <c r="J28" s="69"/>
      <c r="K28" s="69"/>
      <c r="L28" s="69"/>
      <c r="M28" s="69"/>
      <c r="N28" s="69"/>
      <c r="O28" s="69"/>
    </row>
    <row r="29" spans="1:15" ht="20" x14ac:dyDescent="0.35">
      <c r="A29" s="86"/>
      <c r="B29" s="86"/>
      <c r="C29" s="88"/>
      <c r="D29" s="88"/>
      <c r="E29" s="69"/>
      <c r="F29" s="69"/>
      <c r="G29" s="69"/>
      <c r="H29" s="69"/>
      <c r="I29" s="69"/>
      <c r="J29" s="69"/>
      <c r="K29" s="69"/>
      <c r="L29" s="69"/>
      <c r="M29" s="69"/>
      <c r="N29" s="69"/>
      <c r="O29" s="69"/>
    </row>
    <row r="30" spans="1:15" ht="20" x14ac:dyDescent="0.35">
      <c r="A30" s="86"/>
      <c r="B30" s="86"/>
      <c r="C30" s="88"/>
      <c r="D30" s="88"/>
      <c r="E30" s="69"/>
      <c r="F30" s="69"/>
      <c r="G30" s="69"/>
      <c r="H30" s="69"/>
      <c r="I30" s="69"/>
      <c r="J30" s="69"/>
      <c r="K30" s="69"/>
      <c r="L30" s="69"/>
      <c r="M30" s="69"/>
      <c r="N30" s="69"/>
      <c r="O30" s="69"/>
    </row>
    <row r="31" spans="1:15" ht="20" x14ac:dyDescent="0.35">
      <c r="A31" s="86"/>
      <c r="B31" s="86"/>
      <c r="C31" s="88"/>
      <c r="D31" s="88"/>
      <c r="E31" s="69"/>
      <c r="F31" s="69"/>
      <c r="G31" s="69"/>
      <c r="H31" s="69"/>
      <c r="I31" s="69"/>
      <c r="J31" s="69"/>
      <c r="K31" s="69"/>
      <c r="L31" s="69"/>
      <c r="M31" s="69"/>
      <c r="N31" s="69"/>
      <c r="O31" s="69"/>
    </row>
    <row r="32" spans="1:15" ht="20" x14ac:dyDescent="0.35">
      <c r="A32" s="86"/>
      <c r="B32" s="86"/>
      <c r="C32" s="88"/>
      <c r="D32" s="88"/>
      <c r="E32" s="69"/>
      <c r="F32" s="69"/>
      <c r="G32" s="69"/>
      <c r="H32" s="69"/>
      <c r="I32" s="69"/>
      <c r="J32" s="69"/>
      <c r="K32" s="69"/>
      <c r="L32" s="69"/>
      <c r="M32" s="69"/>
      <c r="N32" s="69"/>
      <c r="O32" s="69"/>
    </row>
    <row r="33" spans="1:15" ht="20" x14ac:dyDescent="0.35">
      <c r="A33" s="86"/>
      <c r="B33" s="86"/>
      <c r="C33" s="88"/>
      <c r="D33" s="88"/>
      <c r="E33" s="69"/>
      <c r="F33" s="69"/>
      <c r="G33" s="69"/>
      <c r="H33" s="69"/>
      <c r="I33" s="69"/>
      <c r="J33" s="69"/>
      <c r="K33" s="69"/>
      <c r="L33" s="69"/>
      <c r="M33" s="69"/>
      <c r="N33" s="69"/>
      <c r="O33" s="69"/>
    </row>
    <row r="34" spans="1:15" ht="20" x14ac:dyDescent="0.35">
      <c r="A34" s="86"/>
      <c r="B34" s="86"/>
      <c r="C34" s="88"/>
      <c r="D34" s="88"/>
      <c r="E34" s="69"/>
      <c r="F34" s="69"/>
      <c r="G34" s="69"/>
      <c r="H34" s="69"/>
      <c r="I34" s="69"/>
      <c r="J34" s="69"/>
      <c r="K34" s="69"/>
      <c r="L34" s="69"/>
      <c r="M34" s="69"/>
      <c r="N34" s="69"/>
      <c r="O34" s="69"/>
    </row>
    <row r="35" spans="1:15" ht="20" x14ac:dyDescent="0.35">
      <c r="A35" s="86"/>
      <c r="B35" s="86"/>
      <c r="C35" s="88"/>
      <c r="D35" s="88"/>
      <c r="E35" s="69"/>
      <c r="F35" s="69"/>
      <c r="G35" s="69"/>
      <c r="H35" s="69"/>
      <c r="I35" s="69"/>
      <c r="J35" s="69"/>
      <c r="K35" s="69"/>
      <c r="L35" s="69"/>
      <c r="M35" s="69"/>
      <c r="N35" s="69"/>
      <c r="O35" s="69"/>
    </row>
    <row r="36" spans="1:15" ht="20" x14ac:dyDescent="0.35">
      <c r="A36" s="86"/>
      <c r="B36" s="86"/>
      <c r="C36" s="88"/>
      <c r="D36" s="88"/>
      <c r="E36" s="69"/>
      <c r="F36" s="69"/>
      <c r="G36" s="69"/>
      <c r="H36" s="69"/>
      <c r="I36" s="69"/>
      <c r="J36" s="69"/>
      <c r="K36" s="69"/>
      <c r="L36" s="69"/>
      <c r="M36" s="69"/>
      <c r="N36" s="69"/>
      <c r="O36" s="69"/>
    </row>
    <row r="37" spans="1:15" ht="20" x14ac:dyDescent="0.35">
      <c r="A37" s="86"/>
      <c r="B37" s="86"/>
      <c r="C37" s="88"/>
      <c r="D37" s="88"/>
      <c r="E37" s="69"/>
      <c r="F37" s="69"/>
      <c r="G37" s="69"/>
      <c r="H37" s="69"/>
      <c r="I37" s="69"/>
      <c r="J37" s="69"/>
      <c r="K37" s="69"/>
      <c r="L37" s="69"/>
      <c r="M37" s="69"/>
      <c r="N37" s="69"/>
      <c r="O37" s="69"/>
    </row>
    <row r="38" spans="1:15" ht="20" x14ac:dyDescent="0.35">
      <c r="A38" s="86"/>
      <c r="B38" s="86"/>
      <c r="C38" s="88"/>
      <c r="D38" s="88"/>
      <c r="E38" s="69"/>
      <c r="F38" s="69"/>
      <c r="G38" s="69"/>
      <c r="H38" s="69"/>
      <c r="I38" s="69"/>
      <c r="J38" s="69"/>
      <c r="K38" s="69"/>
      <c r="L38" s="69"/>
      <c r="M38" s="69"/>
      <c r="N38" s="69"/>
      <c r="O38" s="69"/>
    </row>
    <row r="39" spans="1:15" ht="20" x14ac:dyDescent="0.35">
      <c r="A39" s="86"/>
      <c r="B39" s="86"/>
      <c r="C39" s="88"/>
      <c r="D39" s="88"/>
      <c r="E39" s="69"/>
      <c r="F39" s="69"/>
      <c r="G39" s="69"/>
      <c r="H39" s="69"/>
      <c r="I39" s="69"/>
      <c r="J39" s="69"/>
      <c r="K39" s="69"/>
      <c r="L39" s="69"/>
      <c r="M39" s="69"/>
      <c r="N39" s="69"/>
      <c r="O39" s="69"/>
    </row>
    <row r="40" spans="1:15" ht="20" x14ac:dyDescent="0.35">
      <c r="A40" s="86"/>
      <c r="B40" s="86"/>
      <c r="C40" s="88"/>
      <c r="D40" s="88"/>
      <c r="E40" s="69"/>
      <c r="F40" s="69"/>
      <c r="G40" s="69"/>
      <c r="H40" s="69"/>
      <c r="I40" s="69"/>
      <c r="J40" s="69"/>
      <c r="K40" s="69"/>
      <c r="L40" s="69"/>
      <c r="M40" s="69"/>
      <c r="N40" s="69"/>
      <c r="O40" s="69"/>
    </row>
    <row r="41" spans="1:15" ht="20" x14ac:dyDescent="0.35">
      <c r="A41" s="86"/>
      <c r="B41" s="86"/>
      <c r="C41" s="88"/>
      <c r="D41" s="88"/>
      <c r="E41" s="69"/>
      <c r="F41" s="69"/>
      <c r="G41" s="69"/>
      <c r="H41" s="69"/>
      <c r="I41" s="69"/>
      <c r="J41" s="69"/>
      <c r="K41" s="69"/>
      <c r="L41" s="69"/>
      <c r="M41" s="69"/>
      <c r="N41" s="69"/>
      <c r="O41" s="69"/>
    </row>
    <row r="42" spans="1:15" ht="20" x14ac:dyDescent="0.35">
      <c r="A42" s="86"/>
      <c r="B42" s="86"/>
      <c r="C42" s="88"/>
      <c r="D42" s="88"/>
      <c r="E42" s="69"/>
      <c r="F42" s="69"/>
      <c r="G42" s="69"/>
      <c r="H42" s="69"/>
      <c r="I42" s="69"/>
      <c r="J42" s="69"/>
      <c r="K42" s="69"/>
      <c r="L42" s="69"/>
      <c r="M42" s="69"/>
      <c r="N42" s="69"/>
      <c r="O42" s="69"/>
    </row>
    <row r="43" spans="1:15" ht="20" x14ac:dyDescent="0.35">
      <c r="A43" s="86"/>
      <c r="B43" s="86"/>
      <c r="C43" s="88"/>
      <c r="D43" s="88"/>
      <c r="E43" s="69"/>
      <c r="F43" s="69"/>
      <c r="G43" s="69"/>
      <c r="H43" s="69"/>
      <c r="I43" s="69"/>
      <c r="J43" s="69"/>
      <c r="K43" s="69"/>
      <c r="L43" s="69"/>
      <c r="M43" s="69"/>
      <c r="N43" s="69"/>
      <c r="O43" s="69"/>
    </row>
    <row r="44" spans="1:15" ht="20" x14ac:dyDescent="0.35">
      <c r="A44" s="86"/>
      <c r="B44" s="86"/>
      <c r="C44" s="88"/>
      <c r="D44" s="88"/>
      <c r="E44" s="69"/>
      <c r="F44" s="69"/>
      <c r="G44" s="69"/>
      <c r="H44" s="69"/>
      <c r="I44" s="69"/>
      <c r="J44" s="69"/>
      <c r="K44" s="69"/>
      <c r="L44" s="69"/>
      <c r="M44" s="69"/>
      <c r="N44" s="69"/>
      <c r="O44" s="69"/>
    </row>
    <row r="45" spans="1:15" ht="20" x14ac:dyDescent="0.35">
      <c r="A45" s="86"/>
      <c r="B45" s="86"/>
      <c r="C45" s="88"/>
      <c r="D45" s="88"/>
      <c r="E45" s="69"/>
      <c r="F45" s="69"/>
      <c r="G45" s="69"/>
      <c r="H45" s="69"/>
      <c r="I45" s="69"/>
      <c r="J45" s="69"/>
      <c r="K45" s="69"/>
      <c r="L45" s="69"/>
      <c r="M45" s="69"/>
      <c r="N45" s="69"/>
      <c r="O45" s="69"/>
    </row>
    <row r="46" spans="1:15" ht="20" x14ac:dyDescent="0.35">
      <c r="A46" s="86"/>
      <c r="B46" s="86"/>
      <c r="C46" s="88"/>
      <c r="D46" s="88"/>
      <c r="E46" s="69"/>
      <c r="F46" s="69"/>
      <c r="G46" s="69"/>
      <c r="H46" s="69"/>
      <c r="I46" s="69"/>
      <c r="J46" s="69"/>
      <c r="K46" s="69"/>
      <c r="L46" s="69"/>
      <c r="M46" s="69"/>
      <c r="N46" s="69"/>
      <c r="O46" s="69"/>
    </row>
    <row r="47" spans="1:15" ht="20" x14ac:dyDescent="0.35">
      <c r="A47" s="86"/>
      <c r="B47" s="86"/>
      <c r="C47" s="88"/>
      <c r="D47" s="88"/>
      <c r="E47" s="69"/>
      <c r="F47" s="69"/>
      <c r="G47" s="69"/>
      <c r="H47" s="69"/>
      <c r="I47" s="69"/>
      <c r="J47" s="69"/>
      <c r="K47" s="69"/>
      <c r="L47" s="69"/>
      <c r="M47" s="69"/>
      <c r="N47" s="69"/>
      <c r="O47" s="69"/>
    </row>
    <row r="48" spans="1:15" ht="20" x14ac:dyDescent="0.35">
      <c r="A48" s="86"/>
      <c r="B48" s="86"/>
      <c r="C48" s="88"/>
      <c r="D48" s="88"/>
      <c r="E48" s="69"/>
      <c r="F48" s="69"/>
      <c r="G48" s="69"/>
      <c r="H48" s="69"/>
      <c r="I48" s="69"/>
      <c r="J48" s="69"/>
      <c r="K48" s="69"/>
      <c r="L48" s="69"/>
      <c r="M48" s="69"/>
      <c r="N48" s="69"/>
      <c r="O48" s="69"/>
    </row>
    <row r="49" spans="1:15" ht="20" x14ac:dyDescent="0.35">
      <c r="A49" s="86"/>
      <c r="B49" s="86"/>
      <c r="C49" s="88"/>
      <c r="D49" s="88"/>
      <c r="E49" s="69"/>
      <c r="F49" s="69"/>
      <c r="G49" s="69"/>
      <c r="H49" s="69"/>
      <c r="I49" s="69"/>
      <c r="J49" s="69"/>
      <c r="K49" s="69"/>
      <c r="L49" s="69"/>
      <c r="M49" s="69"/>
      <c r="N49" s="69"/>
      <c r="O49" s="69"/>
    </row>
    <row r="50" spans="1:15" ht="20" x14ac:dyDescent="0.35">
      <c r="A50" s="86"/>
      <c r="B50" s="86"/>
      <c r="C50" s="88"/>
      <c r="D50" s="88"/>
      <c r="E50" s="69"/>
      <c r="F50" s="69"/>
      <c r="G50" s="69"/>
      <c r="H50" s="69"/>
      <c r="I50" s="69"/>
      <c r="J50" s="69"/>
      <c r="K50" s="69"/>
      <c r="L50" s="69"/>
      <c r="M50" s="69"/>
      <c r="N50" s="69"/>
      <c r="O50" s="69"/>
    </row>
    <row r="51" spans="1:15" ht="20" x14ac:dyDescent="0.35">
      <c r="A51" s="86"/>
      <c r="B51" s="86"/>
      <c r="C51" s="88"/>
      <c r="D51" s="88"/>
      <c r="E51" s="69"/>
      <c r="F51" s="69"/>
      <c r="G51" s="69"/>
      <c r="H51" s="69"/>
      <c r="I51" s="69"/>
      <c r="J51" s="69"/>
      <c r="K51" s="69"/>
      <c r="L51" s="69"/>
      <c r="M51" s="69"/>
      <c r="N51" s="69"/>
      <c r="O51" s="69"/>
    </row>
    <row r="52" spans="1:15" ht="20" x14ac:dyDescent="0.35">
      <c r="A52" s="86"/>
      <c r="B52" s="15"/>
      <c r="C52" s="20"/>
      <c r="D52" s="20"/>
    </row>
    <row r="53" spans="1:15" ht="20" x14ac:dyDescent="0.35">
      <c r="A53" s="86"/>
      <c r="B53" s="15"/>
      <c r="C53" s="20"/>
      <c r="D53" s="20"/>
    </row>
    <row r="54" spans="1:15" ht="20" x14ac:dyDescent="0.35">
      <c r="A54" s="86"/>
      <c r="B54" s="15"/>
      <c r="C54" s="20"/>
      <c r="D54" s="20"/>
    </row>
    <row r="55" spans="1:15" ht="20" x14ac:dyDescent="0.35">
      <c r="A55" s="86"/>
      <c r="B55" s="15"/>
      <c r="C55" s="20"/>
      <c r="D55" s="20"/>
    </row>
    <row r="56" spans="1:15" ht="20" x14ac:dyDescent="0.35">
      <c r="A56" s="86"/>
      <c r="B56" s="15"/>
      <c r="C56" s="20"/>
      <c r="D56" s="20"/>
    </row>
    <row r="57" spans="1:15" ht="20" x14ac:dyDescent="0.35">
      <c r="A57" s="86"/>
      <c r="B57" s="15"/>
      <c r="C57" s="20"/>
      <c r="D57" s="20"/>
    </row>
    <row r="58" spans="1:15" ht="20" x14ac:dyDescent="0.35">
      <c r="A58" s="86"/>
      <c r="B58" s="15"/>
      <c r="C58" s="20"/>
      <c r="D58" s="20"/>
    </row>
    <row r="59" spans="1:15" ht="20" x14ac:dyDescent="0.35">
      <c r="A59" s="86"/>
      <c r="B59" s="15"/>
      <c r="C59" s="20"/>
      <c r="D59" s="20"/>
    </row>
    <row r="60" spans="1:15" ht="20" x14ac:dyDescent="0.35">
      <c r="A60" s="86"/>
      <c r="B60" s="15"/>
      <c r="C60" s="20"/>
      <c r="D60" s="20"/>
    </row>
    <row r="61" spans="1:15" ht="20" x14ac:dyDescent="0.35">
      <c r="A61" s="86"/>
      <c r="B61" s="15"/>
      <c r="C61" s="20"/>
      <c r="D61" s="20"/>
    </row>
    <row r="62" spans="1:15" ht="20" x14ac:dyDescent="0.35">
      <c r="A62" s="86"/>
      <c r="B62" s="15"/>
      <c r="C62" s="20"/>
      <c r="D62" s="20"/>
    </row>
    <row r="63" spans="1:15" ht="20" x14ac:dyDescent="0.35">
      <c r="A63" s="86"/>
      <c r="B63" s="15"/>
      <c r="C63" s="20"/>
      <c r="D63" s="20"/>
    </row>
    <row r="64" spans="1:15" ht="20" x14ac:dyDescent="0.35">
      <c r="A64" s="86"/>
      <c r="B64" s="15"/>
      <c r="C64" s="20"/>
      <c r="D64" s="20"/>
    </row>
    <row r="65" spans="1:4" ht="20" x14ac:dyDescent="0.35">
      <c r="A65" s="86"/>
      <c r="B65" s="15"/>
      <c r="C65" s="20"/>
      <c r="D65" s="20"/>
    </row>
    <row r="66" spans="1:4" ht="20" x14ac:dyDescent="0.35">
      <c r="A66" s="86"/>
      <c r="B66" s="15"/>
      <c r="C66" s="20"/>
      <c r="D66" s="20"/>
    </row>
    <row r="67" spans="1:4" ht="20" x14ac:dyDescent="0.35">
      <c r="A67" s="86"/>
      <c r="B67" s="15"/>
      <c r="C67" s="20"/>
      <c r="D67" s="20"/>
    </row>
    <row r="68" spans="1:4" ht="20" x14ac:dyDescent="0.35">
      <c r="A68" s="86"/>
      <c r="B68" s="15"/>
      <c r="C68" s="20"/>
      <c r="D68" s="20"/>
    </row>
    <row r="69" spans="1:4" ht="20" x14ac:dyDescent="0.35">
      <c r="A69" s="86"/>
      <c r="B69" s="15"/>
      <c r="C69" s="20"/>
      <c r="D69" s="20"/>
    </row>
    <row r="70" spans="1:4" ht="20" x14ac:dyDescent="0.35">
      <c r="A70" s="86"/>
      <c r="B70" s="15"/>
      <c r="C70" s="20"/>
      <c r="D70" s="20"/>
    </row>
    <row r="71" spans="1:4" ht="20" x14ac:dyDescent="0.35">
      <c r="A71" s="86"/>
      <c r="B71" s="15"/>
      <c r="C71" s="20"/>
      <c r="D71" s="20"/>
    </row>
    <row r="72" spans="1:4" ht="20" x14ac:dyDescent="0.35">
      <c r="A72" s="86"/>
      <c r="B72" s="15"/>
      <c r="C72" s="20"/>
      <c r="D72" s="20"/>
    </row>
    <row r="73" spans="1:4" ht="20" x14ac:dyDescent="0.35">
      <c r="A73" s="86"/>
      <c r="B73" s="15"/>
      <c r="C73" s="20"/>
      <c r="D73" s="20"/>
    </row>
    <row r="74" spans="1:4" ht="20" x14ac:dyDescent="0.35">
      <c r="A74" s="86"/>
      <c r="B74" s="15"/>
      <c r="C74" s="20"/>
      <c r="D74" s="20"/>
    </row>
    <row r="75" spans="1:4" ht="20" x14ac:dyDescent="0.35">
      <c r="A75" s="86"/>
      <c r="B75" s="15"/>
      <c r="C75" s="20"/>
      <c r="D75" s="20"/>
    </row>
    <row r="76" spans="1:4" ht="20" x14ac:dyDescent="0.35">
      <c r="A76" s="86"/>
      <c r="B76" s="15"/>
      <c r="C76" s="20"/>
      <c r="D76" s="20"/>
    </row>
    <row r="77" spans="1:4" ht="20" x14ac:dyDescent="0.35">
      <c r="A77" s="86"/>
      <c r="B77" s="15"/>
      <c r="C77" s="20"/>
      <c r="D77" s="20"/>
    </row>
    <row r="78" spans="1:4" ht="20" x14ac:dyDescent="0.35">
      <c r="A78" s="86"/>
      <c r="B78" s="15"/>
      <c r="C78" s="20"/>
      <c r="D78" s="20"/>
    </row>
    <row r="79" spans="1:4" ht="20" x14ac:dyDescent="0.35">
      <c r="A79" s="86"/>
      <c r="B79" s="15"/>
      <c r="C79" s="20"/>
      <c r="D79" s="20"/>
    </row>
    <row r="80" spans="1:4" ht="20" x14ac:dyDescent="0.35">
      <c r="A80" s="86"/>
      <c r="B80" s="15"/>
      <c r="C80" s="20"/>
      <c r="D80" s="20"/>
    </row>
    <row r="81" spans="1:4" ht="20" x14ac:dyDescent="0.35">
      <c r="A81" s="86"/>
      <c r="B81" s="15"/>
      <c r="C81" s="20"/>
      <c r="D81" s="20"/>
    </row>
    <row r="82" spans="1:4" ht="20" x14ac:dyDescent="0.35">
      <c r="A82" s="86"/>
      <c r="B82" s="15"/>
      <c r="C82" s="20"/>
      <c r="D82" s="20"/>
    </row>
    <row r="83" spans="1:4" ht="20" x14ac:dyDescent="0.35">
      <c r="A83" s="86"/>
      <c r="B83" s="15"/>
      <c r="C83" s="20"/>
      <c r="D83" s="20"/>
    </row>
    <row r="84" spans="1:4" ht="20" x14ac:dyDescent="0.35">
      <c r="A84" s="86"/>
      <c r="B84" s="15"/>
      <c r="C84" s="20"/>
      <c r="D84" s="20"/>
    </row>
    <row r="85" spans="1:4" ht="20" x14ac:dyDescent="0.35">
      <c r="A85" s="86"/>
      <c r="B85" s="15"/>
      <c r="C85" s="20"/>
      <c r="D85" s="20"/>
    </row>
    <row r="86" spans="1:4" ht="20" x14ac:dyDescent="0.35">
      <c r="A86" s="86"/>
      <c r="B86" s="15"/>
      <c r="C86" s="20"/>
      <c r="D86" s="20"/>
    </row>
    <row r="87" spans="1:4" ht="20" x14ac:dyDescent="0.35">
      <c r="A87" s="86"/>
      <c r="B87" s="15"/>
      <c r="C87" s="20"/>
      <c r="D87" s="20"/>
    </row>
    <row r="88" spans="1:4" ht="20" x14ac:dyDescent="0.35">
      <c r="A88" s="86"/>
      <c r="B88" s="15"/>
      <c r="C88" s="20"/>
      <c r="D88" s="20"/>
    </row>
    <row r="89" spans="1:4" ht="20" x14ac:dyDescent="0.35">
      <c r="A89" s="86"/>
      <c r="B89" s="15"/>
      <c r="C89" s="20"/>
      <c r="D89" s="20"/>
    </row>
    <row r="90" spans="1:4" ht="20" x14ac:dyDescent="0.35">
      <c r="A90" s="86"/>
      <c r="B90" s="15"/>
      <c r="C90" s="20"/>
      <c r="D90" s="20"/>
    </row>
    <row r="91" spans="1:4" ht="20" x14ac:dyDescent="0.35">
      <c r="A91" s="86"/>
      <c r="B91" s="15"/>
      <c r="C91" s="20"/>
      <c r="D91" s="20"/>
    </row>
    <row r="92" spans="1:4" ht="20" x14ac:dyDescent="0.35">
      <c r="A92" s="86"/>
      <c r="B92" s="15"/>
      <c r="C92" s="20"/>
      <c r="D92" s="20"/>
    </row>
    <row r="93" spans="1:4" ht="20" x14ac:dyDescent="0.35">
      <c r="A93" s="86"/>
      <c r="B93" s="15"/>
      <c r="C93" s="20"/>
      <c r="D93" s="20"/>
    </row>
    <row r="94" spans="1:4" ht="20" x14ac:dyDescent="0.35">
      <c r="A94" s="86"/>
      <c r="B94" s="15"/>
      <c r="C94" s="20"/>
      <c r="D94" s="20"/>
    </row>
    <row r="95" spans="1:4" ht="20" x14ac:dyDescent="0.35">
      <c r="A95" s="86"/>
      <c r="B95" s="15"/>
      <c r="C95" s="20"/>
      <c r="D95" s="20"/>
    </row>
    <row r="96" spans="1:4" ht="20" x14ac:dyDescent="0.35">
      <c r="A96" s="86"/>
      <c r="B96" s="15"/>
      <c r="C96" s="20"/>
      <c r="D96" s="20"/>
    </row>
    <row r="97" spans="1:4" ht="20" x14ac:dyDescent="0.35">
      <c r="A97" s="86"/>
      <c r="B97" s="15"/>
      <c r="C97" s="20"/>
      <c r="D97" s="20"/>
    </row>
    <row r="98" spans="1:4" ht="20" x14ac:dyDescent="0.35">
      <c r="A98" s="86"/>
      <c r="B98" s="15"/>
      <c r="C98" s="20"/>
      <c r="D98" s="20"/>
    </row>
    <row r="99" spans="1:4" ht="20" x14ac:dyDescent="0.35">
      <c r="A99" s="86"/>
      <c r="B99" s="15"/>
      <c r="C99" s="20"/>
      <c r="D99" s="20"/>
    </row>
    <row r="100" spans="1:4" ht="20" x14ac:dyDescent="0.35">
      <c r="A100" s="86"/>
      <c r="B100" s="15"/>
      <c r="C100" s="20"/>
      <c r="D100" s="20"/>
    </row>
    <row r="101" spans="1:4" ht="20" x14ac:dyDescent="0.35">
      <c r="A101" s="86"/>
      <c r="B101" s="15"/>
      <c r="C101" s="20"/>
      <c r="D101" s="20"/>
    </row>
    <row r="102" spans="1:4" ht="20" x14ac:dyDescent="0.35">
      <c r="A102" s="86"/>
      <c r="B102" s="15"/>
      <c r="C102" s="20"/>
      <c r="D102" s="20"/>
    </row>
    <row r="103" spans="1:4" ht="20" x14ac:dyDescent="0.35">
      <c r="A103" s="86"/>
      <c r="B103" s="15"/>
      <c r="C103" s="20"/>
      <c r="D103" s="20"/>
    </row>
    <row r="104" spans="1:4" ht="20" x14ac:dyDescent="0.35">
      <c r="A104" s="86"/>
      <c r="B104" s="15"/>
      <c r="C104" s="20"/>
      <c r="D104" s="20"/>
    </row>
    <row r="105" spans="1:4" ht="20" x14ac:dyDescent="0.35">
      <c r="A105" s="86"/>
      <c r="B105" s="15"/>
      <c r="C105" s="20"/>
      <c r="D105" s="20"/>
    </row>
    <row r="106" spans="1:4" ht="20" x14ac:dyDescent="0.35">
      <c r="A106" s="86"/>
      <c r="B106" s="15"/>
      <c r="C106" s="20"/>
      <c r="D106" s="20"/>
    </row>
    <row r="107" spans="1:4" ht="20" x14ac:dyDescent="0.35">
      <c r="A107" s="86"/>
      <c r="B107" s="15"/>
      <c r="C107" s="20"/>
      <c r="D107" s="20"/>
    </row>
    <row r="108" spans="1:4" ht="20" x14ac:dyDescent="0.35">
      <c r="A108" s="86"/>
      <c r="B108" s="15"/>
      <c r="C108" s="20"/>
      <c r="D108" s="20"/>
    </row>
    <row r="109" spans="1:4" ht="20" x14ac:dyDescent="0.35">
      <c r="A109" s="86"/>
      <c r="B109" s="15"/>
      <c r="C109" s="20"/>
      <c r="D109" s="20"/>
    </row>
    <row r="110" spans="1:4" ht="20" x14ac:dyDescent="0.35">
      <c r="A110" s="86"/>
      <c r="B110" s="15"/>
      <c r="C110" s="20"/>
      <c r="D110" s="20"/>
    </row>
    <row r="111" spans="1:4" ht="20" x14ac:dyDescent="0.35">
      <c r="A111" s="86"/>
      <c r="B111" s="15"/>
      <c r="C111" s="20"/>
      <c r="D111" s="20"/>
    </row>
    <row r="112" spans="1:4" ht="20" x14ac:dyDescent="0.35">
      <c r="A112" s="86"/>
      <c r="B112" s="15"/>
      <c r="C112" s="20"/>
      <c r="D112" s="20"/>
    </row>
    <row r="113" spans="1:4" ht="20" x14ac:dyDescent="0.35">
      <c r="A113" s="86"/>
      <c r="B113" s="15"/>
      <c r="C113" s="20"/>
      <c r="D113" s="20"/>
    </row>
    <row r="114" spans="1:4" ht="20" x14ac:dyDescent="0.35">
      <c r="A114" s="86"/>
      <c r="B114" s="15"/>
      <c r="C114" s="20"/>
      <c r="D114" s="20"/>
    </row>
    <row r="115" spans="1:4" ht="20" x14ac:dyDescent="0.35">
      <c r="A115" s="86"/>
      <c r="B115" s="15"/>
      <c r="C115" s="20"/>
      <c r="D115" s="20"/>
    </row>
    <row r="116" spans="1:4" ht="20" x14ac:dyDescent="0.35">
      <c r="A116" s="86"/>
      <c r="B116" s="15"/>
      <c r="C116" s="20"/>
      <c r="D116" s="20"/>
    </row>
    <row r="117" spans="1:4" ht="20" x14ac:dyDescent="0.35">
      <c r="A117" s="86"/>
      <c r="B117" s="15"/>
      <c r="C117" s="20"/>
      <c r="D117" s="20"/>
    </row>
    <row r="118" spans="1:4" ht="20" x14ac:dyDescent="0.35">
      <c r="A118" s="86"/>
      <c r="B118" s="15"/>
      <c r="C118" s="20"/>
      <c r="D118" s="20"/>
    </row>
    <row r="119" spans="1:4" ht="20" x14ac:dyDescent="0.35">
      <c r="A119" s="86"/>
      <c r="B119" s="15"/>
      <c r="C119" s="20"/>
      <c r="D119" s="20"/>
    </row>
    <row r="120" spans="1:4" ht="20" x14ac:dyDescent="0.35">
      <c r="A120" s="86"/>
      <c r="B120" s="15"/>
      <c r="C120" s="20"/>
      <c r="D120" s="20"/>
    </row>
    <row r="121" spans="1:4" ht="20" x14ac:dyDescent="0.35">
      <c r="A121" s="86"/>
      <c r="B121" s="15"/>
      <c r="C121" s="20"/>
      <c r="D121" s="20"/>
    </row>
    <row r="122" spans="1:4" ht="20" x14ac:dyDescent="0.35">
      <c r="A122" s="86"/>
      <c r="B122" s="15"/>
      <c r="C122" s="20"/>
      <c r="D122" s="20"/>
    </row>
    <row r="123" spans="1:4" ht="20" x14ac:dyDescent="0.35">
      <c r="A123" s="86"/>
      <c r="B123" s="15"/>
      <c r="C123" s="20"/>
      <c r="D123" s="20"/>
    </row>
    <row r="124" spans="1:4" ht="20" x14ac:dyDescent="0.35">
      <c r="A124" s="86"/>
      <c r="B124" s="15"/>
      <c r="C124" s="20"/>
      <c r="D124" s="20"/>
    </row>
    <row r="125" spans="1:4" ht="20" x14ac:dyDescent="0.35">
      <c r="A125" s="86"/>
      <c r="B125" s="15"/>
      <c r="C125" s="20"/>
      <c r="D125" s="20"/>
    </row>
    <row r="126" spans="1:4" ht="20" x14ac:dyDescent="0.35">
      <c r="A126" s="86"/>
      <c r="B126" s="15"/>
      <c r="C126" s="20"/>
      <c r="D126" s="20"/>
    </row>
    <row r="127" spans="1:4" ht="20" x14ac:dyDescent="0.35">
      <c r="A127" s="86"/>
      <c r="B127" s="15"/>
      <c r="C127" s="20"/>
      <c r="D127" s="20"/>
    </row>
    <row r="128" spans="1:4" ht="20" x14ac:dyDescent="0.35">
      <c r="A128" s="86"/>
      <c r="B128" s="15"/>
      <c r="C128" s="20"/>
      <c r="D128" s="20"/>
    </row>
    <row r="129" spans="1:4" ht="20" x14ac:dyDescent="0.35">
      <c r="A129" s="86"/>
      <c r="B129" s="15"/>
      <c r="C129" s="20"/>
      <c r="D129" s="20"/>
    </row>
    <row r="130" spans="1:4" ht="20" x14ac:dyDescent="0.35">
      <c r="A130" s="86"/>
      <c r="B130" s="15"/>
      <c r="C130" s="20"/>
      <c r="D130" s="20"/>
    </row>
    <row r="131" spans="1:4" ht="20" x14ac:dyDescent="0.35">
      <c r="A131" s="86"/>
      <c r="B131" s="15"/>
      <c r="C131" s="20"/>
      <c r="D131" s="20"/>
    </row>
    <row r="132" spans="1:4" ht="20" x14ac:dyDescent="0.35">
      <c r="A132" s="86"/>
      <c r="B132" s="15"/>
      <c r="C132" s="20"/>
      <c r="D132" s="20"/>
    </row>
    <row r="133" spans="1:4" ht="20" x14ac:dyDescent="0.35">
      <c r="A133" s="86"/>
      <c r="B133" s="15"/>
      <c r="C133" s="20"/>
      <c r="D133" s="20"/>
    </row>
    <row r="134" spans="1:4" ht="20" x14ac:dyDescent="0.35">
      <c r="A134" s="86"/>
      <c r="B134" s="15"/>
      <c r="C134" s="20"/>
      <c r="D134" s="20"/>
    </row>
    <row r="135" spans="1:4" ht="20" x14ac:dyDescent="0.35">
      <c r="A135" s="86"/>
      <c r="B135" s="15"/>
      <c r="C135" s="20"/>
      <c r="D135" s="20"/>
    </row>
    <row r="136" spans="1:4" ht="20" x14ac:dyDescent="0.35">
      <c r="A136" s="86"/>
      <c r="B136" s="15"/>
      <c r="C136" s="20"/>
      <c r="D136" s="20"/>
    </row>
    <row r="137" spans="1:4" ht="20" x14ac:dyDescent="0.35">
      <c r="A137" s="86"/>
      <c r="B137" s="15"/>
      <c r="C137" s="20"/>
      <c r="D137" s="20"/>
    </row>
    <row r="138" spans="1:4" ht="20" x14ac:dyDescent="0.35">
      <c r="A138" s="86"/>
      <c r="B138" s="15"/>
      <c r="C138" s="20"/>
      <c r="D138" s="20"/>
    </row>
    <row r="139" spans="1:4" ht="20" x14ac:dyDescent="0.35">
      <c r="A139" s="86"/>
      <c r="B139" s="15"/>
      <c r="C139" s="20"/>
      <c r="D139" s="20"/>
    </row>
    <row r="140" spans="1:4" ht="20" x14ac:dyDescent="0.35">
      <c r="A140" s="86"/>
      <c r="B140" s="15"/>
      <c r="C140" s="20"/>
      <c r="D140" s="20"/>
    </row>
    <row r="141" spans="1:4" ht="20" x14ac:dyDescent="0.35">
      <c r="A141" s="86"/>
      <c r="B141" s="15"/>
      <c r="C141" s="20"/>
      <c r="D141" s="20"/>
    </row>
    <row r="142" spans="1:4" ht="20" x14ac:dyDescent="0.35">
      <c r="A142" s="86"/>
      <c r="B142" s="15"/>
      <c r="C142" s="20"/>
      <c r="D142" s="20"/>
    </row>
    <row r="143" spans="1:4" ht="20" x14ac:dyDescent="0.35">
      <c r="A143" s="86"/>
      <c r="B143" s="15"/>
      <c r="C143" s="20"/>
      <c r="D143" s="20"/>
    </row>
    <row r="144" spans="1:4" ht="20" x14ac:dyDescent="0.35">
      <c r="A144" s="86"/>
      <c r="B144" s="15"/>
      <c r="C144" s="20"/>
      <c r="D144" s="20"/>
    </row>
    <row r="145" spans="1:4" ht="20" x14ac:dyDescent="0.35">
      <c r="A145" s="86"/>
      <c r="B145" s="15"/>
      <c r="C145" s="20"/>
      <c r="D145" s="20"/>
    </row>
    <row r="146" spans="1:4" ht="20" x14ac:dyDescent="0.35">
      <c r="A146" s="86"/>
      <c r="B146" s="15"/>
      <c r="C146" s="20"/>
      <c r="D146" s="20"/>
    </row>
    <row r="147" spans="1:4" ht="20" x14ac:dyDescent="0.35">
      <c r="A147" s="86"/>
      <c r="B147" s="15"/>
      <c r="C147" s="20"/>
      <c r="D147" s="20"/>
    </row>
    <row r="148" spans="1:4" ht="20" x14ac:dyDescent="0.35">
      <c r="A148" s="86"/>
      <c r="B148" s="15"/>
      <c r="C148" s="20"/>
      <c r="D148" s="20"/>
    </row>
    <row r="149" spans="1:4" ht="20" x14ac:dyDescent="0.35">
      <c r="A149" s="86"/>
      <c r="B149" s="15"/>
      <c r="C149" s="20"/>
      <c r="D149" s="20"/>
    </row>
    <row r="150" spans="1:4" ht="20" x14ac:dyDescent="0.35">
      <c r="A150" s="86"/>
      <c r="B150" s="15"/>
      <c r="C150" s="20"/>
      <c r="D150" s="20"/>
    </row>
    <row r="151" spans="1:4" ht="20" x14ac:dyDescent="0.35">
      <c r="A151" s="86"/>
      <c r="B151" s="15"/>
      <c r="C151" s="20"/>
      <c r="D151" s="20"/>
    </row>
    <row r="152" spans="1:4" ht="20" x14ac:dyDescent="0.35">
      <c r="A152" s="86"/>
      <c r="B152" s="15"/>
      <c r="C152" s="20"/>
      <c r="D152" s="20"/>
    </row>
    <row r="153" spans="1:4" ht="20" x14ac:dyDescent="0.35">
      <c r="A153" s="86"/>
      <c r="B153" s="15"/>
      <c r="C153" s="20"/>
      <c r="D153" s="20"/>
    </row>
    <row r="154" spans="1:4" ht="20" x14ac:dyDescent="0.35">
      <c r="A154" s="86"/>
      <c r="B154" s="15"/>
      <c r="C154" s="20"/>
      <c r="D154" s="20"/>
    </row>
    <row r="155" spans="1:4" ht="20" x14ac:dyDescent="0.35">
      <c r="A155" s="86"/>
      <c r="B155" s="15"/>
      <c r="C155" s="20"/>
      <c r="D155" s="20"/>
    </row>
    <row r="156" spans="1:4" ht="20" x14ac:dyDescent="0.35">
      <c r="A156" s="86"/>
      <c r="B156" s="15"/>
      <c r="C156" s="20"/>
      <c r="D156" s="20"/>
    </row>
    <row r="157" spans="1:4" ht="20" x14ac:dyDescent="0.35">
      <c r="A157" s="86"/>
      <c r="B157" s="15"/>
      <c r="C157" s="20"/>
      <c r="D157" s="20"/>
    </row>
    <row r="158" spans="1:4" ht="20" x14ac:dyDescent="0.35">
      <c r="A158" s="86"/>
      <c r="B158" s="15"/>
      <c r="C158" s="20"/>
      <c r="D158" s="20"/>
    </row>
    <row r="159" spans="1:4" ht="20" x14ac:dyDescent="0.35">
      <c r="A159" s="86"/>
      <c r="B159" s="15"/>
      <c r="C159" s="20"/>
      <c r="D159" s="20"/>
    </row>
    <row r="160" spans="1:4" ht="20" x14ac:dyDescent="0.35">
      <c r="A160" s="86"/>
      <c r="B160" s="15"/>
      <c r="C160" s="20"/>
      <c r="D160" s="20"/>
    </row>
    <row r="161" spans="1:4" ht="20" x14ac:dyDescent="0.35">
      <c r="A161" s="86"/>
      <c r="B161" s="15"/>
      <c r="C161" s="20"/>
      <c r="D161" s="20"/>
    </row>
    <row r="162" spans="1:4" ht="20" x14ac:dyDescent="0.35">
      <c r="A162" s="86"/>
      <c r="B162" s="15"/>
      <c r="C162" s="20"/>
      <c r="D162" s="20"/>
    </row>
    <row r="163" spans="1:4" ht="20" x14ac:dyDescent="0.35">
      <c r="A163" s="86"/>
      <c r="B163" s="15"/>
      <c r="C163" s="20"/>
      <c r="D163" s="20"/>
    </row>
    <row r="164" spans="1:4" ht="20" x14ac:dyDescent="0.35">
      <c r="A164" s="86"/>
      <c r="B164" s="15"/>
      <c r="C164" s="20"/>
      <c r="D164" s="20"/>
    </row>
    <row r="165" spans="1:4" ht="20" x14ac:dyDescent="0.35">
      <c r="A165" s="86"/>
      <c r="B165" s="15"/>
      <c r="C165" s="20"/>
      <c r="D165" s="20"/>
    </row>
    <row r="166" spans="1:4" ht="20" x14ac:dyDescent="0.35">
      <c r="A166" s="86"/>
      <c r="B166" s="15"/>
      <c r="C166" s="20"/>
      <c r="D166" s="20"/>
    </row>
    <row r="167" spans="1:4" ht="20" x14ac:dyDescent="0.35">
      <c r="A167" s="86"/>
      <c r="B167" s="15"/>
      <c r="C167" s="20"/>
      <c r="D167" s="20"/>
    </row>
    <row r="168" spans="1:4" ht="20" x14ac:dyDescent="0.35">
      <c r="A168" s="86"/>
      <c r="B168" s="15"/>
      <c r="C168" s="20"/>
      <c r="D168" s="20"/>
    </row>
    <row r="169" spans="1:4" ht="20" x14ac:dyDescent="0.35">
      <c r="A169" s="86"/>
      <c r="B169" s="15"/>
      <c r="C169" s="20"/>
      <c r="D169" s="20"/>
    </row>
    <row r="170" spans="1:4" ht="20" x14ac:dyDescent="0.35">
      <c r="A170" s="86"/>
      <c r="B170" s="15"/>
      <c r="C170" s="20"/>
      <c r="D170" s="20"/>
    </row>
    <row r="171" spans="1:4" ht="20" x14ac:dyDescent="0.35">
      <c r="A171" s="86"/>
      <c r="B171" s="15"/>
      <c r="C171" s="20"/>
      <c r="D171" s="20"/>
    </row>
    <row r="172" spans="1:4" ht="20" x14ac:dyDescent="0.35">
      <c r="A172" s="86"/>
      <c r="B172" s="15"/>
      <c r="C172" s="20"/>
      <c r="D172" s="20"/>
    </row>
    <row r="173" spans="1:4" ht="20" x14ac:dyDescent="0.35">
      <c r="A173" s="86"/>
      <c r="B173" s="15"/>
      <c r="C173" s="20"/>
      <c r="D173" s="20"/>
    </row>
    <row r="174" spans="1:4" ht="20" x14ac:dyDescent="0.35">
      <c r="A174" s="86"/>
      <c r="B174" s="15"/>
      <c r="C174" s="20"/>
      <c r="D174" s="20"/>
    </row>
    <row r="175" spans="1:4" ht="20" x14ac:dyDescent="0.35">
      <c r="A175" s="86"/>
      <c r="B175" s="15"/>
      <c r="C175" s="20"/>
      <c r="D175" s="20"/>
    </row>
    <row r="176" spans="1:4" ht="20" x14ac:dyDescent="0.35">
      <c r="A176" s="86"/>
      <c r="B176" s="15"/>
      <c r="C176" s="20"/>
      <c r="D176" s="20"/>
    </row>
    <row r="177" spans="1:4" ht="20" x14ac:dyDescent="0.35">
      <c r="A177" s="86"/>
      <c r="B177" s="15"/>
      <c r="C177" s="20"/>
      <c r="D177" s="20"/>
    </row>
    <row r="178" spans="1:4" ht="20" x14ac:dyDescent="0.35">
      <c r="A178" s="86"/>
      <c r="B178" s="15"/>
      <c r="C178" s="20"/>
      <c r="D178" s="20"/>
    </row>
    <row r="179" spans="1:4" ht="20" x14ac:dyDescent="0.35">
      <c r="A179" s="86"/>
      <c r="B179" s="15"/>
      <c r="C179" s="20"/>
      <c r="D179" s="20"/>
    </row>
    <row r="180" spans="1:4" ht="20" x14ac:dyDescent="0.35">
      <c r="A180" s="86"/>
      <c r="B180" s="15"/>
      <c r="C180" s="20"/>
      <c r="D180" s="20"/>
    </row>
    <row r="181" spans="1:4" ht="20" x14ac:dyDescent="0.35">
      <c r="A181" s="86"/>
      <c r="B181" s="15"/>
      <c r="C181" s="20"/>
      <c r="D181" s="20"/>
    </row>
    <row r="182" spans="1:4" ht="20" x14ac:dyDescent="0.35">
      <c r="A182" s="86"/>
      <c r="B182" s="15"/>
      <c r="C182" s="20"/>
      <c r="D182" s="20"/>
    </row>
    <row r="183" spans="1:4" ht="20" x14ac:dyDescent="0.35">
      <c r="A183" s="86"/>
      <c r="B183" s="15"/>
      <c r="C183" s="20"/>
      <c r="D183" s="20"/>
    </row>
    <row r="184" spans="1:4" ht="20" x14ac:dyDescent="0.35">
      <c r="A184" s="86"/>
      <c r="B184" s="15"/>
      <c r="C184" s="20"/>
      <c r="D184" s="20"/>
    </row>
    <row r="185" spans="1:4" ht="20" x14ac:dyDescent="0.35">
      <c r="A185" s="86"/>
      <c r="B185" s="15"/>
      <c r="C185" s="20"/>
      <c r="D185" s="20"/>
    </row>
    <row r="186" spans="1:4" ht="20" x14ac:dyDescent="0.35">
      <c r="A186" s="86"/>
      <c r="B186" s="15"/>
      <c r="C186" s="20"/>
      <c r="D186" s="20"/>
    </row>
    <row r="187" spans="1:4" ht="20" x14ac:dyDescent="0.35">
      <c r="A187" s="86"/>
      <c r="B187" s="15"/>
      <c r="C187" s="20"/>
      <c r="D187" s="20"/>
    </row>
    <row r="188" spans="1:4" ht="20" x14ac:dyDescent="0.35">
      <c r="A188" s="86"/>
      <c r="B188" s="15"/>
      <c r="C188" s="20"/>
      <c r="D188" s="20"/>
    </row>
    <row r="189" spans="1:4" ht="20" x14ac:dyDescent="0.35">
      <c r="A189" s="86"/>
      <c r="B189" s="15"/>
      <c r="C189" s="20"/>
      <c r="D189" s="20"/>
    </row>
    <row r="190" spans="1:4" ht="20" x14ac:dyDescent="0.35">
      <c r="A190" s="86"/>
      <c r="B190" s="15"/>
      <c r="C190" s="20"/>
      <c r="D190" s="20"/>
    </row>
    <row r="191" spans="1:4" ht="20" x14ac:dyDescent="0.35">
      <c r="A191" s="86"/>
      <c r="B191" s="15"/>
      <c r="C191" s="20"/>
      <c r="D191" s="20"/>
    </row>
    <row r="192" spans="1:4" ht="20" x14ac:dyDescent="0.35">
      <c r="A192" s="86"/>
      <c r="B192" s="15"/>
      <c r="C192" s="20"/>
      <c r="D192" s="20"/>
    </row>
    <row r="193" spans="1:4" ht="20" x14ac:dyDescent="0.35">
      <c r="A193" s="86"/>
      <c r="B193" s="15"/>
      <c r="C193" s="20"/>
      <c r="D193" s="20"/>
    </row>
    <row r="194" spans="1:4" ht="20" x14ac:dyDescent="0.35">
      <c r="A194" s="86"/>
      <c r="B194" s="15"/>
      <c r="C194" s="20"/>
      <c r="D194" s="20"/>
    </row>
    <row r="195" spans="1:4" ht="20" x14ac:dyDescent="0.35">
      <c r="A195" s="86"/>
      <c r="B195" s="15"/>
      <c r="C195" s="20"/>
      <c r="D195" s="20"/>
    </row>
    <row r="196" spans="1:4" ht="20" x14ac:dyDescent="0.35">
      <c r="A196" s="86"/>
      <c r="B196" s="15"/>
      <c r="C196" s="20"/>
      <c r="D196" s="20"/>
    </row>
    <row r="197" spans="1:4" ht="20" x14ac:dyDescent="0.35">
      <c r="A197" s="86"/>
      <c r="B197" s="15"/>
      <c r="C197" s="20"/>
      <c r="D197" s="20"/>
    </row>
    <row r="198" spans="1:4" ht="20" x14ac:dyDescent="0.35">
      <c r="A198" s="86"/>
      <c r="B198" s="15"/>
      <c r="C198" s="20"/>
      <c r="D198" s="20"/>
    </row>
    <row r="199" spans="1:4" ht="20" x14ac:dyDescent="0.35">
      <c r="A199" s="86"/>
      <c r="B199" s="15"/>
      <c r="C199" s="20"/>
      <c r="D199" s="20"/>
    </row>
    <row r="200" spans="1:4" ht="20" x14ac:dyDescent="0.35">
      <c r="A200" s="86"/>
      <c r="B200" s="15"/>
      <c r="C200" s="20"/>
      <c r="D200" s="20"/>
    </row>
    <row r="201" spans="1:4" ht="20" x14ac:dyDescent="0.35">
      <c r="A201" s="86"/>
      <c r="B201" s="15"/>
      <c r="C201" s="20"/>
      <c r="D201" s="20"/>
    </row>
    <row r="202" spans="1:4" ht="20" x14ac:dyDescent="0.35">
      <c r="A202" s="86"/>
      <c r="B202" s="15"/>
      <c r="C202" s="20"/>
      <c r="D202" s="20"/>
    </row>
    <row r="203" spans="1:4" ht="20" x14ac:dyDescent="0.35">
      <c r="A203" s="86"/>
      <c r="B203" s="15"/>
      <c r="C203" s="20"/>
      <c r="D203" s="20"/>
    </row>
    <row r="204" spans="1:4" ht="20" x14ac:dyDescent="0.35">
      <c r="A204" s="86"/>
      <c r="B204" s="15"/>
      <c r="C204" s="20"/>
      <c r="D204" s="20"/>
    </row>
    <row r="205" spans="1:4" ht="20" x14ac:dyDescent="0.35">
      <c r="A205" s="86"/>
      <c r="B205" s="15"/>
      <c r="C205" s="20"/>
      <c r="D205" s="20"/>
    </row>
    <row r="206" spans="1:4" ht="20" x14ac:dyDescent="0.35">
      <c r="A206" s="86"/>
      <c r="B206" s="15"/>
      <c r="C206" s="20"/>
      <c r="D206" s="20"/>
    </row>
    <row r="207" spans="1:4" ht="20" x14ac:dyDescent="0.35">
      <c r="A207" s="86"/>
      <c r="B207" s="15"/>
      <c r="C207" s="20"/>
      <c r="D207" s="20"/>
    </row>
    <row r="208" spans="1:4" x14ac:dyDescent="0.35">
      <c r="A208" s="69"/>
      <c r="B208" s="15"/>
      <c r="C208" s="15"/>
      <c r="D208" s="15"/>
    </row>
    <row r="209" spans="1:8" ht="20" x14ac:dyDescent="0.35">
      <c r="A209" s="69"/>
      <c r="B209" s="16" t="s">
        <v>129</v>
      </c>
      <c r="C209" s="16" t="s">
        <v>130</v>
      </c>
      <c r="D209" s="19" t="s">
        <v>129</v>
      </c>
      <c r="E209" s="19" t="s">
        <v>130</v>
      </c>
    </row>
    <row r="210" spans="1:8" ht="21" x14ac:dyDescent="0.5">
      <c r="A210" s="69"/>
      <c r="B210" s="17" t="s">
        <v>131</v>
      </c>
      <c r="C210" s="17" t="s">
        <v>132</v>
      </c>
      <c r="D210" t="s">
        <v>131</v>
      </c>
      <c r="F210" t="str">
        <f>IF(NOT(ISBLANK(D210)),D210,IF(NOT(ISBLANK(E210)),"     "&amp;E210,FALSE))</f>
        <v>Afectación Económica o presupuestal</v>
      </c>
      <c r="G210" t="s">
        <v>131</v>
      </c>
      <c r="H210" t="str">
        <f>IF(NOT(ISERROR(MATCH(G210,_xlfn.ANCHORARRAY(B221),0))),F223&amp;"Por favor no seleccionar los criterios de impacto",G210)</f>
        <v>❌Por favor no seleccionar los criterios de impacto</v>
      </c>
    </row>
    <row r="211" spans="1:8" ht="21" x14ac:dyDescent="0.5">
      <c r="A211" s="69"/>
      <c r="B211" s="17" t="s">
        <v>131</v>
      </c>
      <c r="C211" s="17" t="s">
        <v>108</v>
      </c>
      <c r="E211" t="s">
        <v>132</v>
      </c>
      <c r="F211" t="str">
        <f t="shared" ref="F211:F221" si="0">IF(NOT(ISBLANK(D211)),D211,IF(NOT(ISBLANK(E211)),"     "&amp;E211,FALSE))</f>
        <v xml:space="preserve">     Afectación menor a 10 SMLMV .</v>
      </c>
    </row>
    <row r="212" spans="1:8" ht="21" x14ac:dyDescent="0.5">
      <c r="A212" s="69"/>
      <c r="B212" s="17" t="s">
        <v>131</v>
      </c>
      <c r="C212" s="17" t="s">
        <v>111</v>
      </c>
      <c r="E212" t="s">
        <v>108</v>
      </c>
      <c r="F212" t="str">
        <f t="shared" si="0"/>
        <v xml:space="preserve">     Entre 10 y 50 SMLMV </v>
      </c>
    </row>
    <row r="213" spans="1:8" ht="21" x14ac:dyDescent="0.5">
      <c r="A213" s="69"/>
      <c r="B213" s="17" t="s">
        <v>131</v>
      </c>
      <c r="C213" s="17" t="s">
        <v>114</v>
      </c>
      <c r="E213" t="s">
        <v>111</v>
      </c>
      <c r="F213" t="str">
        <f t="shared" si="0"/>
        <v xml:space="preserve">     Entre 50 y 100 SMLMV </v>
      </c>
    </row>
    <row r="214" spans="1:8" ht="21" x14ac:dyDescent="0.5">
      <c r="A214" s="69"/>
      <c r="B214" s="17" t="s">
        <v>131</v>
      </c>
      <c r="C214" s="17" t="s">
        <v>117</v>
      </c>
      <c r="E214" t="s">
        <v>114</v>
      </c>
      <c r="F214" t="str">
        <f t="shared" si="0"/>
        <v xml:space="preserve">     Entre 100 y 500 SMLMV </v>
      </c>
    </row>
    <row r="215" spans="1:8" ht="21" x14ac:dyDescent="0.5">
      <c r="A215" s="69"/>
      <c r="B215" s="17" t="s">
        <v>101</v>
      </c>
      <c r="C215" s="17" t="s">
        <v>105</v>
      </c>
      <c r="E215" t="s">
        <v>117</v>
      </c>
      <c r="F215" t="str">
        <f t="shared" si="0"/>
        <v xml:space="preserve">     Mayor a 500 SMLMV </v>
      </c>
    </row>
    <row r="216" spans="1:8" ht="21" x14ac:dyDescent="0.5">
      <c r="A216" s="69"/>
      <c r="B216" s="17" t="s">
        <v>101</v>
      </c>
      <c r="C216" s="17" t="s">
        <v>109</v>
      </c>
      <c r="D216" t="s">
        <v>101</v>
      </c>
      <c r="F216" t="str">
        <f t="shared" si="0"/>
        <v>Pérdida Reputacional</v>
      </c>
    </row>
    <row r="217" spans="1:8" ht="21" x14ac:dyDescent="0.5">
      <c r="A217" s="69"/>
      <c r="B217" s="17" t="s">
        <v>101</v>
      </c>
      <c r="C217" s="17" t="s">
        <v>112</v>
      </c>
      <c r="E217" t="s">
        <v>105</v>
      </c>
      <c r="F217" t="str">
        <f t="shared" si="0"/>
        <v xml:space="preserve">     El riesgo afecta la imagen de alguna área de la organización</v>
      </c>
    </row>
    <row r="218" spans="1:8" ht="21" x14ac:dyDescent="0.5">
      <c r="A218" s="69"/>
      <c r="B218" s="17" t="s">
        <v>101</v>
      </c>
      <c r="C218" s="17" t="s">
        <v>115</v>
      </c>
      <c r="E218" t="s">
        <v>109</v>
      </c>
      <c r="F218" t="str">
        <f t="shared" si="0"/>
        <v xml:space="preserve">     El riesgo afecta la imagen de la entidad internamente, de conocimiento general, nivel interno, de junta directiva y accionistas y/o de proveedores</v>
      </c>
    </row>
    <row r="219" spans="1:8" ht="21" x14ac:dyDescent="0.5">
      <c r="A219" s="69"/>
      <c r="B219" s="17" t="s">
        <v>101</v>
      </c>
      <c r="C219" s="17" t="s">
        <v>118</v>
      </c>
      <c r="E219" t="s">
        <v>112</v>
      </c>
      <c r="F219" t="str">
        <f t="shared" si="0"/>
        <v xml:space="preserve">     El riesgo afecta la imagen de la entidad con algunos usuarios de relevancia frente al logro de los objetivos</v>
      </c>
    </row>
    <row r="220" spans="1:8" x14ac:dyDescent="0.35">
      <c r="A220" s="69"/>
      <c r="B220" s="18"/>
      <c r="C220" s="18"/>
      <c r="E220" t="s">
        <v>115</v>
      </c>
      <c r="F220" t="str">
        <f t="shared" si="0"/>
        <v xml:space="preserve">     El riesgo afecta la imagen de  la entidad con efecto publicitario sostenido a nivel de sector administrativo, nivel departamental o municipal</v>
      </c>
    </row>
    <row r="221" spans="1:8" x14ac:dyDescent="0.35">
      <c r="A221" s="69"/>
      <c r="B221" s="18" t="str" cm="1">
        <f t="array" ref="B221:B223">_xlfn.UNIQUE(Tabla1[[#All],[Criterios]])</f>
        <v>Criterios</v>
      </c>
      <c r="C221" s="18"/>
      <c r="E221" t="s">
        <v>118</v>
      </c>
      <c r="F221" t="str">
        <f t="shared" si="0"/>
        <v xml:space="preserve">     El riesgo afecta la imagen de la entidad a nivel nacional, con efecto publicitarios sostenible a nivel país</v>
      </c>
    </row>
    <row r="222" spans="1:8" x14ac:dyDescent="0.35">
      <c r="A222" s="69"/>
      <c r="B222" s="18" t="str">
        <v>Afectación Económica o presupuestal</v>
      </c>
      <c r="C222" s="18"/>
    </row>
    <row r="223" spans="1:8" x14ac:dyDescent="0.35">
      <c r="B223" s="18" t="str">
        <v>Pérdida Reputacional</v>
      </c>
      <c r="C223" s="18"/>
      <c r="F223" s="21" t="s">
        <v>133</v>
      </c>
    </row>
    <row r="224" spans="1:8" x14ac:dyDescent="0.35">
      <c r="B224" s="14"/>
      <c r="C224" s="14"/>
      <c r="F224" s="21" t="s">
        <v>134</v>
      </c>
    </row>
    <row r="225" spans="2:4" x14ac:dyDescent="0.35">
      <c r="B225" s="14"/>
      <c r="C225" s="14"/>
    </row>
    <row r="226" spans="2:4" x14ac:dyDescent="0.35">
      <c r="B226" s="14"/>
      <c r="C226" s="14"/>
    </row>
    <row r="227" spans="2:4" x14ac:dyDescent="0.35">
      <c r="B227" s="14"/>
      <c r="C227" s="14"/>
      <c r="D227" s="14"/>
    </row>
    <row r="228" spans="2:4" x14ac:dyDescent="0.35">
      <c r="B228" s="14"/>
      <c r="C228" s="14"/>
      <c r="D228" s="14"/>
    </row>
    <row r="229" spans="2:4" x14ac:dyDescent="0.35">
      <c r="B229" s="14"/>
      <c r="C229" s="14"/>
      <c r="D229" s="14"/>
    </row>
    <row r="230" spans="2:4" x14ac:dyDescent="0.35">
      <c r="B230" s="14"/>
      <c r="C230" s="14"/>
      <c r="D230" s="14"/>
    </row>
    <row r="231" spans="2:4" x14ac:dyDescent="0.35">
      <c r="B231" s="14"/>
      <c r="C231" s="14"/>
      <c r="D231" s="14"/>
    </row>
    <row r="232" spans="2:4" x14ac:dyDescent="0.35">
      <c r="B232" s="14"/>
      <c r="C232" s="14"/>
      <c r="D232" s="14"/>
    </row>
  </sheetData>
  <mergeCells count="1">
    <mergeCell ref="B1:D1"/>
  </mergeCells>
  <dataValidations disablePrompts="1" count="1">
    <dataValidation type="list" allowBlank="1" showInputMessage="1" showErrorMessage="1" sqref="G210" xr:uid="{00000000-0002-0000-0800-000000000000}">
      <formula1>$F$210:$F$221</formula1>
    </dataValidation>
  </dataValidations>
  <pageMargins left="0.7" right="0.7" top="0.75" bottom="0.75" header="0.3" footer="0.3"/>
  <pageSetup orientation="portrait"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4">
    <tabColor rgb="FFFFFF00"/>
  </sheetPr>
  <dimension ref="B2:D4"/>
  <sheetViews>
    <sheetView workbookViewId="0">
      <selection activeCell="H13" sqref="H13"/>
    </sheetView>
  </sheetViews>
  <sheetFormatPr baseColWidth="10" defaultColWidth="11.453125" defaultRowHeight="14.5" x14ac:dyDescent="0.35"/>
  <sheetData>
    <row r="2" spans="2:4" x14ac:dyDescent="0.35">
      <c r="B2" t="s">
        <v>75</v>
      </c>
      <c r="C2">
        <v>100</v>
      </c>
    </row>
    <row r="3" spans="2:4" x14ac:dyDescent="0.35">
      <c r="B3" t="s">
        <v>135</v>
      </c>
      <c r="C3">
        <v>80</v>
      </c>
    </row>
    <row r="4" spans="2:4" x14ac:dyDescent="0.35">
      <c r="B4" t="s">
        <v>136</v>
      </c>
      <c r="C4">
        <v>0</v>
      </c>
      <c r="D4" t="s">
        <v>24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tabColor rgb="FFFFFF00"/>
  </sheetPr>
  <dimension ref="A1:B6"/>
  <sheetViews>
    <sheetView workbookViewId="0">
      <selection activeCell="E6" sqref="E6:I15"/>
    </sheetView>
  </sheetViews>
  <sheetFormatPr baseColWidth="10" defaultColWidth="11.453125" defaultRowHeight="14.5" x14ac:dyDescent="0.35"/>
  <cols>
    <col min="1" max="1" width="18.08984375" bestFit="1" customWidth="1"/>
    <col min="2" max="2" width="22.54296875" customWidth="1"/>
  </cols>
  <sheetData>
    <row r="1" spans="1:2" ht="29" x14ac:dyDescent="0.35">
      <c r="A1" t="s">
        <v>137</v>
      </c>
      <c r="B1" s="111" t="s">
        <v>138</v>
      </c>
    </row>
    <row r="2" spans="1:2" x14ac:dyDescent="0.35">
      <c r="A2" t="s">
        <v>75</v>
      </c>
      <c r="B2" t="s">
        <v>139</v>
      </c>
    </row>
    <row r="3" spans="1:2" x14ac:dyDescent="0.35">
      <c r="A3" t="s">
        <v>75</v>
      </c>
      <c r="B3" t="s">
        <v>140</v>
      </c>
    </row>
    <row r="4" spans="1:2" x14ac:dyDescent="0.35">
      <c r="A4" t="s">
        <v>135</v>
      </c>
      <c r="B4" t="s">
        <v>139</v>
      </c>
    </row>
    <row r="5" spans="1:2" x14ac:dyDescent="0.35">
      <c r="A5" t="s">
        <v>135</v>
      </c>
      <c r="B5" t="s">
        <v>140</v>
      </c>
    </row>
    <row r="6" spans="1:2" x14ac:dyDescent="0.35">
      <c r="A6" t="s">
        <v>141</v>
      </c>
      <c r="B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1:CU140"/>
  <sheetViews>
    <sheetView zoomScale="50" zoomScaleNormal="50" workbookViewId="0">
      <selection activeCell="E6" sqref="E6:I21"/>
    </sheetView>
  </sheetViews>
  <sheetFormatPr baseColWidth="10" defaultColWidth="11.453125" defaultRowHeight="14.5" x14ac:dyDescent="0.35"/>
  <cols>
    <col min="2" max="39" width="5.6328125" customWidth="1"/>
    <col min="41" max="46" width="5.6328125" customWidth="1"/>
  </cols>
  <sheetData>
    <row r="1" spans="1:99" x14ac:dyDescent="0.3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row>
    <row r="2" spans="1:99" ht="18" customHeight="1" x14ac:dyDescent="0.35">
      <c r="A2" s="69"/>
      <c r="B2" s="845" t="s">
        <v>142</v>
      </c>
      <c r="C2" s="845"/>
      <c r="D2" s="845"/>
      <c r="E2" s="845"/>
      <c r="F2" s="845"/>
      <c r="G2" s="845"/>
      <c r="H2" s="845"/>
      <c r="I2" s="845"/>
      <c r="J2" s="813" t="s">
        <v>4</v>
      </c>
      <c r="K2" s="813"/>
      <c r="L2" s="813"/>
      <c r="M2" s="813"/>
      <c r="N2" s="813"/>
      <c r="O2" s="813"/>
      <c r="P2" s="813"/>
      <c r="Q2" s="813"/>
      <c r="R2" s="813"/>
      <c r="S2" s="813"/>
      <c r="T2" s="813"/>
      <c r="U2" s="813"/>
      <c r="V2" s="813"/>
      <c r="W2" s="813"/>
      <c r="X2" s="813"/>
      <c r="Y2" s="813"/>
      <c r="Z2" s="813"/>
      <c r="AA2" s="813"/>
      <c r="AB2" s="813"/>
      <c r="AC2" s="813"/>
      <c r="AD2" s="813"/>
      <c r="AE2" s="813"/>
      <c r="AF2" s="813"/>
      <c r="AG2" s="813"/>
      <c r="AH2" s="813"/>
      <c r="AI2" s="813"/>
      <c r="AJ2" s="813"/>
      <c r="AK2" s="813"/>
      <c r="AL2" s="813"/>
      <c r="AM2" s="813"/>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row>
    <row r="3" spans="1:99" ht="18.75" customHeight="1" x14ac:dyDescent="0.35">
      <c r="A3" s="69"/>
      <c r="B3" s="845"/>
      <c r="C3" s="845"/>
      <c r="D3" s="845"/>
      <c r="E3" s="845"/>
      <c r="F3" s="845"/>
      <c r="G3" s="845"/>
      <c r="H3" s="845"/>
      <c r="I3" s="845"/>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row>
    <row r="4" spans="1:99" ht="15" customHeight="1" x14ac:dyDescent="0.35">
      <c r="A4" s="69"/>
      <c r="B4" s="845"/>
      <c r="C4" s="845"/>
      <c r="D4" s="845"/>
      <c r="E4" s="845"/>
      <c r="F4" s="845"/>
      <c r="G4" s="845"/>
      <c r="H4" s="845"/>
      <c r="I4" s="845"/>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row>
    <row r="5" spans="1:99" ht="15" thickBot="1" x14ac:dyDescent="0.4">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row>
    <row r="6" spans="1:99" ht="15" customHeight="1" x14ac:dyDescent="0.35">
      <c r="A6" s="69"/>
      <c r="B6" s="760" t="s">
        <v>88</v>
      </c>
      <c r="C6" s="760"/>
      <c r="D6" s="761"/>
      <c r="E6" s="798" t="s">
        <v>143</v>
      </c>
      <c r="F6" s="799"/>
      <c r="G6" s="799"/>
      <c r="H6" s="799"/>
      <c r="I6" s="800"/>
      <c r="J6" s="809" t="e">
        <f>IF(AND(#REF!="Muy Alta",#REF!="Leve"),CONCATENATE("R",#REF!),"")</f>
        <v>#REF!</v>
      </c>
      <c r="K6" s="810"/>
      <c r="L6" s="810" t="e">
        <f>IF(AND(#REF!="Muy Alta",#REF!="Leve"),CONCATENATE("R",#REF!),"")</f>
        <v>#REF!</v>
      </c>
      <c r="M6" s="810"/>
      <c r="N6" s="810" t="e">
        <f>IF(AND(#REF!="Muy Alta",#REF!="Leve"),CONCATENATE("R",#REF!),"")</f>
        <v>#REF!</v>
      </c>
      <c r="O6" s="812"/>
      <c r="P6" s="809" t="e">
        <f>IF(AND(#REF!="Muy Alta",#REF!="Menor"),CONCATENATE("R",#REF!),"")</f>
        <v>#REF!</v>
      </c>
      <c r="Q6" s="810"/>
      <c r="R6" s="810" t="e">
        <f>IF(AND(#REF!="Muy Alta",#REF!="Menor"),CONCATENATE("R",#REF!),"")</f>
        <v>#REF!</v>
      </c>
      <c r="S6" s="810"/>
      <c r="T6" s="810" t="e">
        <f>IF(AND(#REF!="Muy Alta",#REF!="Menor"),CONCATENATE("R",#REF!),"")</f>
        <v>#REF!</v>
      </c>
      <c r="U6" s="812"/>
      <c r="V6" s="809" t="e">
        <f>IF(AND(#REF!="Muy Alta",#REF!="Moderado"),CONCATENATE("R",#REF!),"")</f>
        <v>#REF!</v>
      </c>
      <c r="W6" s="810"/>
      <c r="X6" s="810" t="e">
        <f>IF(AND(#REF!="Muy Alta",#REF!="Moderado"),CONCATENATE("R",#REF!),"")</f>
        <v>#REF!</v>
      </c>
      <c r="Y6" s="810"/>
      <c r="Z6" s="810" t="e">
        <f>IF(AND(#REF!="Muy Alta",#REF!="Moderado"),CONCATENATE("R",#REF!),"")</f>
        <v>#REF!</v>
      </c>
      <c r="AA6" s="812"/>
      <c r="AB6" s="809" t="e">
        <f>IF(AND(#REF!="Muy Alta",#REF!="Mayor"),CONCATENATE("R",#REF!),"")</f>
        <v>#REF!</v>
      </c>
      <c r="AC6" s="810"/>
      <c r="AD6" s="810" t="e">
        <f>IF(AND(#REF!="Muy Alta",#REF!="Mayor"),CONCATENATE("R",#REF!),"")</f>
        <v>#REF!</v>
      </c>
      <c r="AE6" s="810"/>
      <c r="AF6" s="810" t="e">
        <f>IF(AND(#REF!="Muy Alta",#REF!="Mayor"),CONCATENATE("R",#REF!),"")</f>
        <v>#REF!</v>
      </c>
      <c r="AG6" s="812"/>
      <c r="AH6" s="824" t="e">
        <f>IF(AND(#REF!="Muy Alta",#REF!="Catastrófico"),CONCATENATE("R",#REF!),"")</f>
        <v>#REF!</v>
      </c>
      <c r="AI6" s="825"/>
      <c r="AJ6" s="825" t="e">
        <f>IF(AND(#REF!="Muy Alta",#REF!="Catastrófico"),CONCATENATE("R",#REF!),"")</f>
        <v>#REF!</v>
      </c>
      <c r="AK6" s="825"/>
      <c r="AL6" s="825" t="e">
        <f>IF(AND(#REF!="Muy Alta",#REF!="Catastrófico"),CONCATENATE("R",#REF!),"")</f>
        <v>#REF!</v>
      </c>
      <c r="AM6" s="826"/>
      <c r="AO6" s="762" t="s">
        <v>144</v>
      </c>
      <c r="AP6" s="763"/>
      <c r="AQ6" s="763"/>
      <c r="AR6" s="763"/>
      <c r="AS6" s="763"/>
      <c r="AT6" s="764"/>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row>
    <row r="7" spans="1:99" ht="15" customHeight="1" x14ac:dyDescent="0.35">
      <c r="A7" s="69"/>
      <c r="B7" s="760"/>
      <c r="C7" s="760"/>
      <c r="D7" s="761"/>
      <c r="E7" s="801"/>
      <c r="F7" s="802"/>
      <c r="G7" s="802"/>
      <c r="H7" s="802"/>
      <c r="I7" s="803"/>
      <c r="J7" s="811"/>
      <c r="K7" s="807"/>
      <c r="L7" s="807"/>
      <c r="M7" s="807"/>
      <c r="N7" s="807"/>
      <c r="O7" s="808"/>
      <c r="P7" s="811"/>
      <c r="Q7" s="807"/>
      <c r="R7" s="807"/>
      <c r="S7" s="807"/>
      <c r="T7" s="807"/>
      <c r="U7" s="808"/>
      <c r="V7" s="811"/>
      <c r="W7" s="807"/>
      <c r="X7" s="807"/>
      <c r="Y7" s="807"/>
      <c r="Z7" s="807"/>
      <c r="AA7" s="808"/>
      <c r="AB7" s="811"/>
      <c r="AC7" s="807"/>
      <c r="AD7" s="807"/>
      <c r="AE7" s="807"/>
      <c r="AF7" s="807"/>
      <c r="AG7" s="808"/>
      <c r="AH7" s="818"/>
      <c r="AI7" s="819"/>
      <c r="AJ7" s="819"/>
      <c r="AK7" s="819"/>
      <c r="AL7" s="819"/>
      <c r="AM7" s="820"/>
      <c r="AN7" s="69"/>
      <c r="AO7" s="765"/>
      <c r="AP7" s="766"/>
      <c r="AQ7" s="766"/>
      <c r="AR7" s="766"/>
      <c r="AS7" s="766"/>
      <c r="AT7" s="767"/>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row>
    <row r="8" spans="1:99" ht="15" customHeight="1" x14ac:dyDescent="0.35">
      <c r="A8" s="69"/>
      <c r="B8" s="760"/>
      <c r="C8" s="760"/>
      <c r="D8" s="761"/>
      <c r="E8" s="801"/>
      <c r="F8" s="802"/>
      <c r="G8" s="802"/>
      <c r="H8" s="802"/>
      <c r="I8" s="803"/>
      <c r="J8" s="811" t="e">
        <f>IF(AND(#REF!="Muy Alta",#REF!="Leve"),CONCATENATE("R",#REF!),"")</f>
        <v>#REF!</v>
      </c>
      <c r="K8" s="807"/>
      <c r="L8" s="807" t="e">
        <f>IF(AND(#REF!="Muy Alta",#REF!="Leve"),CONCATENATE("R",#REF!),"")</f>
        <v>#REF!</v>
      </c>
      <c r="M8" s="807"/>
      <c r="N8" s="807" t="e">
        <f>IF(AND(#REF!="Muy Alta",#REF!="Leve"),CONCATENATE("R",#REF!),"")</f>
        <v>#REF!</v>
      </c>
      <c r="O8" s="808"/>
      <c r="P8" s="811" t="e">
        <f>IF(AND(#REF!="Muy Alta",#REF!="Menor"),CONCATENATE("R",#REF!),"")</f>
        <v>#REF!</v>
      </c>
      <c r="Q8" s="807"/>
      <c r="R8" s="807" t="e">
        <f>IF(AND(#REF!="Muy Alta",#REF!="Menor"),CONCATENATE("R",#REF!),"")</f>
        <v>#REF!</v>
      </c>
      <c r="S8" s="807"/>
      <c r="T8" s="807" t="e">
        <f>IF(AND(#REF!="Muy Alta",#REF!="Menor"),CONCATENATE("R",#REF!),"")</f>
        <v>#REF!</v>
      </c>
      <c r="U8" s="808"/>
      <c r="V8" s="811" t="e">
        <f>IF(AND(#REF!="Muy Alta",#REF!="Moderado"),CONCATENATE("R",#REF!),"")</f>
        <v>#REF!</v>
      </c>
      <c r="W8" s="807"/>
      <c r="X8" s="807" t="e">
        <f>IF(AND(#REF!="Muy Alta",#REF!="Moderado"),CONCATENATE("R",#REF!),"")</f>
        <v>#REF!</v>
      </c>
      <c r="Y8" s="807"/>
      <c r="Z8" s="807" t="e">
        <f>IF(AND(#REF!="Muy Alta",#REF!="Moderado"),CONCATENATE("R",#REF!),"")</f>
        <v>#REF!</v>
      </c>
      <c r="AA8" s="808"/>
      <c r="AB8" s="811" t="e">
        <f>IF(AND(#REF!="Muy Alta",#REF!="Mayor"),CONCATENATE("R",#REF!),"")</f>
        <v>#REF!</v>
      </c>
      <c r="AC8" s="807"/>
      <c r="AD8" s="807" t="e">
        <f>IF(AND(#REF!="Muy Alta",#REF!="Mayor"),CONCATENATE("R",#REF!),"")</f>
        <v>#REF!</v>
      </c>
      <c r="AE8" s="807"/>
      <c r="AF8" s="807" t="e">
        <f>IF(AND(#REF!="Muy Alta",#REF!="Mayor"),CONCATENATE("R",#REF!),"")</f>
        <v>#REF!</v>
      </c>
      <c r="AG8" s="808"/>
      <c r="AH8" s="818" t="e">
        <f>IF(AND(#REF!="Muy Alta",#REF!="Catastrófico"),CONCATENATE("R",#REF!),"")</f>
        <v>#REF!</v>
      </c>
      <c r="AI8" s="819"/>
      <c r="AJ8" s="819" t="e">
        <f>IF(AND(#REF!="Muy Alta",#REF!="Catastrófico"),CONCATENATE("R",#REF!),"")</f>
        <v>#REF!</v>
      </c>
      <c r="AK8" s="819"/>
      <c r="AL8" s="819" t="e">
        <f>IF(AND(#REF!="Muy Alta",#REF!="Catastrófico"),CONCATENATE("R",#REF!),"")</f>
        <v>#REF!</v>
      </c>
      <c r="AM8" s="820"/>
      <c r="AN8" s="69"/>
      <c r="AO8" s="765"/>
      <c r="AP8" s="766"/>
      <c r="AQ8" s="766"/>
      <c r="AR8" s="766"/>
      <c r="AS8" s="766"/>
      <c r="AT8" s="767"/>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row>
    <row r="9" spans="1:99" ht="15" customHeight="1" x14ac:dyDescent="0.35">
      <c r="A9" s="69"/>
      <c r="B9" s="760"/>
      <c r="C9" s="760"/>
      <c r="D9" s="761"/>
      <c r="E9" s="801"/>
      <c r="F9" s="802"/>
      <c r="G9" s="802"/>
      <c r="H9" s="802"/>
      <c r="I9" s="803"/>
      <c r="J9" s="811"/>
      <c r="K9" s="807"/>
      <c r="L9" s="807"/>
      <c r="M9" s="807"/>
      <c r="N9" s="807"/>
      <c r="O9" s="808"/>
      <c r="P9" s="811"/>
      <c r="Q9" s="807"/>
      <c r="R9" s="807"/>
      <c r="S9" s="807"/>
      <c r="T9" s="807"/>
      <c r="U9" s="808"/>
      <c r="V9" s="811"/>
      <c r="W9" s="807"/>
      <c r="X9" s="807"/>
      <c r="Y9" s="807"/>
      <c r="Z9" s="807"/>
      <c r="AA9" s="808"/>
      <c r="AB9" s="811"/>
      <c r="AC9" s="807"/>
      <c r="AD9" s="807"/>
      <c r="AE9" s="807"/>
      <c r="AF9" s="807"/>
      <c r="AG9" s="808"/>
      <c r="AH9" s="818"/>
      <c r="AI9" s="819"/>
      <c r="AJ9" s="819"/>
      <c r="AK9" s="819"/>
      <c r="AL9" s="819"/>
      <c r="AM9" s="820"/>
      <c r="AN9" s="69"/>
      <c r="AO9" s="765"/>
      <c r="AP9" s="766"/>
      <c r="AQ9" s="766"/>
      <c r="AR9" s="766"/>
      <c r="AS9" s="766"/>
      <c r="AT9" s="767"/>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row>
    <row r="10" spans="1:99" ht="15" customHeight="1" x14ac:dyDescent="0.35">
      <c r="A10" s="69"/>
      <c r="B10" s="760"/>
      <c r="C10" s="760"/>
      <c r="D10" s="761"/>
      <c r="E10" s="801"/>
      <c r="F10" s="802"/>
      <c r="G10" s="802"/>
      <c r="H10" s="802"/>
      <c r="I10" s="803"/>
      <c r="J10" s="811" t="e">
        <f>IF(AND(#REF!="Muy Alta",#REF!="Leve"),CONCATENATE("R",#REF!),"")</f>
        <v>#REF!</v>
      </c>
      <c r="K10" s="807"/>
      <c r="L10" s="807" t="e">
        <f>IF(AND(#REF!="Muy Alta",#REF!="Leve"),CONCATENATE("R",#REF!),"")</f>
        <v>#REF!</v>
      </c>
      <c r="M10" s="807"/>
      <c r="N10" s="807" t="e">
        <f>IF(AND(#REF!="Muy Alta",#REF!="Leve"),CONCATENATE("R",#REF!),"")</f>
        <v>#REF!</v>
      </c>
      <c r="O10" s="808"/>
      <c r="P10" s="811" t="e">
        <f>IF(AND(#REF!="Muy Alta",#REF!="Menor"),CONCATENATE("R",#REF!),"")</f>
        <v>#REF!</v>
      </c>
      <c r="Q10" s="807"/>
      <c r="R10" s="807" t="e">
        <f>IF(AND(#REF!="Muy Alta",#REF!="Menor"),CONCATENATE("R",#REF!),"")</f>
        <v>#REF!</v>
      </c>
      <c r="S10" s="807"/>
      <c r="T10" s="807" t="e">
        <f>IF(AND(#REF!="Muy Alta",#REF!="Menor"),CONCATENATE("R",#REF!),"")</f>
        <v>#REF!</v>
      </c>
      <c r="U10" s="808"/>
      <c r="V10" s="811" t="e">
        <f>IF(AND(#REF!="Muy Alta",#REF!="Moderado"),CONCATENATE("R",#REF!),"")</f>
        <v>#REF!</v>
      </c>
      <c r="W10" s="807"/>
      <c r="X10" s="807" t="e">
        <f>IF(AND(#REF!="Muy Alta",#REF!="Moderado"),CONCATENATE("R",#REF!),"")</f>
        <v>#REF!</v>
      </c>
      <c r="Y10" s="807"/>
      <c r="Z10" s="807" t="e">
        <f>IF(AND(#REF!="Muy Alta",#REF!="Moderado"),CONCATENATE("R",#REF!),"")</f>
        <v>#REF!</v>
      </c>
      <c r="AA10" s="808"/>
      <c r="AB10" s="811" t="e">
        <f>IF(AND(#REF!="Muy Alta",#REF!="Mayor"),CONCATENATE("R",#REF!),"")</f>
        <v>#REF!</v>
      </c>
      <c r="AC10" s="807"/>
      <c r="AD10" s="807" t="e">
        <f>IF(AND(#REF!="Muy Alta",#REF!="Mayor"),CONCATENATE("R",#REF!),"")</f>
        <v>#REF!</v>
      </c>
      <c r="AE10" s="807"/>
      <c r="AF10" s="807" t="e">
        <f>IF(AND(#REF!="Muy Alta",#REF!="Mayor"),CONCATENATE("R",#REF!),"")</f>
        <v>#REF!</v>
      </c>
      <c r="AG10" s="808"/>
      <c r="AH10" s="818" t="e">
        <f>IF(AND(#REF!="Muy Alta",#REF!="Catastrófico"),CONCATENATE("R",#REF!),"")</f>
        <v>#REF!</v>
      </c>
      <c r="AI10" s="819"/>
      <c r="AJ10" s="819" t="e">
        <f>IF(AND(#REF!="Muy Alta",#REF!="Catastrófico"),CONCATENATE("R",#REF!),"")</f>
        <v>#REF!</v>
      </c>
      <c r="AK10" s="819"/>
      <c r="AL10" s="819" t="e">
        <f>IF(AND(#REF!="Muy Alta",#REF!="Catastrófico"),CONCATENATE("R",#REF!),"")</f>
        <v>#REF!</v>
      </c>
      <c r="AM10" s="820"/>
      <c r="AN10" s="69"/>
      <c r="AO10" s="765"/>
      <c r="AP10" s="766"/>
      <c r="AQ10" s="766"/>
      <c r="AR10" s="766"/>
      <c r="AS10" s="766"/>
      <c r="AT10" s="767"/>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row>
    <row r="11" spans="1:99" ht="15" customHeight="1" x14ac:dyDescent="0.35">
      <c r="A11" s="69"/>
      <c r="B11" s="760"/>
      <c r="C11" s="760"/>
      <c r="D11" s="761"/>
      <c r="E11" s="801"/>
      <c r="F11" s="802"/>
      <c r="G11" s="802"/>
      <c r="H11" s="802"/>
      <c r="I11" s="803"/>
      <c r="J11" s="811"/>
      <c r="K11" s="807"/>
      <c r="L11" s="807"/>
      <c r="M11" s="807"/>
      <c r="N11" s="807"/>
      <c r="O11" s="808"/>
      <c r="P11" s="811"/>
      <c r="Q11" s="807"/>
      <c r="R11" s="807"/>
      <c r="S11" s="807"/>
      <c r="T11" s="807"/>
      <c r="U11" s="808"/>
      <c r="V11" s="811"/>
      <c r="W11" s="807"/>
      <c r="X11" s="807"/>
      <c r="Y11" s="807"/>
      <c r="Z11" s="807"/>
      <c r="AA11" s="808"/>
      <c r="AB11" s="811"/>
      <c r="AC11" s="807"/>
      <c r="AD11" s="807"/>
      <c r="AE11" s="807"/>
      <c r="AF11" s="807"/>
      <c r="AG11" s="808"/>
      <c r="AH11" s="818"/>
      <c r="AI11" s="819"/>
      <c r="AJ11" s="819"/>
      <c r="AK11" s="819"/>
      <c r="AL11" s="819"/>
      <c r="AM11" s="820"/>
      <c r="AN11" s="69"/>
      <c r="AO11" s="765"/>
      <c r="AP11" s="766"/>
      <c r="AQ11" s="766"/>
      <c r="AR11" s="766"/>
      <c r="AS11" s="766"/>
      <c r="AT11" s="767"/>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row>
    <row r="12" spans="1:99" ht="15" customHeight="1" x14ac:dyDescent="0.35">
      <c r="A12" s="69"/>
      <c r="B12" s="760"/>
      <c r="C12" s="760"/>
      <c r="D12" s="761"/>
      <c r="E12" s="801"/>
      <c r="F12" s="802"/>
      <c r="G12" s="802"/>
      <c r="H12" s="802"/>
      <c r="I12" s="803"/>
      <c r="J12" s="811" t="e">
        <f>IF(AND(#REF!="Muy Alta",#REF!="Leve"),CONCATENATE("R",#REF!),"")</f>
        <v>#REF!</v>
      </c>
      <c r="K12" s="807"/>
      <c r="L12" s="807" t="e">
        <f>IF(AND(#REF!="Muy Alta",#REF!="Leve"),CONCATENATE("R",#REF!),"")</f>
        <v>#REF!</v>
      </c>
      <c r="M12" s="807"/>
      <c r="N12" s="807" t="e">
        <f>IF(AND(#REF!="Muy Alta",#REF!="Leve"),CONCATENATE("R",#REF!),"")</f>
        <v>#REF!</v>
      </c>
      <c r="O12" s="808"/>
      <c r="P12" s="811" t="e">
        <f>IF(AND(#REF!="Muy Alta",#REF!="Menor"),CONCATENATE("R",#REF!),"")</f>
        <v>#REF!</v>
      </c>
      <c r="Q12" s="807"/>
      <c r="R12" s="807" t="e">
        <f>IF(AND(#REF!="Muy Alta",#REF!="Menor"),CONCATENATE("R",#REF!),"")</f>
        <v>#REF!</v>
      </c>
      <c r="S12" s="807"/>
      <c r="T12" s="807" t="e">
        <f>IF(AND(#REF!="Muy Alta",#REF!="Menor"),CONCATENATE("R",#REF!),"")</f>
        <v>#REF!</v>
      </c>
      <c r="U12" s="808"/>
      <c r="V12" s="811" t="e">
        <f>IF(AND(#REF!="Muy Alta",#REF!="Moderado"),CONCATENATE("R",#REF!),"")</f>
        <v>#REF!</v>
      </c>
      <c r="W12" s="807"/>
      <c r="X12" s="807" t="e">
        <f>IF(AND(#REF!="Muy Alta",#REF!="Moderado"),CONCATENATE("R",#REF!),"")</f>
        <v>#REF!</v>
      </c>
      <c r="Y12" s="807"/>
      <c r="Z12" s="807" t="e">
        <f>IF(AND(#REF!="Muy Alta",#REF!="Moderado"),CONCATENATE("R",#REF!),"")</f>
        <v>#REF!</v>
      </c>
      <c r="AA12" s="808"/>
      <c r="AB12" s="811" t="e">
        <f>IF(AND(#REF!="Muy Alta",#REF!="Mayor"),CONCATENATE("R",#REF!),"")</f>
        <v>#REF!</v>
      </c>
      <c r="AC12" s="807"/>
      <c r="AD12" s="807" t="e">
        <f>IF(AND(#REF!="Muy Alta",#REF!="Mayor"),CONCATENATE("R",#REF!),"")</f>
        <v>#REF!</v>
      </c>
      <c r="AE12" s="807"/>
      <c r="AF12" s="807" t="e">
        <f>IF(AND(#REF!="Muy Alta",#REF!="Mayor"),CONCATENATE("R",#REF!),"")</f>
        <v>#REF!</v>
      </c>
      <c r="AG12" s="808"/>
      <c r="AH12" s="818" t="e">
        <f>IF(AND(#REF!="Muy Alta",#REF!="Catastrófico"),CONCATENATE("R",#REF!),"")</f>
        <v>#REF!</v>
      </c>
      <c r="AI12" s="819"/>
      <c r="AJ12" s="819" t="e">
        <f>IF(AND(#REF!="Muy Alta",#REF!="Catastrófico"),CONCATENATE("R",#REF!),"")</f>
        <v>#REF!</v>
      </c>
      <c r="AK12" s="819"/>
      <c r="AL12" s="819" t="e">
        <f>IF(AND(#REF!="Muy Alta",#REF!="Catastrófico"),CONCATENATE("R",#REF!),"")</f>
        <v>#REF!</v>
      </c>
      <c r="AM12" s="820"/>
      <c r="AN12" s="69"/>
      <c r="AO12" s="765"/>
      <c r="AP12" s="766"/>
      <c r="AQ12" s="766"/>
      <c r="AR12" s="766"/>
      <c r="AS12" s="766"/>
      <c r="AT12" s="767"/>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row>
    <row r="13" spans="1:99" ht="15.75" customHeight="1" thickBot="1" x14ac:dyDescent="0.4">
      <c r="A13" s="69"/>
      <c r="B13" s="760"/>
      <c r="C13" s="760"/>
      <c r="D13" s="761"/>
      <c r="E13" s="804"/>
      <c r="F13" s="805"/>
      <c r="G13" s="805"/>
      <c r="H13" s="805"/>
      <c r="I13" s="806"/>
      <c r="J13" s="811"/>
      <c r="K13" s="807"/>
      <c r="L13" s="807"/>
      <c r="M13" s="807"/>
      <c r="N13" s="807"/>
      <c r="O13" s="808"/>
      <c r="P13" s="811"/>
      <c r="Q13" s="807"/>
      <c r="R13" s="807"/>
      <c r="S13" s="807"/>
      <c r="T13" s="807"/>
      <c r="U13" s="808"/>
      <c r="V13" s="811"/>
      <c r="W13" s="807"/>
      <c r="X13" s="807"/>
      <c r="Y13" s="807"/>
      <c r="Z13" s="807"/>
      <c r="AA13" s="808"/>
      <c r="AB13" s="811"/>
      <c r="AC13" s="807"/>
      <c r="AD13" s="807"/>
      <c r="AE13" s="807"/>
      <c r="AF13" s="807"/>
      <c r="AG13" s="808"/>
      <c r="AH13" s="821"/>
      <c r="AI13" s="822"/>
      <c r="AJ13" s="822"/>
      <c r="AK13" s="822"/>
      <c r="AL13" s="822"/>
      <c r="AM13" s="823"/>
      <c r="AN13" s="69"/>
      <c r="AO13" s="768"/>
      <c r="AP13" s="769"/>
      <c r="AQ13" s="769"/>
      <c r="AR13" s="769"/>
      <c r="AS13" s="769"/>
      <c r="AT13" s="770"/>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row>
    <row r="14" spans="1:99" ht="15" customHeight="1" x14ac:dyDescent="0.35">
      <c r="A14" s="69"/>
      <c r="B14" s="760"/>
      <c r="C14" s="760"/>
      <c r="D14" s="761"/>
      <c r="E14" s="798" t="s">
        <v>145</v>
      </c>
      <c r="F14" s="799"/>
      <c r="G14" s="799"/>
      <c r="H14" s="799"/>
      <c r="I14" s="799"/>
      <c r="J14" s="833" t="e">
        <f>IF(AND(#REF!="Alta",#REF!="Leve"),CONCATENATE("R",#REF!),"")</f>
        <v>#REF!</v>
      </c>
      <c r="K14" s="834"/>
      <c r="L14" s="834" t="e">
        <f>IF(AND(#REF!="Alta",#REF!="Leve"),CONCATENATE("R",#REF!),"")</f>
        <v>#REF!</v>
      </c>
      <c r="M14" s="834"/>
      <c r="N14" s="834" t="e">
        <f>IF(AND(#REF!="Alta",#REF!="Leve"),CONCATENATE("R",#REF!),"")</f>
        <v>#REF!</v>
      </c>
      <c r="O14" s="835"/>
      <c r="P14" s="833" t="e">
        <f>IF(AND(#REF!="Alta",#REF!="Menor"),CONCATENATE("R",#REF!),"")</f>
        <v>#REF!</v>
      </c>
      <c r="Q14" s="834"/>
      <c r="R14" s="834" t="e">
        <f>IF(AND(#REF!="Alta",#REF!="Menor"),CONCATENATE("R",#REF!),"")</f>
        <v>#REF!</v>
      </c>
      <c r="S14" s="834"/>
      <c r="T14" s="834" t="e">
        <f>IF(AND(#REF!="Alta",#REF!="Menor"),CONCATENATE("R",#REF!),"")</f>
        <v>#REF!</v>
      </c>
      <c r="U14" s="835"/>
      <c r="V14" s="809" t="e">
        <f>IF(AND(#REF!="Alta",#REF!="Moderado"),CONCATENATE("R",#REF!),"")</f>
        <v>#REF!</v>
      </c>
      <c r="W14" s="810"/>
      <c r="X14" s="810" t="e">
        <f>IF(AND(#REF!="Alta",#REF!="Moderado"),CONCATENATE("R",#REF!),"")</f>
        <v>#REF!</v>
      </c>
      <c r="Y14" s="810"/>
      <c r="Z14" s="810" t="e">
        <f>IF(AND(#REF!="Alta",#REF!="Moderado"),CONCATENATE("R",#REF!),"")</f>
        <v>#REF!</v>
      </c>
      <c r="AA14" s="812"/>
      <c r="AB14" s="809" t="e">
        <f>IF(AND(#REF!="Alta",#REF!="Mayor"),CONCATENATE("R",#REF!),"")</f>
        <v>#REF!</v>
      </c>
      <c r="AC14" s="810"/>
      <c r="AD14" s="810" t="e">
        <f>IF(AND(#REF!="Alta",#REF!="Mayor"),CONCATENATE("R",#REF!),"")</f>
        <v>#REF!</v>
      </c>
      <c r="AE14" s="810"/>
      <c r="AF14" s="810" t="e">
        <f>IF(AND(#REF!="Alta",#REF!="Mayor"),CONCATENATE("R",#REF!),"")</f>
        <v>#REF!</v>
      </c>
      <c r="AG14" s="812"/>
      <c r="AH14" s="824" t="e">
        <f>IF(AND(#REF!="Alta",#REF!="Catastrófico"),CONCATENATE("R",#REF!),"")</f>
        <v>#REF!</v>
      </c>
      <c r="AI14" s="825"/>
      <c r="AJ14" s="825" t="e">
        <f>IF(AND(#REF!="Alta",#REF!="Catastrófico"),CONCATENATE("R",#REF!),"")</f>
        <v>#REF!</v>
      </c>
      <c r="AK14" s="825"/>
      <c r="AL14" s="825" t="e">
        <f>IF(AND(#REF!="Alta",#REF!="Catastrófico"),CONCATENATE("R",#REF!),"")</f>
        <v>#REF!</v>
      </c>
      <c r="AM14" s="826"/>
      <c r="AN14" s="69"/>
      <c r="AO14" s="771" t="s">
        <v>146</v>
      </c>
      <c r="AP14" s="772"/>
      <c r="AQ14" s="772"/>
      <c r="AR14" s="772"/>
      <c r="AS14" s="772"/>
      <c r="AT14" s="773"/>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row>
    <row r="15" spans="1:99" ht="15" customHeight="1" x14ac:dyDescent="0.35">
      <c r="A15" s="69"/>
      <c r="B15" s="760"/>
      <c r="C15" s="760"/>
      <c r="D15" s="761"/>
      <c r="E15" s="801"/>
      <c r="F15" s="802"/>
      <c r="G15" s="802"/>
      <c r="H15" s="802"/>
      <c r="I15" s="802"/>
      <c r="J15" s="827"/>
      <c r="K15" s="828"/>
      <c r="L15" s="828"/>
      <c r="M15" s="828"/>
      <c r="N15" s="828"/>
      <c r="O15" s="829"/>
      <c r="P15" s="827"/>
      <c r="Q15" s="828"/>
      <c r="R15" s="828"/>
      <c r="S15" s="828"/>
      <c r="T15" s="828"/>
      <c r="U15" s="829"/>
      <c r="V15" s="811"/>
      <c r="W15" s="807"/>
      <c r="X15" s="807"/>
      <c r="Y15" s="807"/>
      <c r="Z15" s="807"/>
      <c r="AA15" s="808"/>
      <c r="AB15" s="811"/>
      <c r="AC15" s="807"/>
      <c r="AD15" s="807"/>
      <c r="AE15" s="807"/>
      <c r="AF15" s="807"/>
      <c r="AG15" s="808"/>
      <c r="AH15" s="818"/>
      <c r="AI15" s="819"/>
      <c r="AJ15" s="819"/>
      <c r="AK15" s="819"/>
      <c r="AL15" s="819"/>
      <c r="AM15" s="820"/>
      <c r="AN15" s="69"/>
      <c r="AO15" s="774"/>
      <c r="AP15" s="775"/>
      <c r="AQ15" s="775"/>
      <c r="AR15" s="775"/>
      <c r="AS15" s="775"/>
      <c r="AT15" s="776"/>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row>
    <row r="16" spans="1:99" ht="15" customHeight="1" x14ac:dyDescent="0.35">
      <c r="A16" s="69"/>
      <c r="B16" s="760"/>
      <c r="C16" s="760"/>
      <c r="D16" s="761"/>
      <c r="E16" s="801"/>
      <c r="F16" s="802"/>
      <c r="G16" s="802"/>
      <c r="H16" s="802"/>
      <c r="I16" s="802"/>
      <c r="J16" s="827" t="e">
        <f>IF(AND(#REF!="Alta",#REF!="Leve"),CONCATENATE("R",#REF!),"")</f>
        <v>#REF!</v>
      </c>
      <c r="K16" s="828"/>
      <c r="L16" s="828" t="e">
        <f>IF(AND(#REF!="Alta",#REF!="Leve"),CONCATENATE("R",#REF!),"")</f>
        <v>#REF!</v>
      </c>
      <c r="M16" s="828"/>
      <c r="N16" s="828" t="e">
        <f>IF(AND(#REF!="Alta",#REF!="Leve"),CONCATENATE("R",#REF!),"")</f>
        <v>#REF!</v>
      </c>
      <c r="O16" s="829"/>
      <c r="P16" s="827" t="e">
        <f>IF(AND(#REF!="Alta",#REF!="Menor"),CONCATENATE("R",#REF!),"")</f>
        <v>#REF!</v>
      </c>
      <c r="Q16" s="828"/>
      <c r="R16" s="828" t="e">
        <f>IF(AND(#REF!="Alta",#REF!="Menor"),CONCATENATE("R",#REF!),"")</f>
        <v>#REF!</v>
      </c>
      <c r="S16" s="828"/>
      <c r="T16" s="828" t="e">
        <f>IF(AND(#REF!="Alta",#REF!="Menor"),CONCATENATE("R",#REF!),"")</f>
        <v>#REF!</v>
      </c>
      <c r="U16" s="829"/>
      <c r="V16" s="811" t="e">
        <f>IF(AND(#REF!="Alta",#REF!="Moderado"),CONCATENATE("R",#REF!),"")</f>
        <v>#REF!</v>
      </c>
      <c r="W16" s="807"/>
      <c r="X16" s="807" t="e">
        <f>IF(AND(#REF!="Alta",#REF!="Moderado"),CONCATENATE("R",#REF!),"")</f>
        <v>#REF!</v>
      </c>
      <c r="Y16" s="807"/>
      <c r="Z16" s="807" t="e">
        <f>IF(AND(#REF!="Alta",#REF!="Moderado"),CONCATENATE("R",#REF!),"")</f>
        <v>#REF!</v>
      </c>
      <c r="AA16" s="808"/>
      <c r="AB16" s="811" t="e">
        <f>IF(AND(#REF!="Alta",#REF!="Mayor"),CONCATENATE("R",#REF!),"")</f>
        <v>#REF!</v>
      </c>
      <c r="AC16" s="807"/>
      <c r="AD16" s="807" t="e">
        <f>IF(AND(#REF!="Alta",#REF!="Mayor"),CONCATENATE("R",#REF!),"")</f>
        <v>#REF!</v>
      </c>
      <c r="AE16" s="807"/>
      <c r="AF16" s="807" t="e">
        <f>IF(AND(#REF!="Alta",#REF!="Mayor"),CONCATENATE("R",#REF!),"")</f>
        <v>#REF!</v>
      </c>
      <c r="AG16" s="808"/>
      <c r="AH16" s="818" t="e">
        <f>IF(AND(#REF!="Alta",#REF!="Catastrófico"),CONCATENATE("R",#REF!),"")</f>
        <v>#REF!</v>
      </c>
      <c r="AI16" s="819"/>
      <c r="AJ16" s="819" t="e">
        <f>IF(AND(#REF!="Alta",#REF!="Catastrófico"),CONCATENATE("R",#REF!),"")</f>
        <v>#REF!</v>
      </c>
      <c r="AK16" s="819"/>
      <c r="AL16" s="819" t="e">
        <f>IF(AND(#REF!="Alta",#REF!="Catastrófico"),CONCATENATE("R",#REF!),"")</f>
        <v>#REF!</v>
      </c>
      <c r="AM16" s="820"/>
      <c r="AN16" s="69"/>
      <c r="AO16" s="774"/>
      <c r="AP16" s="775"/>
      <c r="AQ16" s="775"/>
      <c r="AR16" s="775"/>
      <c r="AS16" s="775"/>
      <c r="AT16" s="776"/>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row>
    <row r="17" spans="1:80" ht="15" customHeight="1" x14ac:dyDescent="0.35">
      <c r="A17" s="69"/>
      <c r="B17" s="760"/>
      <c r="C17" s="760"/>
      <c r="D17" s="761"/>
      <c r="E17" s="801"/>
      <c r="F17" s="802"/>
      <c r="G17" s="802"/>
      <c r="H17" s="802"/>
      <c r="I17" s="802"/>
      <c r="J17" s="827"/>
      <c r="K17" s="828"/>
      <c r="L17" s="828"/>
      <c r="M17" s="828"/>
      <c r="N17" s="828"/>
      <c r="O17" s="829"/>
      <c r="P17" s="827"/>
      <c r="Q17" s="828"/>
      <c r="R17" s="828"/>
      <c r="S17" s="828"/>
      <c r="T17" s="828"/>
      <c r="U17" s="829"/>
      <c r="V17" s="811"/>
      <c r="W17" s="807"/>
      <c r="X17" s="807"/>
      <c r="Y17" s="807"/>
      <c r="Z17" s="807"/>
      <c r="AA17" s="808"/>
      <c r="AB17" s="811"/>
      <c r="AC17" s="807"/>
      <c r="AD17" s="807"/>
      <c r="AE17" s="807"/>
      <c r="AF17" s="807"/>
      <c r="AG17" s="808"/>
      <c r="AH17" s="818"/>
      <c r="AI17" s="819"/>
      <c r="AJ17" s="819"/>
      <c r="AK17" s="819"/>
      <c r="AL17" s="819"/>
      <c r="AM17" s="820"/>
      <c r="AN17" s="69"/>
      <c r="AO17" s="774"/>
      <c r="AP17" s="775"/>
      <c r="AQ17" s="775"/>
      <c r="AR17" s="775"/>
      <c r="AS17" s="775"/>
      <c r="AT17" s="776"/>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row>
    <row r="18" spans="1:80" ht="15" customHeight="1" x14ac:dyDescent="0.35">
      <c r="A18" s="69"/>
      <c r="B18" s="760"/>
      <c r="C18" s="760"/>
      <c r="D18" s="761"/>
      <c r="E18" s="801"/>
      <c r="F18" s="802"/>
      <c r="G18" s="802"/>
      <c r="H18" s="802"/>
      <c r="I18" s="802"/>
      <c r="J18" s="827" t="e">
        <f>IF(AND(#REF!="Alta",#REF!="Leve"),CONCATENATE("R",#REF!),"")</f>
        <v>#REF!</v>
      </c>
      <c r="K18" s="828"/>
      <c r="L18" s="828" t="e">
        <f>IF(AND(#REF!="Alta",#REF!="Leve"),CONCATENATE("R",#REF!),"")</f>
        <v>#REF!</v>
      </c>
      <c r="M18" s="828"/>
      <c r="N18" s="828" t="e">
        <f>IF(AND(#REF!="Alta",#REF!="Leve"),CONCATENATE("R",#REF!),"")</f>
        <v>#REF!</v>
      </c>
      <c r="O18" s="829"/>
      <c r="P18" s="827" t="e">
        <f>IF(AND(#REF!="Alta",#REF!="Menor"),CONCATENATE("R",#REF!),"")</f>
        <v>#REF!</v>
      </c>
      <c r="Q18" s="828"/>
      <c r="R18" s="828" t="e">
        <f>IF(AND(#REF!="Alta",#REF!="Menor"),CONCATENATE("R",#REF!),"")</f>
        <v>#REF!</v>
      </c>
      <c r="S18" s="828"/>
      <c r="T18" s="828" t="e">
        <f>IF(AND(#REF!="Alta",#REF!="Menor"),CONCATENATE("R",#REF!),"")</f>
        <v>#REF!</v>
      </c>
      <c r="U18" s="829"/>
      <c r="V18" s="811" t="e">
        <f>IF(AND(#REF!="Alta",#REF!="Moderado"),CONCATENATE("R",#REF!),"")</f>
        <v>#REF!</v>
      </c>
      <c r="W18" s="807"/>
      <c r="X18" s="807" t="e">
        <f>IF(AND(#REF!="Alta",#REF!="Moderado"),CONCATENATE("R",#REF!),"")</f>
        <v>#REF!</v>
      </c>
      <c r="Y18" s="807"/>
      <c r="Z18" s="807" t="e">
        <f>IF(AND(#REF!="Alta",#REF!="Moderado"),CONCATENATE("R",#REF!),"")</f>
        <v>#REF!</v>
      </c>
      <c r="AA18" s="808"/>
      <c r="AB18" s="811" t="e">
        <f>IF(AND(#REF!="Alta",#REF!="Mayor"),CONCATENATE("R",#REF!),"")</f>
        <v>#REF!</v>
      </c>
      <c r="AC18" s="807"/>
      <c r="AD18" s="807" t="e">
        <f>IF(AND(#REF!="Alta",#REF!="Mayor"),CONCATENATE("R",#REF!),"")</f>
        <v>#REF!</v>
      </c>
      <c r="AE18" s="807"/>
      <c r="AF18" s="807" t="e">
        <f>IF(AND(#REF!="Alta",#REF!="Mayor"),CONCATENATE("R",#REF!),"")</f>
        <v>#REF!</v>
      </c>
      <c r="AG18" s="808"/>
      <c r="AH18" s="818" t="e">
        <f>IF(AND(#REF!="Alta",#REF!="Catastrófico"),CONCATENATE("R",#REF!),"")</f>
        <v>#REF!</v>
      </c>
      <c r="AI18" s="819"/>
      <c r="AJ18" s="819" t="e">
        <f>IF(AND(#REF!="Alta",#REF!="Catastrófico"),CONCATENATE("R",#REF!),"")</f>
        <v>#REF!</v>
      </c>
      <c r="AK18" s="819"/>
      <c r="AL18" s="819" t="e">
        <f>IF(AND(#REF!="Alta",#REF!="Catastrófico"),CONCATENATE("R",#REF!),"")</f>
        <v>#REF!</v>
      </c>
      <c r="AM18" s="820"/>
      <c r="AN18" s="69"/>
      <c r="AO18" s="774"/>
      <c r="AP18" s="775"/>
      <c r="AQ18" s="775"/>
      <c r="AR18" s="775"/>
      <c r="AS18" s="775"/>
      <c r="AT18" s="776"/>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row>
    <row r="19" spans="1:80" ht="15" customHeight="1" x14ac:dyDescent="0.35">
      <c r="A19" s="69"/>
      <c r="B19" s="760"/>
      <c r="C19" s="760"/>
      <c r="D19" s="761"/>
      <c r="E19" s="801"/>
      <c r="F19" s="802"/>
      <c r="G19" s="802"/>
      <c r="H19" s="802"/>
      <c r="I19" s="802"/>
      <c r="J19" s="827"/>
      <c r="K19" s="828"/>
      <c r="L19" s="828"/>
      <c r="M19" s="828"/>
      <c r="N19" s="828"/>
      <c r="O19" s="829"/>
      <c r="P19" s="827"/>
      <c r="Q19" s="828"/>
      <c r="R19" s="828"/>
      <c r="S19" s="828"/>
      <c r="T19" s="828"/>
      <c r="U19" s="829"/>
      <c r="V19" s="811"/>
      <c r="W19" s="807"/>
      <c r="X19" s="807"/>
      <c r="Y19" s="807"/>
      <c r="Z19" s="807"/>
      <c r="AA19" s="808"/>
      <c r="AB19" s="811"/>
      <c r="AC19" s="807"/>
      <c r="AD19" s="807"/>
      <c r="AE19" s="807"/>
      <c r="AF19" s="807"/>
      <c r="AG19" s="808"/>
      <c r="AH19" s="818"/>
      <c r="AI19" s="819"/>
      <c r="AJ19" s="819"/>
      <c r="AK19" s="819"/>
      <c r="AL19" s="819"/>
      <c r="AM19" s="820"/>
      <c r="AN19" s="69"/>
      <c r="AO19" s="774"/>
      <c r="AP19" s="775"/>
      <c r="AQ19" s="775"/>
      <c r="AR19" s="775"/>
      <c r="AS19" s="775"/>
      <c r="AT19" s="776"/>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row>
    <row r="20" spans="1:80" ht="15" customHeight="1" x14ac:dyDescent="0.35">
      <c r="A20" s="69"/>
      <c r="B20" s="760"/>
      <c r="C20" s="760"/>
      <c r="D20" s="761"/>
      <c r="E20" s="801"/>
      <c r="F20" s="802"/>
      <c r="G20" s="802"/>
      <c r="H20" s="802"/>
      <c r="I20" s="802"/>
      <c r="J20" s="827" t="e">
        <f>IF(AND(#REF!="Alta",#REF!="Leve"),CONCATENATE("R",#REF!),"")</f>
        <v>#REF!</v>
      </c>
      <c r="K20" s="828"/>
      <c r="L20" s="828" t="e">
        <f>IF(AND(#REF!="Alta",#REF!="Leve"),CONCATENATE("R",#REF!),"")</f>
        <v>#REF!</v>
      </c>
      <c r="M20" s="828"/>
      <c r="N20" s="828" t="e">
        <f>IF(AND(#REF!="Alta",#REF!="Leve"),CONCATENATE("R",#REF!),"")</f>
        <v>#REF!</v>
      </c>
      <c r="O20" s="829"/>
      <c r="P20" s="827" t="e">
        <f>IF(AND(#REF!="Alta",#REF!="Menor"),CONCATENATE("R",#REF!),"")</f>
        <v>#REF!</v>
      </c>
      <c r="Q20" s="828"/>
      <c r="R20" s="828" t="e">
        <f>IF(AND(#REF!="Alta",#REF!="Menor"),CONCATENATE("R",#REF!),"")</f>
        <v>#REF!</v>
      </c>
      <c r="S20" s="828"/>
      <c r="T20" s="828" t="e">
        <f>IF(AND(#REF!="Alta",#REF!="Menor"),CONCATENATE("R",#REF!),"")</f>
        <v>#REF!</v>
      </c>
      <c r="U20" s="829"/>
      <c r="V20" s="811" t="e">
        <f>IF(AND(#REF!="Alta",#REF!="Moderado"),CONCATENATE("R",#REF!),"")</f>
        <v>#REF!</v>
      </c>
      <c r="W20" s="807"/>
      <c r="X20" s="807" t="e">
        <f>IF(AND(#REF!="Alta",#REF!="Moderado"),CONCATENATE("R",#REF!),"")</f>
        <v>#REF!</v>
      </c>
      <c r="Y20" s="807"/>
      <c r="Z20" s="807" t="e">
        <f>IF(AND(#REF!="Alta",#REF!="Moderado"),CONCATENATE("R",#REF!),"")</f>
        <v>#REF!</v>
      </c>
      <c r="AA20" s="808"/>
      <c r="AB20" s="811" t="e">
        <f>IF(AND(#REF!="Alta",#REF!="Mayor"),CONCATENATE("R",#REF!),"")</f>
        <v>#REF!</v>
      </c>
      <c r="AC20" s="807"/>
      <c r="AD20" s="807" t="e">
        <f>IF(AND(#REF!="Alta",#REF!="Mayor"),CONCATENATE("R",#REF!),"")</f>
        <v>#REF!</v>
      </c>
      <c r="AE20" s="807"/>
      <c r="AF20" s="807" t="e">
        <f>IF(AND(#REF!="Alta",#REF!="Mayor"),CONCATENATE("R",#REF!),"")</f>
        <v>#REF!</v>
      </c>
      <c r="AG20" s="808"/>
      <c r="AH20" s="818" t="e">
        <f>IF(AND(#REF!="Alta",#REF!="Catastrófico"),CONCATENATE("R",#REF!),"")</f>
        <v>#REF!</v>
      </c>
      <c r="AI20" s="819"/>
      <c r="AJ20" s="819" t="e">
        <f>IF(AND(#REF!="Alta",#REF!="Catastrófico"),CONCATENATE("R",#REF!),"")</f>
        <v>#REF!</v>
      </c>
      <c r="AK20" s="819"/>
      <c r="AL20" s="819" t="e">
        <f>IF(AND(#REF!="Alta",#REF!="Catastrófico"),CONCATENATE("R",#REF!),"")</f>
        <v>#REF!</v>
      </c>
      <c r="AM20" s="820"/>
      <c r="AN20" s="69"/>
      <c r="AO20" s="774"/>
      <c r="AP20" s="775"/>
      <c r="AQ20" s="775"/>
      <c r="AR20" s="775"/>
      <c r="AS20" s="775"/>
      <c r="AT20" s="776"/>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row>
    <row r="21" spans="1:80" ht="15.75" customHeight="1" thickBot="1" x14ac:dyDescent="0.4">
      <c r="A21" s="69"/>
      <c r="B21" s="760"/>
      <c r="C21" s="760"/>
      <c r="D21" s="761"/>
      <c r="E21" s="804"/>
      <c r="F21" s="805"/>
      <c r="G21" s="805"/>
      <c r="H21" s="805"/>
      <c r="I21" s="805"/>
      <c r="J21" s="830"/>
      <c r="K21" s="831"/>
      <c r="L21" s="831"/>
      <c r="M21" s="831"/>
      <c r="N21" s="831"/>
      <c r="O21" s="832"/>
      <c r="P21" s="830"/>
      <c r="Q21" s="831"/>
      <c r="R21" s="831"/>
      <c r="S21" s="831"/>
      <c r="T21" s="831"/>
      <c r="U21" s="832"/>
      <c r="V21" s="815"/>
      <c r="W21" s="816"/>
      <c r="X21" s="816"/>
      <c r="Y21" s="816"/>
      <c r="Z21" s="816"/>
      <c r="AA21" s="817"/>
      <c r="AB21" s="815"/>
      <c r="AC21" s="816"/>
      <c r="AD21" s="816"/>
      <c r="AE21" s="816"/>
      <c r="AF21" s="816"/>
      <c r="AG21" s="817"/>
      <c r="AH21" s="821"/>
      <c r="AI21" s="822"/>
      <c r="AJ21" s="822"/>
      <c r="AK21" s="822"/>
      <c r="AL21" s="822"/>
      <c r="AM21" s="823"/>
      <c r="AN21" s="69"/>
      <c r="AO21" s="777"/>
      <c r="AP21" s="778"/>
      <c r="AQ21" s="778"/>
      <c r="AR21" s="778"/>
      <c r="AS21" s="778"/>
      <c r="AT21" s="77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row>
    <row r="22" spans="1:80" x14ac:dyDescent="0.35">
      <c r="A22" s="69"/>
      <c r="B22" s="760"/>
      <c r="C22" s="760"/>
      <c r="D22" s="761"/>
      <c r="E22" s="798" t="s">
        <v>147</v>
      </c>
      <c r="F22" s="799"/>
      <c r="G22" s="799"/>
      <c r="H22" s="799"/>
      <c r="I22" s="800"/>
      <c r="J22" s="833" t="e">
        <f>IF(AND(#REF!="Media",#REF!="Leve"),CONCATENATE("R",#REF!),"")</f>
        <v>#REF!</v>
      </c>
      <c r="K22" s="834"/>
      <c r="L22" s="834" t="e">
        <f>IF(AND(#REF!="Media",#REF!="Leve"),CONCATENATE("R",#REF!),"")</f>
        <v>#REF!</v>
      </c>
      <c r="M22" s="834"/>
      <c r="N22" s="834" t="e">
        <f>IF(AND(#REF!="Media",#REF!="Leve"),CONCATENATE("R",#REF!),"")</f>
        <v>#REF!</v>
      </c>
      <c r="O22" s="835"/>
      <c r="P22" s="833" t="e">
        <f>IF(AND(#REF!="Media",#REF!="Menor"),CONCATENATE("R",#REF!),"")</f>
        <v>#REF!</v>
      </c>
      <c r="Q22" s="834"/>
      <c r="R22" s="834" t="e">
        <f>IF(AND(#REF!="Media",#REF!="Menor"),CONCATENATE("R",#REF!),"")</f>
        <v>#REF!</v>
      </c>
      <c r="S22" s="834"/>
      <c r="T22" s="834" t="e">
        <f>IF(AND(#REF!="Media",#REF!="Menor"),CONCATENATE("R",#REF!),"")</f>
        <v>#REF!</v>
      </c>
      <c r="U22" s="835"/>
      <c r="V22" s="833" t="e">
        <f>IF(AND(#REF!="Media",#REF!="Moderado"),CONCATENATE("R",#REF!),"")</f>
        <v>#REF!</v>
      </c>
      <c r="W22" s="834"/>
      <c r="X22" s="834" t="e">
        <f>IF(AND(#REF!="Media",#REF!="Moderado"),CONCATENATE("R",#REF!),"")</f>
        <v>#REF!</v>
      </c>
      <c r="Y22" s="834"/>
      <c r="Z22" s="834" t="e">
        <f>IF(AND(#REF!="Media",#REF!="Moderado"),CONCATENATE("R",#REF!),"")</f>
        <v>#REF!</v>
      </c>
      <c r="AA22" s="835"/>
      <c r="AB22" s="809" t="e">
        <f>IF(AND(#REF!="Media",#REF!="Mayor"),CONCATENATE("R",#REF!),"")</f>
        <v>#REF!</v>
      </c>
      <c r="AC22" s="810"/>
      <c r="AD22" s="810" t="e">
        <f>IF(AND(#REF!="Media",#REF!="Mayor"),CONCATENATE("R",#REF!),"")</f>
        <v>#REF!</v>
      </c>
      <c r="AE22" s="810"/>
      <c r="AF22" s="810" t="e">
        <f>IF(AND(#REF!="Media",#REF!="Mayor"),CONCATENATE("R",#REF!),"")</f>
        <v>#REF!</v>
      </c>
      <c r="AG22" s="812"/>
      <c r="AH22" s="824" t="e">
        <f>IF(AND(#REF!="Media",#REF!="Catastrófico"),CONCATENATE("R",#REF!),"")</f>
        <v>#REF!</v>
      </c>
      <c r="AI22" s="825"/>
      <c r="AJ22" s="825" t="e">
        <f>IF(AND(#REF!="Media",#REF!="Catastrófico"),CONCATENATE("R",#REF!),"")</f>
        <v>#REF!</v>
      </c>
      <c r="AK22" s="825"/>
      <c r="AL22" s="825" t="e">
        <f>IF(AND(#REF!="Media",#REF!="Catastrófico"),CONCATENATE("R",#REF!),"")</f>
        <v>#REF!</v>
      </c>
      <c r="AM22" s="826"/>
      <c r="AN22" s="69"/>
      <c r="AO22" s="780" t="s">
        <v>81</v>
      </c>
      <c r="AP22" s="781"/>
      <c r="AQ22" s="781"/>
      <c r="AR22" s="781"/>
      <c r="AS22" s="781"/>
      <c r="AT22" s="782"/>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row>
    <row r="23" spans="1:80" x14ac:dyDescent="0.35">
      <c r="A23" s="69"/>
      <c r="B23" s="760"/>
      <c r="C23" s="760"/>
      <c r="D23" s="761"/>
      <c r="E23" s="801"/>
      <c r="F23" s="802"/>
      <c r="G23" s="802"/>
      <c r="H23" s="802"/>
      <c r="I23" s="803"/>
      <c r="J23" s="827"/>
      <c r="K23" s="828"/>
      <c r="L23" s="828"/>
      <c r="M23" s="828"/>
      <c r="N23" s="828"/>
      <c r="O23" s="829"/>
      <c r="P23" s="827"/>
      <c r="Q23" s="828"/>
      <c r="R23" s="828"/>
      <c r="S23" s="828"/>
      <c r="T23" s="828"/>
      <c r="U23" s="829"/>
      <c r="V23" s="827"/>
      <c r="W23" s="828"/>
      <c r="X23" s="828"/>
      <c r="Y23" s="828"/>
      <c r="Z23" s="828"/>
      <c r="AA23" s="829"/>
      <c r="AB23" s="811"/>
      <c r="AC23" s="807"/>
      <c r="AD23" s="807"/>
      <c r="AE23" s="807"/>
      <c r="AF23" s="807"/>
      <c r="AG23" s="808"/>
      <c r="AH23" s="818"/>
      <c r="AI23" s="819"/>
      <c r="AJ23" s="819"/>
      <c r="AK23" s="819"/>
      <c r="AL23" s="819"/>
      <c r="AM23" s="820"/>
      <c r="AN23" s="69"/>
      <c r="AO23" s="783"/>
      <c r="AP23" s="784"/>
      <c r="AQ23" s="784"/>
      <c r="AR23" s="784"/>
      <c r="AS23" s="784"/>
      <c r="AT23" s="785"/>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row>
    <row r="24" spans="1:80" x14ac:dyDescent="0.35">
      <c r="A24" s="69"/>
      <c r="B24" s="760"/>
      <c r="C24" s="760"/>
      <c r="D24" s="761"/>
      <c r="E24" s="801"/>
      <c r="F24" s="802"/>
      <c r="G24" s="802"/>
      <c r="H24" s="802"/>
      <c r="I24" s="803"/>
      <c r="J24" s="827" t="e">
        <f>IF(AND(#REF!="Media",#REF!="Leve"),CONCATENATE("R",#REF!),"")</f>
        <v>#REF!</v>
      </c>
      <c r="K24" s="828"/>
      <c r="L24" s="828" t="e">
        <f>IF(AND(#REF!="Media",#REF!="Leve"),CONCATENATE("R",#REF!),"")</f>
        <v>#REF!</v>
      </c>
      <c r="M24" s="828"/>
      <c r="N24" s="828" t="e">
        <f>IF(AND(#REF!="Media",#REF!="Leve"),CONCATENATE("R",#REF!),"")</f>
        <v>#REF!</v>
      </c>
      <c r="O24" s="829"/>
      <c r="P24" s="827" t="e">
        <f>IF(AND(#REF!="Media",#REF!="Menor"),CONCATENATE("R",#REF!),"")</f>
        <v>#REF!</v>
      </c>
      <c r="Q24" s="828"/>
      <c r="R24" s="828" t="e">
        <f>IF(AND(#REF!="Media",#REF!="Menor"),CONCATENATE("R",#REF!),"")</f>
        <v>#REF!</v>
      </c>
      <c r="S24" s="828"/>
      <c r="T24" s="828" t="e">
        <f>IF(AND(#REF!="Media",#REF!="Menor"),CONCATENATE("R",#REF!),"")</f>
        <v>#REF!</v>
      </c>
      <c r="U24" s="829"/>
      <c r="V24" s="827" t="e">
        <f>IF(AND(#REF!="Media",#REF!="Moderado"),CONCATENATE("R",#REF!),"")</f>
        <v>#REF!</v>
      </c>
      <c r="W24" s="828"/>
      <c r="X24" s="828" t="e">
        <f>IF(AND(#REF!="Media",#REF!="Moderado"),CONCATENATE("R",#REF!),"")</f>
        <v>#REF!</v>
      </c>
      <c r="Y24" s="828"/>
      <c r="Z24" s="828" t="e">
        <f>IF(AND(#REF!="Media",#REF!="Moderado"),CONCATENATE("R",#REF!),"")</f>
        <v>#REF!</v>
      </c>
      <c r="AA24" s="829"/>
      <c r="AB24" s="811" t="e">
        <f>IF(AND(#REF!="Media",#REF!="Mayor"),CONCATENATE("R",#REF!),"")</f>
        <v>#REF!</v>
      </c>
      <c r="AC24" s="807"/>
      <c r="AD24" s="807" t="e">
        <f>IF(AND(#REF!="Media",#REF!="Mayor"),CONCATENATE("R",#REF!),"")</f>
        <v>#REF!</v>
      </c>
      <c r="AE24" s="807"/>
      <c r="AF24" s="807" t="e">
        <f>IF(AND(#REF!="Media",#REF!="Mayor"),CONCATENATE("R",#REF!),"")</f>
        <v>#REF!</v>
      </c>
      <c r="AG24" s="808"/>
      <c r="AH24" s="818" t="e">
        <f>IF(AND(#REF!="Media",#REF!="Catastrófico"),CONCATENATE("R",#REF!),"")</f>
        <v>#REF!</v>
      </c>
      <c r="AI24" s="819"/>
      <c r="AJ24" s="819" t="e">
        <f>IF(AND(#REF!="Media",#REF!="Catastrófico"),CONCATENATE("R",#REF!),"")</f>
        <v>#REF!</v>
      </c>
      <c r="AK24" s="819"/>
      <c r="AL24" s="819" t="e">
        <f>IF(AND(#REF!="Media",#REF!="Catastrófico"),CONCATENATE("R",#REF!),"")</f>
        <v>#REF!</v>
      </c>
      <c r="AM24" s="820"/>
      <c r="AN24" s="69"/>
      <c r="AO24" s="783"/>
      <c r="AP24" s="784"/>
      <c r="AQ24" s="784"/>
      <c r="AR24" s="784"/>
      <c r="AS24" s="784"/>
      <c r="AT24" s="785"/>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row>
    <row r="25" spans="1:80" x14ac:dyDescent="0.35">
      <c r="A25" s="69"/>
      <c r="B25" s="760"/>
      <c r="C25" s="760"/>
      <c r="D25" s="761"/>
      <c r="E25" s="801"/>
      <c r="F25" s="802"/>
      <c r="G25" s="802"/>
      <c r="H25" s="802"/>
      <c r="I25" s="803"/>
      <c r="J25" s="827"/>
      <c r="K25" s="828"/>
      <c r="L25" s="828"/>
      <c r="M25" s="828"/>
      <c r="N25" s="828"/>
      <c r="O25" s="829"/>
      <c r="P25" s="827"/>
      <c r="Q25" s="828"/>
      <c r="R25" s="828"/>
      <c r="S25" s="828"/>
      <c r="T25" s="828"/>
      <c r="U25" s="829"/>
      <c r="V25" s="827"/>
      <c r="W25" s="828"/>
      <c r="X25" s="828"/>
      <c r="Y25" s="828"/>
      <c r="Z25" s="828"/>
      <c r="AA25" s="829"/>
      <c r="AB25" s="811"/>
      <c r="AC25" s="807"/>
      <c r="AD25" s="807"/>
      <c r="AE25" s="807"/>
      <c r="AF25" s="807"/>
      <c r="AG25" s="808"/>
      <c r="AH25" s="818"/>
      <c r="AI25" s="819"/>
      <c r="AJ25" s="819"/>
      <c r="AK25" s="819"/>
      <c r="AL25" s="819"/>
      <c r="AM25" s="820"/>
      <c r="AN25" s="69"/>
      <c r="AO25" s="783"/>
      <c r="AP25" s="784"/>
      <c r="AQ25" s="784"/>
      <c r="AR25" s="784"/>
      <c r="AS25" s="784"/>
      <c r="AT25" s="785"/>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row>
    <row r="26" spans="1:80" x14ac:dyDescent="0.35">
      <c r="A26" s="69"/>
      <c r="B26" s="760"/>
      <c r="C26" s="760"/>
      <c r="D26" s="761"/>
      <c r="E26" s="801"/>
      <c r="F26" s="802"/>
      <c r="G26" s="802"/>
      <c r="H26" s="802"/>
      <c r="I26" s="803"/>
      <c r="J26" s="827" t="e">
        <f>IF(AND(#REF!="Media",#REF!="Leve"),CONCATENATE("R",#REF!),"")</f>
        <v>#REF!</v>
      </c>
      <c r="K26" s="828"/>
      <c r="L26" s="828" t="e">
        <f>IF(AND(#REF!="Media",#REF!="Leve"),CONCATENATE("R",#REF!),"")</f>
        <v>#REF!</v>
      </c>
      <c r="M26" s="828"/>
      <c r="N26" s="828" t="e">
        <f>IF(AND(#REF!="Media",#REF!="Leve"),CONCATENATE("R",#REF!),"")</f>
        <v>#REF!</v>
      </c>
      <c r="O26" s="829"/>
      <c r="P26" s="827" t="e">
        <f>IF(AND(#REF!="Media",#REF!="Menor"),CONCATENATE("R",#REF!),"")</f>
        <v>#REF!</v>
      </c>
      <c r="Q26" s="828"/>
      <c r="R26" s="828" t="e">
        <f>IF(AND(#REF!="Media",#REF!="Menor"),CONCATENATE("R",#REF!),"")</f>
        <v>#REF!</v>
      </c>
      <c r="S26" s="828"/>
      <c r="T26" s="828" t="e">
        <f>IF(AND(#REF!="Media",#REF!="Menor"),CONCATENATE("R",#REF!),"")</f>
        <v>#REF!</v>
      </c>
      <c r="U26" s="829"/>
      <c r="V26" s="827" t="e">
        <f>IF(AND(#REF!="Media",#REF!="Moderado"),CONCATENATE("R",#REF!),"")</f>
        <v>#REF!</v>
      </c>
      <c r="W26" s="828"/>
      <c r="X26" s="828" t="e">
        <f>IF(AND(#REF!="Media",#REF!="Moderado"),CONCATENATE("R",#REF!),"")</f>
        <v>#REF!</v>
      </c>
      <c r="Y26" s="828"/>
      <c r="Z26" s="828" t="e">
        <f>IF(AND(#REF!="Media",#REF!="Moderado"),CONCATENATE("R",#REF!),"")</f>
        <v>#REF!</v>
      </c>
      <c r="AA26" s="829"/>
      <c r="AB26" s="811" t="e">
        <f>IF(AND(#REF!="Media",#REF!="Mayor"),CONCATENATE("R",#REF!),"")</f>
        <v>#REF!</v>
      </c>
      <c r="AC26" s="807"/>
      <c r="AD26" s="807" t="e">
        <f>IF(AND(#REF!="Media",#REF!="Mayor"),CONCATENATE("R",#REF!),"")</f>
        <v>#REF!</v>
      </c>
      <c r="AE26" s="807"/>
      <c r="AF26" s="807" t="e">
        <f>IF(AND(#REF!="Media",#REF!="Mayor"),CONCATENATE("R",#REF!),"")</f>
        <v>#REF!</v>
      </c>
      <c r="AG26" s="808"/>
      <c r="AH26" s="818" t="e">
        <f>IF(AND(#REF!="Media",#REF!="Catastrófico"),CONCATENATE("R",#REF!),"")</f>
        <v>#REF!</v>
      </c>
      <c r="AI26" s="819"/>
      <c r="AJ26" s="819" t="e">
        <f>IF(AND(#REF!="Media",#REF!="Catastrófico"),CONCATENATE("R",#REF!),"")</f>
        <v>#REF!</v>
      </c>
      <c r="AK26" s="819"/>
      <c r="AL26" s="819" t="e">
        <f>IF(AND(#REF!="Media",#REF!="Catastrófico"),CONCATENATE("R",#REF!),"")</f>
        <v>#REF!</v>
      </c>
      <c r="AM26" s="820"/>
      <c r="AN26" s="69"/>
      <c r="AO26" s="783"/>
      <c r="AP26" s="784"/>
      <c r="AQ26" s="784"/>
      <c r="AR26" s="784"/>
      <c r="AS26" s="784"/>
      <c r="AT26" s="785"/>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row>
    <row r="27" spans="1:80" x14ac:dyDescent="0.35">
      <c r="A27" s="69"/>
      <c r="B27" s="760"/>
      <c r="C27" s="760"/>
      <c r="D27" s="761"/>
      <c r="E27" s="801"/>
      <c r="F27" s="802"/>
      <c r="G27" s="802"/>
      <c r="H27" s="802"/>
      <c r="I27" s="803"/>
      <c r="J27" s="827"/>
      <c r="K27" s="828"/>
      <c r="L27" s="828"/>
      <c r="M27" s="828"/>
      <c r="N27" s="828"/>
      <c r="O27" s="829"/>
      <c r="P27" s="827"/>
      <c r="Q27" s="828"/>
      <c r="R27" s="828"/>
      <c r="S27" s="828"/>
      <c r="T27" s="828"/>
      <c r="U27" s="829"/>
      <c r="V27" s="827"/>
      <c r="W27" s="828"/>
      <c r="X27" s="828"/>
      <c r="Y27" s="828"/>
      <c r="Z27" s="828"/>
      <c r="AA27" s="829"/>
      <c r="AB27" s="811"/>
      <c r="AC27" s="807"/>
      <c r="AD27" s="807"/>
      <c r="AE27" s="807"/>
      <c r="AF27" s="807"/>
      <c r="AG27" s="808"/>
      <c r="AH27" s="818"/>
      <c r="AI27" s="819"/>
      <c r="AJ27" s="819"/>
      <c r="AK27" s="819"/>
      <c r="AL27" s="819"/>
      <c r="AM27" s="820"/>
      <c r="AN27" s="69"/>
      <c r="AO27" s="783"/>
      <c r="AP27" s="784"/>
      <c r="AQ27" s="784"/>
      <c r="AR27" s="784"/>
      <c r="AS27" s="784"/>
      <c r="AT27" s="785"/>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row>
    <row r="28" spans="1:80" x14ac:dyDescent="0.35">
      <c r="A28" s="69"/>
      <c r="B28" s="760"/>
      <c r="C28" s="760"/>
      <c r="D28" s="761"/>
      <c r="E28" s="801"/>
      <c r="F28" s="802"/>
      <c r="G28" s="802"/>
      <c r="H28" s="802"/>
      <c r="I28" s="803"/>
      <c r="J28" s="827" t="e">
        <f>IF(AND(#REF!="Media",#REF!="Leve"),CONCATENATE("R",#REF!),"")</f>
        <v>#REF!</v>
      </c>
      <c r="K28" s="828"/>
      <c r="L28" s="828" t="e">
        <f>IF(AND(#REF!="Media",#REF!="Leve"),CONCATENATE("R",#REF!),"")</f>
        <v>#REF!</v>
      </c>
      <c r="M28" s="828"/>
      <c r="N28" s="828" t="e">
        <f>IF(AND(#REF!="Media",#REF!="Leve"),CONCATENATE("R",#REF!),"")</f>
        <v>#REF!</v>
      </c>
      <c r="O28" s="829"/>
      <c r="P28" s="827" t="e">
        <f>IF(AND(#REF!="Media",#REF!="Menor"),CONCATENATE("R",#REF!),"")</f>
        <v>#REF!</v>
      </c>
      <c r="Q28" s="828"/>
      <c r="R28" s="828" t="e">
        <f>IF(AND(#REF!="Media",#REF!="Menor"),CONCATENATE("R",#REF!),"")</f>
        <v>#REF!</v>
      </c>
      <c r="S28" s="828"/>
      <c r="T28" s="828" t="e">
        <f>IF(AND(#REF!="Media",#REF!="Menor"),CONCATENATE("R",#REF!),"")</f>
        <v>#REF!</v>
      </c>
      <c r="U28" s="829"/>
      <c r="V28" s="827" t="e">
        <f>IF(AND(#REF!="Media",#REF!="Moderado"),CONCATENATE("R",#REF!),"")</f>
        <v>#REF!</v>
      </c>
      <c r="W28" s="828"/>
      <c r="X28" s="828" t="e">
        <f>IF(AND(#REF!="Media",#REF!="Moderado"),CONCATENATE("R",#REF!),"")</f>
        <v>#REF!</v>
      </c>
      <c r="Y28" s="828"/>
      <c r="Z28" s="828" t="e">
        <f>IF(AND(#REF!="Media",#REF!="Moderado"),CONCATENATE("R",#REF!),"")</f>
        <v>#REF!</v>
      </c>
      <c r="AA28" s="829"/>
      <c r="AB28" s="811" t="e">
        <f>IF(AND(#REF!="Media",#REF!="Mayor"),CONCATENATE("R",#REF!),"")</f>
        <v>#REF!</v>
      </c>
      <c r="AC28" s="807"/>
      <c r="AD28" s="807" t="e">
        <f>IF(AND(#REF!="Media",#REF!="Mayor"),CONCATENATE("R",#REF!),"")</f>
        <v>#REF!</v>
      </c>
      <c r="AE28" s="807"/>
      <c r="AF28" s="807" t="e">
        <f>IF(AND(#REF!="Media",#REF!="Mayor"),CONCATENATE("R",#REF!),"")</f>
        <v>#REF!</v>
      </c>
      <c r="AG28" s="808"/>
      <c r="AH28" s="818" t="e">
        <f>IF(AND(#REF!="Media",#REF!="Catastrófico"),CONCATENATE("R",#REF!),"")</f>
        <v>#REF!</v>
      </c>
      <c r="AI28" s="819"/>
      <c r="AJ28" s="819" t="e">
        <f>IF(AND(#REF!="Media",#REF!="Catastrófico"),CONCATENATE("R",#REF!),"")</f>
        <v>#REF!</v>
      </c>
      <c r="AK28" s="819"/>
      <c r="AL28" s="819" t="e">
        <f>IF(AND(#REF!="Media",#REF!="Catastrófico"),CONCATENATE("R",#REF!),"")</f>
        <v>#REF!</v>
      </c>
      <c r="AM28" s="820"/>
      <c r="AN28" s="69"/>
      <c r="AO28" s="783"/>
      <c r="AP28" s="784"/>
      <c r="AQ28" s="784"/>
      <c r="AR28" s="784"/>
      <c r="AS28" s="784"/>
      <c r="AT28" s="785"/>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row>
    <row r="29" spans="1:80" ht="15" thickBot="1" x14ac:dyDescent="0.4">
      <c r="A29" s="69"/>
      <c r="B29" s="760"/>
      <c r="C29" s="760"/>
      <c r="D29" s="761"/>
      <c r="E29" s="804"/>
      <c r="F29" s="805"/>
      <c r="G29" s="805"/>
      <c r="H29" s="805"/>
      <c r="I29" s="806"/>
      <c r="J29" s="827"/>
      <c r="K29" s="828"/>
      <c r="L29" s="828"/>
      <c r="M29" s="828"/>
      <c r="N29" s="828"/>
      <c r="O29" s="829"/>
      <c r="P29" s="830"/>
      <c r="Q29" s="831"/>
      <c r="R29" s="831"/>
      <c r="S29" s="831"/>
      <c r="T29" s="831"/>
      <c r="U29" s="832"/>
      <c r="V29" s="830"/>
      <c r="W29" s="831"/>
      <c r="X29" s="831"/>
      <c r="Y29" s="831"/>
      <c r="Z29" s="831"/>
      <c r="AA29" s="832"/>
      <c r="AB29" s="815"/>
      <c r="AC29" s="816"/>
      <c r="AD29" s="816"/>
      <c r="AE29" s="816"/>
      <c r="AF29" s="816"/>
      <c r="AG29" s="817"/>
      <c r="AH29" s="821"/>
      <c r="AI29" s="822"/>
      <c r="AJ29" s="822"/>
      <c r="AK29" s="822"/>
      <c r="AL29" s="822"/>
      <c r="AM29" s="823"/>
      <c r="AN29" s="69"/>
      <c r="AO29" s="786"/>
      <c r="AP29" s="787"/>
      <c r="AQ29" s="787"/>
      <c r="AR29" s="787"/>
      <c r="AS29" s="787"/>
      <c r="AT29" s="788"/>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row>
    <row r="30" spans="1:80" x14ac:dyDescent="0.35">
      <c r="A30" s="69"/>
      <c r="B30" s="760"/>
      <c r="C30" s="760"/>
      <c r="D30" s="761"/>
      <c r="E30" s="798" t="s">
        <v>148</v>
      </c>
      <c r="F30" s="799"/>
      <c r="G30" s="799"/>
      <c r="H30" s="799"/>
      <c r="I30" s="799"/>
      <c r="J30" s="842" t="e">
        <f>IF(AND(#REF!="Baja",#REF!="Leve"),CONCATENATE("R",#REF!),"")</f>
        <v>#REF!</v>
      </c>
      <c r="K30" s="843"/>
      <c r="L30" s="843" t="e">
        <f>IF(AND(#REF!="Baja",#REF!="Leve"),CONCATENATE("R",#REF!),"")</f>
        <v>#REF!</v>
      </c>
      <c r="M30" s="843"/>
      <c r="N30" s="843" t="e">
        <f>IF(AND(#REF!="Baja",#REF!="Leve"),CONCATENATE("R",#REF!),"")</f>
        <v>#REF!</v>
      </c>
      <c r="O30" s="844"/>
      <c r="P30" s="834" t="e">
        <f>IF(AND(#REF!="Baja",#REF!="Menor"),CONCATENATE("R",#REF!),"")</f>
        <v>#REF!</v>
      </c>
      <c r="Q30" s="834"/>
      <c r="R30" s="834" t="e">
        <f>IF(AND(#REF!="Baja",#REF!="Menor"),CONCATENATE("R",#REF!),"")</f>
        <v>#REF!</v>
      </c>
      <c r="S30" s="834"/>
      <c r="T30" s="834" t="e">
        <f>IF(AND(#REF!="Baja",#REF!="Menor"),CONCATENATE("R",#REF!),"")</f>
        <v>#REF!</v>
      </c>
      <c r="U30" s="835"/>
      <c r="V30" s="833" t="e">
        <f>IF(AND(#REF!="Baja",#REF!="Moderado"),CONCATENATE("R",#REF!),"")</f>
        <v>#REF!</v>
      </c>
      <c r="W30" s="834"/>
      <c r="X30" s="834" t="e">
        <f>IF(AND(#REF!="Baja",#REF!="Moderado"),CONCATENATE("R",#REF!),"")</f>
        <v>#REF!</v>
      </c>
      <c r="Y30" s="834"/>
      <c r="Z30" s="834" t="e">
        <f>IF(AND(#REF!="Baja",#REF!="Moderado"),CONCATENATE("R",#REF!),"")</f>
        <v>#REF!</v>
      </c>
      <c r="AA30" s="835"/>
      <c r="AB30" s="809" t="e">
        <f>IF(AND(#REF!="Baja",#REF!="Mayor"),CONCATENATE("R",#REF!),"")</f>
        <v>#REF!</v>
      </c>
      <c r="AC30" s="810"/>
      <c r="AD30" s="810" t="e">
        <f>IF(AND(#REF!="Baja",#REF!="Mayor"),CONCATENATE("R",#REF!),"")</f>
        <v>#REF!</v>
      </c>
      <c r="AE30" s="810"/>
      <c r="AF30" s="810" t="e">
        <f>IF(AND(#REF!="Baja",#REF!="Mayor"),CONCATENATE("R",#REF!),"")</f>
        <v>#REF!</v>
      </c>
      <c r="AG30" s="812"/>
      <c r="AH30" s="824" t="e">
        <f>IF(AND(#REF!="Baja",#REF!="Catastrófico"),CONCATENATE("R",#REF!),"")</f>
        <v>#REF!</v>
      </c>
      <c r="AI30" s="825"/>
      <c r="AJ30" s="825" t="e">
        <f>IF(AND(#REF!="Baja",#REF!="Catastrófico"),CONCATENATE("R",#REF!),"")</f>
        <v>#REF!</v>
      </c>
      <c r="AK30" s="825"/>
      <c r="AL30" s="825" t="e">
        <f>IF(AND(#REF!="Baja",#REF!="Catastrófico"),CONCATENATE("R",#REF!),"")</f>
        <v>#REF!</v>
      </c>
      <c r="AM30" s="826"/>
      <c r="AN30" s="69"/>
      <c r="AO30" s="789" t="s">
        <v>149</v>
      </c>
      <c r="AP30" s="790"/>
      <c r="AQ30" s="790"/>
      <c r="AR30" s="790"/>
      <c r="AS30" s="790"/>
      <c r="AT30" s="791"/>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row>
    <row r="31" spans="1:80" x14ac:dyDescent="0.35">
      <c r="A31" s="69"/>
      <c r="B31" s="760"/>
      <c r="C31" s="760"/>
      <c r="D31" s="761"/>
      <c r="E31" s="801"/>
      <c r="F31" s="802"/>
      <c r="G31" s="802"/>
      <c r="H31" s="802"/>
      <c r="I31" s="802"/>
      <c r="J31" s="838"/>
      <c r="K31" s="836"/>
      <c r="L31" s="836"/>
      <c r="M31" s="836"/>
      <c r="N31" s="836"/>
      <c r="O31" s="837"/>
      <c r="P31" s="828"/>
      <c r="Q31" s="828"/>
      <c r="R31" s="828"/>
      <c r="S31" s="828"/>
      <c r="T31" s="828"/>
      <c r="U31" s="829"/>
      <c r="V31" s="827"/>
      <c r="W31" s="828"/>
      <c r="X31" s="828"/>
      <c r="Y31" s="828"/>
      <c r="Z31" s="828"/>
      <c r="AA31" s="829"/>
      <c r="AB31" s="811"/>
      <c r="AC31" s="807"/>
      <c r="AD31" s="807"/>
      <c r="AE31" s="807"/>
      <c r="AF31" s="807"/>
      <c r="AG31" s="808"/>
      <c r="AH31" s="818"/>
      <c r="AI31" s="819"/>
      <c r="AJ31" s="819"/>
      <c r="AK31" s="819"/>
      <c r="AL31" s="819"/>
      <c r="AM31" s="820"/>
      <c r="AN31" s="69"/>
      <c r="AO31" s="792"/>
      <c r="AP31" s="793"/>
      <c r="AQ31" s="793"/>
      <c r="AR31" s="793"/>
      <c r="AS31" s="793"/>
      <c r="AT31" s="794"/>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row>
    <row r="32" spans="1:80" x14ac:dyDescent="0.35">
      <c r="A32" s="69"/>
      <c r="B32" s="760"/>
      <c r="C32" s="760"/>
      <c r="D32" s="761"/>
      <c r="E32" s="801"/>
      <c r="F32" s="802"/>
      <c r="G32" s="802"/>
      <c r="H32" s="802"/>
      <c r="I32" s="802"/>
      <c r="J32" s="838" t="e">
        <f>IF(AND(#REF!="Baja",#REF!="Leve"),CONCATENATE("R",#REF!),"")</f>
        <v>#REF!</v>
      </c>
      <c r="K32" s="836"/>
      <c r="L32" s="836" t="e">
        <f>IF(AND(#REF!="Baja",#REF!="Leve"),CONCATENATE("R",#REF!),"")</f>
        <v>#REF!</v>
      </c>
      <c r="M32" s="836"/>
      <c r="N32" s="836" t="e">
        <f>IF(AND(#REF!="Baja",#REF!="Leve"),CONCATENATE("R",#REF!),"")</f>
        <v>#REF!</v>
      </c>
      <c r="O32" s="837"/>
      <c r="P32" s="828" t="e">
        <f>IF(AND(#REF!="Baja",#REF!="Menor"),CONCATENATE("R",#REF!),"")</f>
        <v>#REF!</v>
      </c>
      <c r="Q32" s="828"/>
      <c r="R32" s="828" t="e">
        <f>IF(AND(#REF!="Baja",#REF!="Menor"),CONCATENATE("R",#REF!),"")</f>
        <v>#REF!</v>
      </c>
      <c r="S32" s="828"/>
      <c r="T32" s="828" t="e">
        <f>IF(AND(#REF!="Baja",#REF!="Menor"),CONCATENATE("R",#REF!),"")</f>
        <v>#REF!</v>
      </c>
      <c r="U32" s="829"/>
      <c r="V32" s="827" t="e">
        <f>IF(AND(#REF!="Baja",#REF!="Moderado"),CONCATENATE("R",#REF!),"")</f>
        <v>#REF!</v>
      </c>
      <c r="W32" s="828"/>
      <c r="X32" s="828" t="e">
        <f>IF(AND(#REF!="Baja",#REF!="Moderado"),CONCATENATE("R",#REF!),"")</f>
        <v>#REF!</v>
      </c>
      <c r="Y32" s="828"/>
      <c r="Z32" s="828" t="e">
        <f>IF(AND(#REF!="Baja",#REF!="Moderado"),CONCATENATE("R",#REF!),"")</f>
        <v>#REF!</v>
      </c>
      <c r="AA32" s="829"/>
      <c r="AB32" s="811" t="e">
        <f>IF(AND(#REF!="Baja",#REF!="Mayor"),CONCATENATE("R",#REF!),"")</f>
        <v>#REF!</v>
      </c>
      <c r="AC32" s="807"/>
      <c r="AD32" s="807" t="e">
        <f>IF(AND(#REF!="Baja",#REF!="Mayor"),CONCATENATE("R",#REF!),"")</f>
        <v>#REF!</v>
      </c>
      <c r="AE32" s="807"/>
      <c r="AF32" s="807" t="e">
        <f>IF(AND(#REF!="Baja",#REF!="Mayor"),CONCATENATE("R",#REF!),"")</f>
        <v>#REF!</v>
      </c>
      <c r="AG32" s="808"/>
      <c r="AH32" s="818" t="e">
        <f>IF(AND(#REF!="Baja",#REF!="Catastrófico"),CONCATENATE("R",#REF!),"")</f>
        <v>#REF!</v>
      </c>
      <c r="AI32" s="819"/>
      <c r="AJ32" s="819" t="e">
        <f>IF(AND(#REF!="Baja",#REF!="Catastrófico"),CONCATENATE("R",#REF!),"")</f>
        <v>#REF!</v>
      </c>
      <c r="AK32" s="819"/>
      <c r="AL32" s="819" t="e">
        <f>IF(AND(#REF!="Baja",#REF!="Catastrófico"),CONCATENATE("R",#REF!),"")</f>
        <v>#REF!</v>
      </c>
      <c r="AM32" s="820"/>
      <c r="AN32" s="69"/>
      <c r="AO32" s="792"/>
      <c r="AP32" s="793"/>
      <c r="AQ32" s="793"/>
      <c r="AR32" s="793"/>
      <c r="AS32" s="793"/>
      <c r="AT32" s="794"/>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row>
    <row r="33" spans="1:80" x14ac:dyDescent="0.35">
      <c r="A33" s="69"/>
      <c r="B33" s="760"/>
      <c r="C33" s="760"/>
      <c r="D33" s="761"/>
      <c r="E33" s="801"/>
      <c r="F33" s="802"/>
      <c r="G33" s="802"/>
      <c r="H33" s="802"/>
      <c r="I33" s="802"/>
      <c r="J33" s="838"/>
      <c r="K33" s="836"/>
      <c r="L33" s="836"/>
      <c r="M33" s="836"/>
      <c r="N33" s="836"/>
      <c r="O33" s="837"/>
      <c r="P33" s="828"/>
      <c r="Q33" s="828"/>
      <c r="R33" s="828"/>
      <c r="S33" s="828"/>
      <c r="T33" s="828"/>
      <c r="U33" s="829"/>
      <c r="V33" s="827"/>
      <c r="W33" s="828"/>
      <c r="X33" s="828"/>
      <c r="Y33" s="828"/>
      <c r="Z33" s="828"/>
      <c r="AA33" s="829"/>
      <c r="AB33" s="811"/>
      <c r="AC33" s="807"/>
      <c r="AD33" s="807"/>
      <c r="AE33" s="807"/>
      <c r="AF33" s="807"/>
      <c r="AG33" s="808"/>
      <c r="AH33" s="818"/>
      <c r="AI33" s="819"/>
      <c r="AJ33" s="819"/>
      <c r="AK33" s="819"/>
      <c r="AL33" s="819"/>
      <c r="AM33" s="820"/>
      <c r="AN33" s="69"/>
      <c r="AO33" s="792"/>
      <c r="AP33" s="793"/>
      <c r="AQ33" s="793"/>
      <c r="AR33" s="793"/>
      <c r="AS33" s="793"/>
      <c r="AT33" s="794"/>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row>
    <row r="34" spans="1:80" x14ac:dyDescent="0.35">
      <c r="A34" s="69"/>
      <c r="B34" s="760"/>
      <c r="C34" s="760"/>
      <c r="D34" s="761"/>
      <c r="E34" s="801"/>
      <c r="F34" s="802"/>
      <c r="G34" s="802"/>
      <c r="H34" s="802"/>
      <c r="I34" s="802"/>
      <c r="J34" s="838" t="e">
        <f>IF(AND(#REF!="Baja",#REF!="Leve"),CONCATENATE("R",#REF!),"")</f>
        <v>#REF!</v>
      </c>
      <c r="K34" s="836"/>
      <c r="L34" s="836" t="e">
        <f>IF(AND(#REF!="Baja",#REF!="Leve"),CONCATENATE("R",#REF!),"")</f>
        <v>#REF!</v>
      </c>
      <c r="M34" s="836"/>
      <c r="N34" s="836" t="e">
        <f>IF(AND(#REF!="Baja",#REF!="Leve"),CONCATENATE("R",#REF!),"")</f>
        <v>#REF!</v>
      </c>
      <c r="O34" s="837"/>
      <c r="P34" s="828" t="e">
        <f>IF(AND(#REF!="Baja",#REF!="Menor"),CONCATENATE("R",#REF!),"")</f>
        <v>#REF!</v>
      </c>
      <c r="Q34" s="828"/>
      <c r="R34" s="828" t="e">
        <f>IF(AND(#REF!="Baja",#REF!="Menor"),CONCATENATE("R",#REF!),"")</f>
        <v>#REF!</v>
      </c>
      <c r="S34" s="828"/>
      <c r="T34" s="828" t="e">
        <f>IF(AND(#REF!="Baja",#REF!="Menor"),CONCATENATE("R",#REF!),"")</f>
        <v>#REF!</v>
      </c>
      <c r="U34" s="829"/>
      <c r="V34" s="827" t="e">
        <f>IF(AND(#REF!="Baja",#REF!="Moderado"),CONCATENATE("R",#REF!),"")</f>
        <v>#REF!</v>
      </c>
      <c r="W34" s="828"/>
      <c r="X34" s="828" t="e">
        <f>IF(AND(#REF!="Baja",#REF!="Moderado"),CONCATENATE("R",#REF!),"")</f>
        <v>#REF!</v>
      </c>
      <c r="Y34" s="828"/>
      <c r="Z34" s="828" t="e">
        <f>IF(AND(#REF!="Baja",#REF!="Moderado"),CONCATENATE("R",#REF!),"")</f>
        <v>#REF!</v>
      </c>
      <c r="AA34" s="829"/>
      <c r="AB34" s="811" t="e">
        <f>IF(AND(#REF!="Baja",#REF!="Mayor"),CONCATENATE("R",#REF!),"")</f>
        <v>#REF!</v>
      </c>
      <c r="AC34" s="807"/>
      <c r="AD34" s="807" t="e">
        <f>IF(AND(#REF!="Baja",#REF!="Mayor"),CONCATENATE("R",#REF!),"")</f>
        <v>#REF!</v>
      </c>
      <c r="AE34" s="807"/>
      <c r="AF34" s="807" t="e">
        <f>IF(AND(#REF!="Baja",#REF!="Mayor"),CONCATENATE("R",#REF!),"")</f>
        <v>#REF!</v>
      </c>
      <c r="AG34" s="808"/>
      <c r="AH34" s="818" t="e">
        <f>IF(AND(#REF!="Baja",#REF!="Catastrófico"),CONCATENATE("R",#REF!),"")</f>
        <v>#REF!</v>
      </c>
      <c r="AI34" s="819"/>
      <c r="AJ34" s="819" t="e">
        <f>IF(AND(#REF!="Baja",#REF!="Catastrófico"),CONCATENATE("R",#REF!),"")</f>
        <v>#REF!</v>
      </c>
      <c r="AK34" s="819"/>
      <c r="AL34" s="819" t="e">
        <f>IF(AND(#REF!="Baja",#REF!="Catastrófico"),CONCATENATE("R",#REF!),"")</f>
        <v>#REF!</v>
      </c>
      <c r="AM34" s="820"/>
      <c r="AN34" s="69"/>
      <c r="AO34" s="792"/>
      <c r="AP34" s="793"/>
      <c r="AQ34" s="793"/>
      <c r="AR34" s="793"/>
      <c r="AS34" s="793"/>
      <c r="AT34" s="794"/>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row>
    <row r="35" spans="1:80" x14ac:dyDescent="0.35">
      <c r="A35" s="69"/>
      <c r="B35" s="760"/>
      <c r="C35" s="760"/>
      <c r="D35" s="761"/>
      <c r="E35" s="801"/>
      <c r="F35" s="802"/>
      <c r="G35" s="802"/>
      <c r="H35" s="802"/>
      <c r="I35" s="802"/>
      <c r="J35" s="838"/>
      <c r="K35" s="836"/>
      <c r="L35" s="836"/>
      <c r="M35" s="836"/>
      <c r="N35" s="836"/>
      <c r="O35" s="837"/>
      <c r="P35" s="828"/>
      <c r="Q35" s="828"/>
      <c r="R35" s="828"/>
      <c r="S35" s="828"/>
      <c r="T35" s="828"/>
      <c r="U35" s="829"/>
      <c r="V35" s="827"/>
      <c r="W35" s="828"/>
      <c r="X35" s="828"/>
      <c r="Y35" s="828"/>
      <c r="Z35" s="828"/>
      <c r="AA35" s="829"/>
      <c r="AB35" s="811"/>
      <c r="AC35" s="807"/>
      <c r="AD35" s="807"/>
      <c r="AE35" s="807"/>
      <c r="AF35" s="807"/>
      <c r="AG35" s="808"/>
      <c r="AH35" s="818"/>
      <c r="AI35" s="819"/>
      <c r="AJ35" s="819"/>
      <c r="AK35" s="819"/>
      <c r="AL35" s="819"/>
      <c r="AM35" s="820"/>
      <c r="AN35" s="69"/>
      <c r="AO35" s="792"/>
      <c r="AP35" s="793"/>
      <c r="AQ35" s="793"/>
      <c r="AR35" s="793"/>
      <c r="AS35" s="793"/>
      <c r="AT35" s="794"/>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row>
    <row r="36" spans="1:80" x14ac:dyDescent="0.35">
      <c r="A36" s="69"/>
      <c r="B36" s="760"/>
      <c r="C36" s="760"/>
      <c r="D36" s="761"/>
      <c r="E36" s="801"/>
      <c r="F36" s="802"/>
      <c r="G36" s="802"/>
      <c r="H36" s="802"/>
      <c r="I36" s="802"/>
      <c r="J36" s="838" t="e">
        <f>IF(AND(#REF!="Baja",#REF!="Leve"),CONCATENATE("R",#REF!),"")</f>
        <v>#REF!</v>
      </c>
      <c r="K36" s="836"/>
      <c r="L36" s="836" t="e">
        <f>IF(AND(#REF!="Baja",#REF!="Leve"),CONCATENATE("R",#REF!),"")</f>
        <v>#REF!</v>
      </c>
      <c r="M36" s="836"/>
      <c r="N36" s="836" t="e">
        <f>IF(AND(#REF!="Baja",#REF!="Leve"),CONCATENATE("R",#REF!),"")</f>
        <v>#REF!</v>
      </c>
      <c r="O36" s="837"/>
      <c r="P36" s="828" t="e">
        <f>IF(AND(#REF!="Baja",#REF!="Menor"),CONCATENATE("R",#REF!),"")</f>
        <v>#REF!</v>
      </c>
      <c r="Q36" s="828"/>
      <c r="R36" s="828" t="e">
        <f>IF(AND(#REF!="Baja",#REF!="Menor"),CONCATENATE("R",#REF!),"")</f>
        <v>#REF!</v>
      </c>
      <c r="S36" s="828"/>
      <c r="T36" s="828" t="e">
        <f>IF(AND(#REF!="Baja",#REF!="Menor"),CONCATENATE("R",#REF!),"")</f>
        <v>#REF!</v>
      </c>
      <c r="U36" s="829"/>
      <c r="V36" s="827" t="e">
        <f>IF(AND(#REF!="Baja",#REF!="Moderado"),CONCATENATE("R",#REF!),"")</f>
        <v>#REF!</v>
      </c>
      <c r="W36" s="828"/>
      <c r="X36" s="828" t="e">
        <f>IF(AND(#REF!="Baja",#REF!="Moderado"),CONCATENATE("R",#REF!),"")</f>
        <v>#REF!</v>
      </c>
      <c r="Y36" s="828"/>
      <c r="Z36" s="828" t="e">
        <f>IF(AND(#REF!="Baja",#REF!="Moderado"),CONCATENATE("R",#REF!),"")</f>
        <v>#REF!</v>
      </c>
      <c r="AA36" s="829"/>
      <c r="AB36" s="811" t="e">
        <f>IF(AND(#REF!="Baja",#REF!="Mayor"),CONCATENATE("R",#REF!),"")</f>
        <v>#REF!</v>
      </c>
      <c r="AC36" s="807"/>
      <c r="AD36" s="807" t="e">
        <f>IF(AND(#REF!="Baja",#REF!="Mayor"),CONCATENATE("R",#REF!),"")</f>
        <v>#REF!</v>
      </c>
      <c r="AE36" s="807"/>
      <c r="AF36" s="807" t="e">
        <f>IF(AND(#REF!="Baja",#REF!="Mayor"),CONCATENATE("R",#REF!),"")</f>
        <v>#REF!</v>
      </c>
      <c r="AG36" s="808"/>
      <c r="AH36" s="818" t="e">
        <f>IF(AND(#REF!="Baja",#REF!="Catastrófico"),CONCATENATE("R",#REF!),"")</f>
        <v>#REF!</v>
      </c>
      <c r="AI36" s="819"/>
      <c r="AJ36" s="819" t="e">
        <f>IF(AND(#REF!="Baja",#REF!="Catastrófico"),CONCATENATE("R",#REF!),"")</f>
        <v>#REF!</v>
      </c>
      <c r="AK36" s="819"/>
      <c r="AL36" s="819" t="e">
        <f>IF(AND(#REF!="Baja",#REF!="Catastrófico"),CONCATENATE("R",#REF!),"")</f>
        <v>#REF!</v>
      </c>
      <c r="AM36" s="820"/>
      <c r="AN36" s="69"/>
      <c r="AO36" s="792"/>
      <c r="AP36" s="793"/>
      <c r="AQ36" s="793"/>
      <c r="AR36" s="793"/>
      <c r="AS36" s="793"/>
      <c r="AT36" s="794"/>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row>
    <row r="37" spans="1:80" ht="15" thickBot="1" x14ac:dyDescent="0.4">
      <c r="A37" s="69"/>
      <c r="B37" s="760"/>
      <c r="C37" s="760"/>
      <c r="D37" s="761"/>
      <c r="E37" s="804"/>
      <c r="F37" s="805"/>
      <c r="G37" s="805"/>
      <c r="H37" s="805"/>
      <c r="I37" s="805"/>
      <c r="J37" s="839"/>
      <c r="K37" s="840"/>
      <c r="L37" s="840"/>
      <c r="M37" s="840"/>
      <c r="N37" s="840"/>
      <c r="O37" s="841"/>
      <c r="P37" s="831"/>
      <c r="Q37" s="831"/>
      <c r="R37" s="831"/>
      <c r="S37" s="831"/>
      <c r="T37" s="831"/>
      <c r="U37" s="832"/>
      <c r="V37" s="830"/>
      <c r="W37" s="831"/>
      <c r="X37" s="831"/>
      <c r="Y37" s="831"/>
      <c r="Z37" s="831"/>
      <c r="AA37" s="832"/>
      <c r="AB37" s="815"/>
      <c r="AC37" s="816"/>
      <c r="AD37" s="816"/>
      <c r="AE37" s="816"/>
      <c r="AF37" s="816"/>
      <c r="AG37" s="817"/>
      <c r="AH37" s="821"/>
      <c r="AI37" s="822"/>
      <c r="AJ37" s="822"/>
      <c r="AK37" s="822"/>
      <c r="AL37" s="822"/>
      <c r="AM37" s="823"/>
      <c r="AN37" s="69"/>
      <c r="AO37" s="795"/>
      <c r="AP37" s="796"/>
      <c r="AQ37" s="796"/>
      <c r="AR37" s="796"/>
      <c r="AS37" s="796"/>
      <c r="AT37" s="797"/>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row>
    <row r="38" spans="1:80" x14ac:dyDescent="0.35">
      <c r="A38" s="69"/>
      <c r="B38" s="760"/>
      <c r="C38" s="760"/>
      <c r="D38" s="761"/>
      <c r="E38" s="798" t="s">
        <v>150</v>
      </c>
      <c r="F38" s="799"/>
      <c r="G38" s="799"/>
      <c r="H38" s="799"/>
      <c r="I38" s="800"/>
      <c r="J38" s="842" t="e">
        <f>IF(AND(#REF!="Muy Baja",#REF!="Leve"),CONCATENATE("R",#REF!),"")</f>
        <v>#REF!</v>
      </c>
      <c r="K38" s="843"/>
      <c r="L38" s="843" t="e">
        <f>IF(AND(#REF!="Muy Baja",#REF!="Leve"),CONCATENATE("R",#REF!),"")</f>
        <v>#REF!</v>
      </c>
      <c r="M38" s="843"/>
      <c r="N38" s="843" t="e">
        <f>IF(AND(#REF!="Muy Baja",#REF!="Leve"),CONCATENATE("R",#REF!),"")</f>
        <v>#REF!</v>
      </c>
      <c r="O38" s="844"/>
      <c r="P38" s="842" t="e">
        <f>IF(AND(#REF!="Muy Baja",#REF!="Menor"),CONCATENATE("R",#REF!),"")</f>
        <v>#REF!</v>
      </c>
      <c r="Q38" s="843"/>
      <c r="R38" s="843" t="e">
        <f>IF(AND(#REF!="Muy Baja",#REF!="Menor"),CONCATENATE("R",#REF!),"")</f>
        <v>#REF!</v>
      </c>
      <c r="S38" s="843"/>
      <c r="T38" s="843" t="e">
        <f>IF(AND(#REF!="Muy Baja",#REF!="Menor"),CONCATENATE("R",#REF!),"")</f>
        <v>#REF!</v>
      </c>
      <c r="U38" s="844"/>
      <c r="V38" s="833" t="e">
        <f>IF(AND(#REF!="Muy Baja",#REF!="Moderado"),CONCATENATE("R",#REF!),"")</f>
        <v>#REF!</v>
      </c>
      <c r="W38" s="834"/>
      <c r="X38" s="834" t="e">
        <f>IF(AND(#REF!="Muy Baja",#REF!="Moderado"),CONCATENATE("R",#REF!),"")</f>
        <v>#REF!</v>
      </c>
      <c r="Y38" s="834"/>
      <c r="Z38" s="834" t="e">
        <f>IF(AND(#REF!="Muy Baja",#REF!="Moderado"),CONCATENATE("R",#REF!),"")</f>
        <v>#REF!</v>
      </c>
      <c r="AA38" s="835"/>
      <c r="AB38" s="809" t="e">
        <f>IF(AND(#REF!="Muy Baja",#REF!="Mayor"),CONCATENATE("R",#REF!),"")</f>
        <v>#REF!</v>
      </c>
      <c r="AC38" s="810"/>
      <c r="AD38" s="810" t="e">
        <f>IF(AND(#REF!="Muy Baja",#REF!="Mayor"),CONCATENATE("R",#REF!),"")</f>
        <v>#REF!</v>
      </c>
      <c r="AE38" s="810"/>
      <c r="AF38" s="810" t="e">
        <f>IF(AND(#REF!="Muy Baja",#REF!="Mayor"),CONCATENATE("R",#REF!),"")</f>
        <v>#REF!</v>
      </c>
      <c r="AG38" s="812"/>
      <c r="AH38" s="824" t="e">
        <f>IF(AND(#REF!="Muy Baja",#REF!="Catastrófico"),CONCATENATE("R",#REF!),"")</f>
        <v>#REF!</v>
      </c>
      <c r="AI38" s="825"/>
      <c r="AJ38" s="825" t="e">
        <f>IF(AND(#REF!="Muy Baja",#REF!="Catastrófico"),CONCATENATE("R",#REF!),"")</f>
        <v>#REF!</v>
      </c>
      <c r="AK38" s="825"/>
      <c r="AL38" s="825" t="e">
        <f>IF(AND(#REF!="Muy Baja",#REF!="Catastrófico"),CONCATENATE("R",#REF!),"")</f>
        <v>#REF!</v>
      </c>
      <c r="AM38" s="826"/>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row>
    <row r="39" spans="1:80" x14ac:dyDescent="0.35">
      <c r="A39" s="69"/>
      <c r="B39" s="760"/>
      <c r="C39" s="760"/>
      <c r="D39" s="761"/>
      <c r="E39" s="801"/>
      <c r="F39" s="802"/>
      <c r="G39" s="802"/>
      <c r="H39" s="802"/>
      <c r="I39" s="803"/>
      <c r="J39" s="838"/>
      <c r="K39" s="836"/>
      <c r="L39" s="836"/>
      <c r="M39" s="836"/>
      <c r="N39" s="836"/>
      <c r="O39" s="837"/>
      <c r="P39" s="838"/>
      <c r="Q39" s="836"/>
      <c r="R39" s="836"/>
      <c r="S39" s="836"/>
      <c r="T39" s="836"/>
      <c r="U39" s="837"/>
      <c r="V39" s="827"/>
      <c r="W39" s="828"/>
      <c r="X39" s="828"/>
      <c r="Y39" s="828"/>
      <c r="Z39" s="828"/>
      <c r="AA39" s="829"/>
      <c r="AB39" s="811"/>
      <c r="AC39" s="807"/>
      <c r="AD39" s="807"/>
      <c r="AE39" s="807"/>
      <c r="AF39" s="807"/>
      <c r="AG39" s="808"/>
      <c r="AH39" s="818"/>
      <c r="AI39" s="819"/>
      <c r="AJ39" s="819"/>
      <c r="AK39" s="819"/>
      <c r="AL39" s="819"/>
      <c r="AM39" s="820"/>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row>
    <row r="40" spans="1:80" x14ac:dyDescent="0.35">
      <c r="A40" s="69"/>
      <c r="B40" s="760"/>
      <c r="C40" s="760"/>
      <c r="D40" s="761"/>
      <c r="E40" s="801"/>
      <c r="F40" s="802"/>
      <c r="G40" s="802"/>
      <c r="H40" s="802"/>
      <c r="I40" s="803"/>
      <c r="J40" s="838" t="e">
        <f>IF(AND(#REF!="Muy Baja",#REF!="Leve"),CONCATENATE("R",#REF!),"")</f>
        <v>#REF!</v>
      </c>
      <c r="K40" s="836"/>
      <c r="L40" s="836" t="e">
        <f>IF(AND(#REF!="Muy Baja",#REF!="Leve"),CONCATENATE("R",#REF!),"")</f>
        <v>#REF!</v>
      </c>
      <c r="M40" s="836"/>
      <c r="N40" s="836" t="e">
        <f>IF(AND(#REF!="Muy Baja",#REF!="Leve"),CONCATENATE("R",#REF!),"")</f>
        <v>#REF!</v>
      </c>
      <c r="O40" s="837"/>
      <c r="P40" s="838" t="e">
        <f>IF(AND(#REF!="Muy Baja",#REF!="Menor"),CONCATENATE("R",#REF!),"")</f>
        <v>#REF!</v>
      </c>
      <c r="Q40" s="836"/>
      <c r="R40" s="836" t="e">
        <f>IF(AND(#REF!="Muy Baja",#REF!="Menor"),CONCATENATE("R",#REF!),"")</f>
        <v>#REF!</v>
      </c>
      <c r="S40" s="836"/>
      <c r="T40" s="836" t="e">
        <f>IF(AND(#REF!="Muy Baja",#REF!="Menor"),CONCATENATE("R",#REF!),"")</f>
        <v>#REF!</v>
      </c>
      <c r="U40" s="837"/>
      <c r="V40" s="827" t="e">
        <f>IF(AND(#REF!="Muy Baja",#REF!="Moderado"),CONCATENATE("R",#REF!),"")</f>
        <v>#REF!</v>
      </c>
      <c r="W40" s="828"/>
      <c r="X40" s="828" t="e">
        <f>IF(AND(#REF!="Muy Baja",#REF!="Moderado"),CONCATENATE("R",#REF!),"")</f>
        <v>#REF!</v>
      </c>
      <c r="Y40" s="828"/>
      <c r="Z40" s="828" t="e">
        <f>IF(AND(#REF!="Muy Baja",#REF!="Moderado"),CONCATENATE("R",#REF!),"")</f>
        <v>#REF!</v>
      </c>
      <c r="AA40" s="829"/>
      <c r="AB40" s="811" t="e">
        <f>IF(AND(#REF!="Muy Baja",#REF!="Mayor"),CONCATENATE("R",#REF!),"")</f>
        <v>#REF!</v>
      </c>
      <c r="AC40" s="807"/>
      <c r="AD40" s="807" t="e">
        <f>IF(AND(#REF!="Muy Baja",#REF!="Mayor"),CONCATENATE("R",#REF!),"")</f>
        <v>#REF!</v>
      </c>
      <c r="AE40" s="807"/>
      <c r="AF40" s="807" t="e">
        <f>IF(AND(#REF!="Muy Baja",#REF!="Mayor"),CONCATENATE("R",#REF!),"")</f>
        <v>#REF!</v>
      </c>
      <c r="AG40" s="808"/>
      <c r="AH40" s="818" t="e">
        <f>IF(AND(#REF!="Muy Baja",#REF!="Catastrófico"),CONCATENATE("R",#REF!),"")</f>
        <v>#REF!</v>
      </c>
      <c r="AI40" s="819"/>
      <c r="AJ40" s="819" t="e">
        <f>IF(AND(#REF!="Muy Baja",#REF!="Catastrófico"),CONCATENATE("R",#REF!),"")</f>
        <v>#REF!</v>
      </c>
      <c r="AK40" s="819"/>
      <c r="AL40" s="819" t="e">
        <f>IF(AND(#REF!="Muy Baja",#REF!="Catastrófico"),CONCATENATE("R",#REF!),"")</f>
        <v>#REF!</v>
      </c>
      <c r="AM40" s="820"/>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row>
    <row r="41" spans="1:80" x14ac:dyDescent="0.35">
      <c r="A41" s="69"/>
      <c r="B41" s="760"/>
      <c r="C41" s="760"/>
      <c r="D41" s="761"/>
      <c r="E41" s="801"/>
      <c r="F41" s="802"/>
      <c r="G41" s="802"/>
      <c r="H41" s="802"/>
      <c r="I41" s="803"/>
      <c r="J41" s="838"/>
      <c r="K41" s="836"/>
      <c r="L41" s="836"/>
      <c r="M41" s="836"/>
      <c r="N41" s="836"/>
      <c r="O41" s="837"/>
      <c r="P41" s="838"/>
      <c r="Q41" s="836"/>
      <c r="R41" s="836"/>
      <c r="S41" s="836"/>
      <c r="T41" s="836"/>
      <c r="U41" s="837"/>
      <c r="V41" s="827"/>
      <c r="W41" s="828"/>
      <c r="X41" s="828"/>
      <c r="Y41" s="828"/>
      <c r="Z41" s="828"/>
      <c r="AA41" s="829"/>
      <c r="AB41" s="811"/>
      <c r="AC41" s="807"/>
      <c r="AD41" s="807"/>
      <c r="AE41" s="807"/>
      <c r="AF41" s="807"/>
      <c r="AG41" s="808"/>
      <c r="AH41" s="818"/>
      <c r="AI41" s="819"/>
      <c r="AJ41" s="819"/>
      <c r="AK41" s="819"/>
      <c r="AL41" s="819"/>
      <c r="AM41" s="820"/>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row>
    <row r="42" spans="1:80" x14ac:dyDescent="0.35">
      <c r="A42" s="69"/>
      <c r="B42" s="760"/>
      <c r="C42" s="760"/>
      <c r="D42" s="761"/>
      <c r="E42" s="801"/>
      <c r="F42" s="802"/>
      <c r="G42" s="802"/>
      <c r="H42" s="802"/>
      <c r="I42" s="803"/>
      <c r="J42" s="838" t="e">
        <f>IF(AND(#REF!="Muy Baja",#REF!="Leve"),CONCATENATE("R",#REF!),"")</f>
        <v>#REF!</v>
      </c>
      <c r="K42" s="836"/>
      <c r="L42" s="836" t="e">
        <f>IF(AND(#REF!="Muy Baja",#REF!="Leve"),CONCATENATE("R",#REF!),"")</f>
        <v>#REF!</v>
      </c>
      <c r="M42" s="836"/>
      <c r="N42" s="836" t="e">
        <f>IF(AND(#REF!="Muy Baja",#REF!="Leve"),CONCATENATE("R",#REF!),"")</f>
        <v>#REF!</v>
      </c>
      <c r="O42" s="837"/>
      <c r="P42" s="838" t="e">
        <f>IF(AND(#REF!="Muy Baja",#REF!="Menor"),CONCATENATE("R",#REF!),"")</f>
        <v>#REF!</v>
      </c>
      <c r="Q42" s="836"/>
      <c r="R42" s="836" t="e">
        <f>IF(AND(#REF!="Muy Baja",#REF!="Menor"),CONCATENATE("R",#REF!),"")</f>
        <v>#REF!</v>
      </c>
      <c r="S42" s="836"/>
      <c r="T42" s="836" t="e">
        <f>IF(AND(#REF!="Muy Baja",#REF!="Menor"),CONCATENATE("R",#REF!),"")</f>
        <v>#REF!</v>
      </c>
      <c r="U42" s="837"/>
      <c r="V42" s="827" t="e">
        <f>IF(AND(#REF!="Muy Baja",#REF!="Moderado"),CONCATENATE("R",#REF!),"")</f>
        <v>#REF!</v>
      </c>
      <c r="W42" s="828"/>
      <c r="X42" s="828" t="e">
        <f>IF(AND(#REF!="Muy Baja",#REF!="Moderado"),CONCATENATE("R",#REF!),"")</f>
        <v>#REF!</v>
      </c>
      <c r="Y42" s="828"/>
      <c r="Z42" s="828" t="e">
        <f>IF(AND(#REF!="Muy Baja",#REF!="Moderado"),CONCATENATE("R",#REF!),"")</f>
        <v>#REF!</v>
      </c>
      <c r="AA42" s="829"/>
      <c r="AB42" s="811" t="e">
        <f>IF(AND(#REF!="Muy Baja",#REF!="Mayor"),CONCATENATE("R",#REF!),"")</f>
        <v>#REF!</v>
      </c>
      <c r="AC42" s="807"/>
      <c r="AD42" s="807" t="e">
        <f>IF(AND(#REF!="Muy Baja",#REF!="Mayor"),CONCATENATE("R",#REF!),"")</f>
        <v>#REF!</v>
      </c>
      <c r="AE42" s="807"/>
      <c r="AF42" s="807" t="e">
        <f>IF(AND(#REF!="Muy Baja",#REF!="Mayor"),CONCATENATE("R",#REF!),"")</f>
        <v>#REF!</v>
      </c>
      <c r="AG42" s="808"/>
      <c r="AH42" s="818" t="e">
        <f>IF(AND(#REF!="Muy Baja",#REF!="Catastrófico"),CONCATENATE("R",#REF!),"")</f>
        <v>#REF!</v>
      </c>
      <c r="AI42" s="819"/>
      <c r="AJ42" s="819" t="e">
        <f>IF(AND(#REF!="Muy Baja",#REF!="Catastrófico"),CONCATENATE("R",#REF!),"")</f>
        <v>#REF!</v>
      </c>
      <c r="AK42" s="819"/>
      <c r="AL42" s="819" t="e">
        <f>IF(AND(#REF!="Muy Baja",#REF!="Catastrófico"),CONCATENATE("R",#REF!),"")</f>
        <v>#REF!</v>
      </c>
      <c r="AM42" s="820"/>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row>
    <row r="43" spans="1:80" x14ac:dyDescent="0.35">
      <c r="A43" s="69"/>
      <c r="B43" s="760"/>
      <c r="C43" s="760"/>
      <c r="D43" s="761"/>
      <c r="E43" s="801"/>
      <c r="F43" s="802"/>
      <c r="G43" s="802"/>
      <c r="H43" s="802"/>
      <c r="I43" s="803"/>
      <c r="J43" s="838"/>
      <c r="K43" s="836"/>
      <c r="L43" s="836"/>
      <c r="M43" s="836"/>
      <c r="N43" s="836"/>
      <c r="O43" s="837"/>
      <c r="P43" s="838"/>
      <c r="Q43" s="836"/>
      <c r="R43" s="836"/>
      <c r="S43" s="836"/>
      <c r="T43" s="836"/>
      <c r="U43" s="837"/>
      <c r="V43" s="827"/>
      <c r="W43" s="828"/>
      <c r="X43" s="828"/>
      <c r="Y43" s="828"/>
      <c r="Z43" s="828"/>
      <c r="AA43" s="829"/>
      <c r="AB43" s="811"/>
      <c r="AC43" s="807"/>
      <c r="AD43" s="807"/>
      <c r="AE43" s="807"/>
      <c r="AF43" s="807"/>
      <c r="AG43" s="808"/>
      <c r="AH43" s="818"/>
      <c r="AI43" s="819"/>
      <c r="AJ43" s="819"/>
      <c r="AK43" s="819"/>
      <c r="AL43" s="819"/>
      <c r="AM43" s="820"/>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row>
    <row r="44" spans="1:80" x14ac:dyDescent="0.35">
      <c r="A44" s="69"/>
      <c r="B44" s="760"/>
      <c r="C44" s="760"/>
      <c r="D44" s="761"/>
      <c r="E44" s="801"/>
      <c r="F44" s="802"/>
      <c r="G44" s="802"/>
      <c r="H44" s="802"/>
      <c r="I44" s="803"/>
      <c r="J44" s="838" t="e">
        <f>IF(AND(#REF!="Muy Baja",#REF!="Leve"),CONCATENATE("R",#REF!),"")</f>
        <v>#REF!</v>
      </c>
      <c r="K44" s="836"/>
      <c r="L44" s="836" t="e">
        <f>IF(AND(#REF!="Muy Baja",#REF!="Leve"),CONCATENATE("R",#REF!),"")</f>
        <v>#REF!</v>
      </c>
      <c r="M44" s="836"/>
      <c r="N44" s="836" t="e">
        <f>IF(AND(#REF!="Muy Baja",#REF!="Leve"),CONCATENATE("R",#REF!),"")</f>
        <v>#REF!</v>
      </c>
      <c r="O44" s="837"/>
      <c r="P44" s="838" t="e">
        <f>IF(AND(#REF!="Muy Baja",#REF!="Menor"),CONCATENATE("R",#REF!),"")</f>
        <v>#REF!</v>
      </c>
      <c r="Q44" s="836"/>
      <c r="R44" s="836" t="e">
        <f>IF(AND(#REF!="Muy Baja",#REF!="Menor"),CONCATENATE("R",#REF!),"")</f>
        <v>#REF!</v>
      </c>
      <c r="S44" s="836"/>
      <c r="T44" s="836" t="e">
        <f>IF(AND(#REF!="Muy Baja",#REF!="Menor"),CONCATENATE("R",#REF!),"")</f>
        <v>#REF!</v>
      </c>
      <c r="U44" s="837"/>
      <c r="V44" s="827" t="e">
        <f>IF(AND(#REF!="Muy Baja",#REF!="Moderado"),CONCATENATE("R",#REF!),"")</f>
        <v>#REF!</v>
      </c>
      <c r="W44" s="828"/>
      <c r="X44" s="828" t="e">
        <f>IF(AND(#REF!="Muy Baja",#REF!="Moderado"),CONCATENATE("R",#REF!),"")</f>
        <v>#REF!</v>
      </c>
      <c r="Y44" s="828"/>
      <c r="Z44" s="828" t="e">
        <f>IF(AND(#REF!="Muy Baja",#REF!="Moderado"),CONCATENATE("R",#REF!),"")</f>
        <v>#REF!</v>
      </c>
      <c r="AA44" s="829"/>
      <c r="AB44" s="811" t="e">
        <f>IF(AND(#REF!="Muy Baja",#REF!="Mayor"),CONCATENATE("R",#REF!),"")</f>
        <v>#REF!</v>
      </c>
      <c r="AC44" s="807"/>
      <c r="AD44" s="807" t="e">
        <f>IF(AND(#REF!="Muy Baja",#REF!="Mayor"),CONCATENATE("R",#REF!),"")</f>
        <v>#REF!</v>
      </c>
      <c r="AE44" s="807"/>
      <c r="AF44" s="807" t="e">
        <f>IF(AND(#REF!="Muy Baja",#REF!="Mayor"),CONCATENATE("R",#REF!),"")</f>
        <v>#REF!</v>
      </c>
      <c r="AG44" s="808"/>
      <c r="AH44" s="818" t="e">
        <f>IF(AND(#REF!="Muy Baja",#REF!="Catastrófico"),CONCATENATE("R",#REF!),"")</f>
        <v>#REF!</v>
      </c>
      <c r="AI44" s="819"/>
      <c r="AJ44" s="819" t="e">
        <f>IF(AND(#REF!="Muy Baja",#REF!="Catastrófico"),CONCATENATE("R",#REF!),"")</f>
        <v>#REF!</v>
      </c>
      <c r="AK44" s="819"/>
      <c r="AL44" s="819" t="e">
        <f>IF(AND(#REF!="Muy Baja",#REF!="Catastrófico"),CONCATENATE("R",#REF!),"")</f>
        <v>#REF!</v>
      </c>
      <c r="AM44" s="820"/>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row>
    <row r="45" spans="1:80" ht="15" thickBot="1" x14ac:dyDescent="0.4">
      <c r="A45" s="69"/>
      <c r="B45" s="760"/>
      <c r="C45" s="760"/>
      <c r="D45" s="761"/>
      <c r="E45" s="804"/>
      <c r="F45" s="805"/>
      <c r="G45" s="805"/>
      <c r="H45" s="805"/>
      <c r="I45" s="806"/>
      <c r="J45" s="839"/>
      <c r="K45" s="840"/>
      <c r="L45" s="840"/>
      <c r="M45" s="840"/>
      <c r="N45" s="840"/>
      <c r="O45" s="841"/>
      <c r="P45" s="839"/>
      <c r="Q45" s="840"/>
      <c r="R45" s="840"/>
      <c r="S45" s="840"/>
      <c r="T45" s="840"/>
      <c r="U45" s="841"/>
      <c r="V45" s="830"/>
      <c r="W45" s="831"/>
      <c r="X45" s="831"/>
      <c r="Y45" s="831"/>
      <c r="Z45" s="831"/>
      <c r="AA45" s="832"/>
      <c r="AB45" s="815"/>
      <c r="AC45" s="816"/>
      <c r="AD45" s="816"/>
      <c r="AE45" s="816"/>
      <c r="AF45" s="816"/>
      <c r="AG45" s="817"/>
      <c r="AH45" s="821"/>
      <c r="AI45" s="822"/>
      <c r="AJ45" s="822"/>
      <c r="AK45" s="822"/>
      <c r="AL45" s="822"/>
      <c r="AM45" s="823"/>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row>
    <row r="46" spans="1:80" x14ac:dyDescent="0.35">
      <c r="A46" s="69"/>
      <c r="B46" s="69"/>
      <c r="C46" s="69"/>
      <c r="D46" s="69"/>
      <c r="E46" s="69"/>
      <c r="F46" s="69"/>
      <c r="G46" s="69"/>
      <c r="H46" s="69"/>
      <c r="I46" s="69"/>
      <c r="J46" s="798" t="s">
        <v>151</v>
      </c>
      <c r="K46" s="799"/>
      <c r="L46" s="799"/>
      <c r="M46" s="799"/>
      <c r="N46" s="799"/>
      <c r="O46" s="800"/>
      <c r="P46" s="798" t="s">
        <v>152</v>
      </c>
      <c r="Q46" s="799"/>
      <c r="R46" s="799"/>
      <c r="S46" s="799"/>
      <c r="T46" s="799"/>
      <c r="U46" s="800"/>
      <c r="V46" s="798" t="s">
        <v>153</v>
      </c>
      <c r="W46" s="799"/>
      <c r="X46" s="799"/>
      <c r="Y46" s="799"/>
      <c r="Z46" s="799"/>
      <c r="AA46" s="800"/>
      <c r="AB46" s="798" t="s">
        <v>154</v>
      </c>
      <c r="AC46" s="814"/>
      <c r="AD46" s="799"/>
      <c r="AE46" s="799"/>
      <c r="AF46" s="799"/>
      <c r="AG46" s="800"/>
      <c r="AH46" s="798" t="s">
        <v>155</v>
      </c>
      <c r="AI46" s="799"/>
      <c r="AJ46" s="799"/>
      <c r="AK46" s="799"/>
      <c r="AL46" s="799"/>
      <c r="AM46" s="800"/>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x14ac:dyDescent="0.35">
      <c r="A47" s="69"/>
      <c r="B47" s="69"/>
      <c r="C47" s="69"/>
      <c r="D47" s="69"/>
      <c r="E47" s="69"/>
      <c r="F47" s="69"/>
      <c r="G47" s="69"/>
      <c r="H47" s="69"/>
      <c r="I47" s="69"/>
      <c r="J47" s="801"/>
      <c r="K47" s="802"/>
      <c r="L47" s="802"/>
      <c r="M47" s="802"/>
      <c r="N47" s="802"/>
      <c r="O47" s="803"/>
      <c r="P47" s="801"/>
      <c r="Q47" s="802"/>
      <c r="R47" s="802"/>
      <c r="S47" s="802"/>
      <c r="T47" s="802"/>
      <c r="U47" s="803"/>
      <c r="V47" s="801"/>
      <c r="W47" s="802"/>
      <c r="X47" s="802"/>
      <c r="Y47" s="802"/>
      <c r="Z47" s="802"/>
      <c r="AA47" s="803"/>
      <c r="AB47" s="801"/>
      <c r="AC47" s="802"/>
      <c r="AD47" s="802"/>
      <c r="AE47" s="802"/>
      <c r="AF47" s="802"/>
      <c r="AG47" s="803"/>
      <c r="AH47" s="801"/>
      <c r="AI47" s="802"/>
      <c r="AJ47" s="802"/>
      <c r="AK47" s="802"/>
      <c r="AL47" s="802"/>
      <c r="AM47" s="803"/>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row>
    <row r="48" spans="1:80" x14ac:dyDescent="0.35">
      <c r="A48" s="69"/>
      <c r="B48" s="69"/>
      <c r="C48" s="69"/>
      <c r="D48" s="69"/>
      <c r="E48" s="69"/>
      <c r="F48" s="69"/>
      <c r="G48" s="69"/>
      <c r="H48" s="69"/>
      <c r="I48" s="69"/>
      <c r="J48" s="801"/>
      <c r="K48" s="802"/>
      <c r="L48" s="802"/>
      <c r="M48" s="802"/>
      <c r="N48" s="802"/>
      <c r="O48" s="803"/>
      <c r="P48" s="801"/>
      <c r="Q48" s="802"/>
      <c r="R48" s="802"/>
      <c r="S48" s="802"/>
      <c r="T48" s="802"/>
      <c r="U48" s="803"/>
      <c r="V48" s="801"/>
      <c r="W48" s="802"/>
      <c r="X48" s="802"/>
      <c r="Y48" s="802"/>
      <c r="Z48" s="802"/>
      <c r="AA48" s="803"/>
      <c r="AB48" s="801"/>
      <c r="AC48" s="802"/>
      <c r="AD48" s="802"/>
      <c r="AE48" s="802"/>
      <c r="AF48" s="802"/>
      <c r="AG48" s="803"/>
      <c r="AH48" s="801"/>
      <c r="AI48" s="802"/>
      <c r="AJ48" s="802"/>
      <c r="AK48" s="802"/>
      <c r="AL48" s="802"/>
      <c r="AM48" s="803"/>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row>
    <row r="49" spans="1:80" x14ac:dyDescent="0.35">
      <c r="A49" s="69"/>
      <c r="B49" s="69"/>
      <c r="C49" s="69"/>
      <c r="D49" s="69"/>
      <c r="E49" s="69"/>
      <c r="F49" s="69"/>
      <c r="G49" s="69"/>
      <c r="H49" s="69"/>
      <c r="I49" s="69"/>
      <c r="J49" s="801"/>
      <c r="K49" s="802"/>
      <c r="L49" s="802"/>
      <c r="M49" s="802"/>
      <c r="N49" s="802"/>
      <c r="O49" s="803"/>
      <c r="P49" s="801"/>
      <c r="Q49" s="802"/>
      <c r="R49" s="802"/>
      <c r="S49" s="802"/>
      <c r="T49" s="802"/>
      <c r="U49" s="803"/>
      <c r="V49" s="801"/>
      <c r="W49" s="802"/>
      <c r="X49" s="802"/>
      <c r="Y49" s="802"/>
      <c r="Z49" s="802"/>
      <c r="AA49" s="803"/>
      <c r="AB49" s="801"/>
      <c r="AC49" s="802"/>
      <c r="AD49" s="802"/>
      <c r="AE49" s="802"/>
      <c r="AF49" s="802"/>
      <c r="AG49" s="803"/>
      <c r="AH49" s="801"/>
      <c r="AI49" s="802"/>
      <c r="AJ49" s="802"/>
      <c r="AK49" s="802"/>
      <c r="AL49" s="802"/>
      <c r="AM49" s="803"/>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row>
    <row r="50" spans="1:80" x14ac:dyDescent="0.35">
      <c r="A50" s="69"/>
      <c r="B50" s="69"/>
      <c r="C50" s="69"/>
      <c r="D50" s="69"/>
      <c r="E50" s="69"/>
      <c r="F50" s="69"/>
      <c r="G50" s="69"/>
      <c r="H50" s="69"/>
      <c r="I50" s="69"/>
      <c r="J50" s="801"/>
      <c r="K50" s="802"/>
      <c r="L50" s="802"/>
      <c r="M50" s="802"/>
      <c r="N50" s="802"/>
      <c r="O50" s="803"/>
      <c r="P50" s="801"/>
      <c r="Q50" s="802"/>
      <c r="R50" s="802"/>
      <c r="S50" s="802"/>
      <c r="T50" s="802"/>
      <c r="U50" s="803"/>
      <c r="V50" s="801"/>
      <c r="W50" s="802"/>
      <c r="X50" s="802"/>
      <c r="Y50" s="802"/>
      <c r="Z50" s="802"/>
      <c r="AA50" s="803"/>
      <c r="AB50" s="801"/>
      <c r="AC50" s="802"/>
      <c r="AD50" s="802"/>
      <c r="AE50" s="802"/>
      <c r="AF50" s="802"/>
      <c r="AG50" s="803"/>
      <c r="AH50" s="801"/>
      <c r="AI50" s="802"/>
      <c r="AJ50" s="802"/>
      <c r="AK50" s="802"/>
      <c r="AL50" s="802"/>
      <c r="AM50" s="803"/>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row>
    <row r="51" spans="1:80" ht="15" thickBot="1" x14ac:dyDescent="0.4">
      <c r="A51" s="69"/>
      <c r="B51" s="69"/>
      <c r="C51" s="69"/>
      <c r="D51" s="69"/>
      <c r="E51" s="69"/>
      <c r="F51" s="69"/>
      <c r="G51" s="69"/>
      <c r="H51" s="69"/>
      <c r="I51" s="69"/>
      <c r="J51" s="804"/>
      <c r="K51" s="805"/>
      <c r="L51" s="805"/>
      <c r="M51" s="805"/>
      <c r="N51" s="805"/>
      <c r="O51" s="806"/>
      <c r="P51" s="804"/>
      <c r="Q51" s="805"/>
      <c r="R51" s="805"/>
      <c r="S51" s="805"/>
      <c r="T51" s="805"/>
      <c r="U51" s="806"/>
      <c r="V51" s="804"/>
      <c r="W51" s="805"/>
      <c r="X51" s="805"/>
      <c r="Y51" s="805"/>
      <c r="Z51" s="805"/>
      <c r="AA51" s="806"/>
      <c r="AB51" s="804"/>
      <c r="AC51" s="805"/>
      <c r="AD51" s="805"/>
      <c r="AE51" s="805"/>
      <c r="AF51" s="805"/>
      <c r="AG51" s="806"/>
      <c r="AH51" s="804"/>
      <c r="AI51" s="805"/>
      <c r="AJ51" s="805"/>
      <c r="AK51" s="805"/>
      <c r="AL51" s="805"/>
      <c r="AM51" s="806"/>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row>
    <row r="52" spans="1:80" x14ac:dyDescent="0.3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row>
    <row r="53" spans="1:80" ht="15" customHeight="1" x14ac:dyDescent="0.35">
      <c r="A53" s="69"/>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row>
    <row r="54" spans="1:80" ht="15" customHeight="1" x14ac:dyDescent="0.35">
      <c r="A54" s="69"/>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row>
    <row r="55" spans="1:80" x14ac:dyDescent="0.3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row>
    <row r="56" spans="1:80" x14ac:dyDescent="0.3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row>
    <row r="57" spans="1:80" x14ac:dyDescent="0.3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row>
    <row r="58" spans="1:80" x14ac:dyDescent="0.3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row>
    <row r="59" spans="1:80" x14ac:dyDescent="0.3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row>
    <row r="60" spans="1:80" x14ac:dyDescent="0.3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row>
    <row r="61" spans="1:80" x14ac:dyDescent="0.3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row>
    <row r="62" spans="1:80" x14ac:dyDescent="0.3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row>
    <row r="63" spans="1:80" x14ac:dyDescent="0.3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row>
    <row r="64" spans="1:80" x14ac:dyDescent="0.3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row>
    <row r="65" spans="1:80" x14ac:dyDescent="0.3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row>
    <row r="66" spans="1:80" x14ac:dyDescent="0.3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row>
    <row r="67" spans="1:80" x14ac:dyDescent="0.3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row>
    <row r="68" spans="1:80" x14ac:dyDescent="0.3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row>
    <row r="69" spans="1:80" x14ac:dyDescent="0.3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row>
    <row r="70" spans="1:80" x14ac:dyDescent="0.3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row>
    <row r="71" spans="1:80" x14ac:dyDescent="0.3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row>
    <row r="72" spans="1:80" x14ac:dyDescent="0.3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row>
    <row r="73" spans="1:80" x14ac:dyDescent="0.3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row>
    <row r="74" spans="1:80" x14ac:dyDescent="0.3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row>
    <row r="75" spans="1:80" x14ac:dyDescent="0.3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row>
    <row r="76" spans="1:80" x14ac:dyDescent="0.3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row>
    <row r="77" spans="1:80" x14ac:dyDescent="0.3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row>
    <row r="78" spans="1:80" x14ac:dyDescent="0.3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row>
    <row r="79" spans="1:80" x14ac:dyDescent="0.3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row>
    <row r="80" spans="1:80" x14ac:dyDescent="0.3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row>
    <row r="81" spans="1:63" x14ac:dyDescent="0.3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row>
    <row r="82" spans="1:63" x14ac:dyDescent="0.3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row>
    <row r="83" spans="1:63" x14ac:dyDescent="0.3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row>
    <row r="84" spans="1:63" x14ac:dyDescent="0.3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row>
    <row r="85" spans="1:63" x14ac:dyDescent="0.3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row>
    <row r="86" spans="1:63" x14ac:dyDescent="0.3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row>
    <row r="87" spans="1:63" x14ac:dyDescent="0.3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row>
    <row r="88" spans="1:63" x14ac:dyDescent="0.3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row>
    <row r="89" spans="1:63" x14ac:dyDescent="0.3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row>
    <row r="90" spans="1:63" x14ac:dyDescent="0.3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row>
    <row r="91" spans="1:63" x14ac:dyDescent="0.3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row>
    <row r="92" spans="1:63" x14ac:dyDescent="0.3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row>
    <row r="93" spans="1:63" x14ac:dyDescent="0.3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row>
    <row r="94" spans="1:63" x14ac:dyDescent="0.3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row>
    <row r="95" spans="1:63" x14ac:dyDescent="0.3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row>
    <row r="96" spans="1:63" x14ac:dyDescent="0.3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row>
    <row r="97" spans="1:63" x14ac:dyDescent="0.3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row>
    <row r="98" spans="1:63" x14ac:dyDescent="0.3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row>
    <row r="99" spans="1:63" x14ac:dyDescent="0.3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row>
    <row r="100" spans="1:63" x14ac:dyDescent="0.3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row>
    <row r="101" spans="1:63" x14ac:dyDescent="0.3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row>
    <row r="102" spans="1:63" x14ac:dyDescent="0.3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row>
    <row r="103" spans="1:63" x14ac:dyDescent="0.35">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row>
    <row r="104" spans="1:63" x14ac:dyDescent="0.35">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row>
    <row r="105" spans="1:63" x14ac:dyDescent="0.35">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row>
    <row r="106" spans="1:63" x14ac:dyDescent="0.35">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row>
    <row r="107" spans="1:63" x14ac:dyDescent="0.35">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row>
    <row r="108" spans="1:63" x14ac:dyDescent="0.35">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row>
    <row r="109" spans="1:63" x14ac:dyDescent="0.35">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row>
    <row r="110" spans="1:63" x14ac:dyDescent="0.35">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row>
    <row r="111" spans="1:63" x14ac:dyDescent="0.35">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row>
    <row r="112" spans="1:63" x14ac:dyDescent="0.35">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row>
    <row r="113" spans="1:63" x14ac:dyDescent="0.35">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row>
    <row r="114" spans="1:63" x14ac:dyDescent="0.35">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row>
    <row r="115" spans="1:63" x14ac:dyDescent="0.35">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row>
    <row r="116" spans="1:63" x14ac:dyDescent="0.35">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row>
    <row r="117" spans="1:63" x14ac:dyDescent="0.35">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row>
    <row r="118" spans="1:63" x14ac:dyDescent="0.35">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row>
    <row r="119" spans="1:63" x14ac:dyDescent="0.3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row>
    <row r="120" spans="1:63" x14ac:dyDescent="0.3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row>
    <row r="121" spans="1:63" x14ac:dyDescent="0.3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row>
    <row r="122" spans="1:63" x14ac:dyDescent="0.35">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row>
    <row r="123" spans="1:63" x14ac:dyDescent="0.35">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row>
    <row r="124" spans="1:63" x14ac:dyDescent="0.35">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row>
    <row r="125" spans="1:63" x14ac:dyDescent="0.35">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row>
    <row r="126" spans="1:63" x14ac:dyDescent="0.35">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row>
    <row r="127" spans="1:63" x14ac:dyDescent="0.35">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row>
    <row r="128" spans="1:63" x14ac:dyDescent="0.35">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row>
    <row r="129" spans="2:63" x14ac:dyDescent="0.35">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row>
    <row r="130" spans="2:63" x14ac:dyDescent="0.35">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row>
    <row r="131" spans="2:63" x14ac:dyDescent="0.35">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row>
    <row r="132" spans="2:63" x14ac:dyDescent="0.35">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row>
    <row r="133" spans="2:63" x14ac:dyDescent="0.35">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row>
    <row r="134" spans="2:63" x14ac:dyDescent="0.35">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row>
    <row r="135" spans="2:63" x14ac:dyDescent="0.35">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row>
    <row r="136" spans="2:63" x14ac:dyDescent="0.35">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row>
    <row r="137" spans="2:63" x14ac:dyDescent="0.35">
      <c r="B137" s="69"/>
      <c r="C137" s="69"/>
      <c r="D137" s="69"/>
      <c r="E137" s="69"/>
      <c r="F137" s="69"/>
      <c r="G137" s="69"/>
      <c r="H137" s="69"/>
      <c r="I137" s="69"/>
    </row>
    <row r="138" spans="2:63" x14ac:dyDescent="0.35">
      <c r="B138" s="69"/>
      <c r="C138" s="69"/>
      <c r="D138" s="69"/>
      <c r="E138" s="69"/>
      <c r="F138" s="69"/>
      <c r="G138" s="69"/>
      <c r="H138" s="69"/>
      <c r="I138" s="69"/>
    </row>
    <row r="139" spans="2:63" x14ac:dyDescent="0.35">
      <c r="B139" s="69"/>
      <c r="C139" s="69"/>
      <c r="D139" s="69"/>
      <c r="E139" s="69"/>
      <c r="F139" s="69"/>
      <c r="G139" s="69"/>
      <c r="H139" s="69"/>
      <c r="I139" s="69"/>
    </row>
    <row r="140" spans="2:63" x14ac:dyDescent="0.35">
      <c r="B140" s="69"/>
      <c r="C140" s="69"/>
      <c r="D140" s="69"/>
      <c r="E140" s="69"/>
      <c r="F140" s="69"/>
      <c r="G140" s="69"/>
      <c r="H140" s="69"/>
      <c r="I140" s="6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CM248"/>
  <sheetViews>
    <sheetView topLeftCell="P12" zoomScale="60" zoomScaleNormal="60" workbookViewId="0">
      <selection activeCell="E6" sqref="E6:I15"/>
    </sheetView>
  </sheetViews>
  <sheetFormatPr baseColWidth="10" defaultColWidth="11.453125" defaultRowHeight="14.5" x14ac:dyDescent="0.35"/>
  <cols>
    <col min="2" max="18" width="5.6328125" customWidth="1"/>
    <col min="19" max="19" width="8.453125" customWidth="1"/>
    <col min="20" max="23" width="5.6328125" customWidth="1"/>
    <col min="24" max="24" width="8.453125" customWidth="1"/>
    <col min="25" max="26" width="5.6328125" customWidth="1"/>
    <col min="27" max="27" width="10.6328125" customWidth="1"/>
    <col min="28" max="28" width="5.6328125" customWidth="1"/>
    <col min="29" max="29" width="7.453125" customWidth="1"/>
    <col min="30" max="33" width="5.6328125" customWidth="1"/>
    <col min="34" max="34" width="8.453125" customWidth="1"/>
    <col min="35" max="39" width="5.6328125" customWidth="1"/>
    <col min="41" max="46" width="5.6328125" customWidth="1"/>
  </cols>
  <sheetData>
    <row r="1" spans="1:91" x14ac:dyDescent="0.3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row>
    <row r="2" spans="1:91" ht="18" customHeight="1" x14ac:dyDescent="0.35">
      <c r="A2" s="69"/>
      <c r="B2" s="871" t="s">
        <v>156</v>
      </c>
      <c r="C2" s="872"/>
      <c r="D2" s="872"/>
      <c r="E2" s="872"/>
      <c r="F2" s="872"/>
      <c r="G2" s="872"/>
      <c r="H2" s="872"/>
      <c r="I2" s="872"/>
      <c r="J2" s="813" t="s">
        <v>4</v>
      </c>
      <c r="K2" s="813"/>
      <c r="L2" s="813"/>
      <c r="M2" s="813"/>
      <c r="N2" s="813"/>
      <c r="O2" s="813"/>
      <c r="P2" s="813"/>
      <c r="Q2" s="813"/>
      <c r="R2" s="813"/>
      <c r="S2" s="813"/>
      <c r="T2" s="813"/>
      <c r="U2" s="813"/>
      <c r="V2" s="813"/>
      <c r="W2" s="813"/>
      <c r="X2" s="813"/>
      <c r="Y2" s="813"/>
      <c r="Z2" s="813"/>
      <c r="AA2" s="813"/>
      <c r="AB2" s="813"/>
      <c r="AC2" s="813"/>
      <c r="AD2" s="813"/>
      <c r="AE2" s="813"/>
      <c r="AF2" s="813"/>
      <c r="AG2" s="813"/>
      <c r="AH2" s="813"/>
      <c r="AI2" s="813"/>
      <c r="AJ2" s="813"/>
      <c r="AK2" s="813"/>
      <c r="AL2" s="813"/>
      <c r="AM2" s="813"/>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row>
    <row r="3" spans="1:91" ht="18.75" customHeight="1" x14ac:dyDescent="0.35">
      <c r="A3" s="69"/>
      <c r="B3" s="872"/>
      <c r="C3" s="872"/>
      <c r="D3" s="872"/>
      <c r="E3" s="872"/>
      <c r="F3" s="872"/>
      <c r="G3" s="872"/>
      <c r="H3" s="872"/>
      <c r="I3" s="872"/>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row>
    <row r="4" spans="1:91" ht="15" customHeight="1" x14ac:dyDescent="0.35">
      <c r="A4" s="69"/>
      <c r="B4" s="872"/>
      <c r="C4" s="872"/>
      <c r="D4" s="872"/>
      <c r="E4" s="872"/>
      <c r="F4" s="872"/>
      <c r="G4" s="872"/>
      <c r="H4" s="872"/>
      <c r="I4" s="872"/>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row>
    <row r="5" spans="1:91" ht="15" thickBot="1" x14ac:dyDescent="0.4">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row>
    <row r="6" spans="1:91" ht="15" customHeight="1" x14ac:dyDescent="0.35">
      <c r="A6" s="69"/>
      <c r="B6" s="760" t="s">
        <v>88</v>
      </c>
      <c r="C6" s="760"/>
      <c r="D6" s="761"/>
      <c r="E6" s="855" t="s">
        <v>143</v>
      </c>
      <c r="F6" s="856"/>
      <c r="G6" s="856"/>
      <c r="H6" s="856"/>
      <c r="I6" s="873"/>
      <c r="J6" s="32" t="e">
        <f>IF(AND(#REF!="Muy Alta",#REF!="Leve"),CONCATENATE("R1C",#REF!),"")</f>
        <v>#REF!</v>
      </c>
      <c r="K6" s="33" t="e">
        <f>IF(AND(#REF!="Muy Alta",#REF!="Leve"),CONCATENATE("R1C",#REF!),"")</f>
        <v>#REF!</v>
      </c>
      <c r="L6" s="33" t="e">
        <f>IF(AND(#REF!="Muy Alta",#REF!="Leve"),CONCATENATE("R1C",#REF!),"")</f>
        <v>#REF!</v>
      </c>
      <c r="M6" s="33" t="e">
        <f>IF(AND(#REF!="Muy Alta",#REF!="Leve"),CONCATENATE("R1C",#REF!),"")</f>
        <v>#REF!</v>
      </c>
      <c r="N6" s="33" t="e">
        <f>IF(AND(#REF!="Muy Alta",#REF!="Leve"),CONCATENATE("R1C",#REF!),"")</f>
        <v>#REF!</v>
      </c>
      <c r="O6" s="34" t="e">
        <f>IF(AND(#REF!="Muy Alta",#REF!="Leve"),CONCATENATE("R1C",#REF!),"")</f>
        <v>#REF!</v>
      </c>
      <c r="P6" s="32" t="e">
        <f>IF(AND(#REF!="Muy Alta",#REF!="Menor"),CONCATENATE("R1C",#REF!),"")</f>
        <v>#REF!</v>
      </c>
      <c r="Q6" s="33" t="e">
        <f>IF(AND(#REF!="Muy Alta",#REF!="Menor"),CONCATENATE("R1C",#REF!),"")</f>
        <v>#REF!</v>
      </c>
      <c r="R6" s="33" t="e">
        <f>IF(AND(#REF!="Muy Alta",#REF!="Menor"),CONCATENATE("R1C",#REF!),"")</f>
        <v>#REF!</v>
      </c>
      <c r="S6" s="33" t="e">
        <f>IF(AND(#REF!="Muy Alta",#REF!="Menor"),CONCATENATE("R1C",#REF!),"")</f>
        <v>#REF!</v>
      </c>
      <c r="T6" s="33" t="e">
        <f>IF(AND(#REF!="Muy Alta",#REF!="Menor"),CONCATENATE("R1C",#REF!),"")</f>
        <v>#REF!</v>
      </c>
      <c r="U6" s="34" t="e">
        <f>IF(AND(#REF!="Muy Alta",#REF!="Menor"),CONCATENATE("R1C",#REF!),"")</f>
        <v>#REF!</v>
      </c>
      <c r="V6" s="32" t="e">
        <f>IF(AND(#REF!="Muy Alta",#REF!="Moderado"),CONCATENATE("R1C",#REF!),"")</f>
        <v>#REF!</v>
      </c>
      <c r="W6" s="33" t="e">
        <f>IF(AND(#REF!="Muy Alta",#REF!="Moderado"),CONCATENATE("R1C",#REF!),"")</f>
        <v>#REF!</v>
      </c>
      <c r="X6" s="33" t="e">
        <f>IF(AND(#REF!="Muy Alta",#REF!="Moderado"),CONCATENATE("R1C",#REF!),"")</f>
        <v>#REF!</v>
      </c>
      <c r="Y6" s="33" t="e">
        <f>IF(AND(#REF!="Muy Alta",#REF!="Moderado"),CONCATENATE("R1C",#REF!),"")</f>
        <v>#REF!</v>
      </c>
      <c r="Z6" s="33" t="e">
        <f>IF(AND(#REF!="Muy Alta",#REF!="Moderado"),CONCATENATE("R1C",#REF!),"")</f>
        <v>#REF!</v>
      </c>
      <c r="AA6" s="34" t="e">
        <f>IF(AND(#REF!="Muy Alta",#REF!="Moderado"),CONCATENATE("R1C",#REF!),"")</f>
        <v>#REF!</v>
      </c>
      <c r="AB6" s="32" t="e">
        <f>IF(AND(#REF!="Muy Alta",#REF!="Mayor"),CONCATENATE("R1C",#REF!),"")</f>
        <v>#REF!</v>
      </c>
      <c r="AC6" s="33" t="e">
        <f>IF(AND(#REF!="Muy Alta",#REF!="Mayor"),CONCATENATE("R1C",#REF!),"")</f>
        <v>#REF!</v>
      </c>
      <c r="AD6" s="33" t="e">
        <f>IF(AND(#REF!="Muy Alta",#REF!="Mayor"),CONCATENATE("R1C",#REF!),"")</f>
        <v>#REF!</v>
      </c>
      <c r="AE6" s="33" t="e">
        <f>IF(AND(#REF!="Muy Alta",#REF!="Mayor"),CONCATENATE("R1C",#REF!),"")</f>
        <v>#REF!</v>
      </c>
      <c r="AF6" s="33" t="e">
        <f>IF(AND(#REF!="Muy Alta",#REF!="Mayor"),CONCATENATE("R1C",#REF!),"")</f>
        <v>#REF!</v>
      </c>
      <c r="AG6" s="34" t="e">
        <f>IF(AND(#REF!="Muy Alta",#REF!="Mayor"),CONCATENATE("R1C",#REF!),"")</f>
        <v>#REF!</v>
      </c>
      <c r="AH6" s="35" t="e">
        <f>IF(AND(#REF!="Muy Alta",#REF!="Catastrófico"),CONCATENATE("R1C",#REF!),"")</f>
        <v>#REF!</v>
      </c>
      <c r="AI6" s="36" t="e">
        <f>IF(AND(#REF!="Muy Alta",#REF!="Catastrófico"),CONCATENATE("R1C",#REF!),"")</f>
        <v>#REF!</v>
      </c>
      <c r="AJ6" s="36" t="e">
        <f>IF(AND(#REF!="Muy Alta",#REF!="Catastrófico"),CONCATENATE("R1C",#REF!),"")</f>
        <v>#REF!</v>
      </c>
      <c r="AK6" s="36" t="e">
        <f>IF(AND(#REF!="Muy Alta",#REF!="Catastrófico"),CONCATENATE("R1C",#REF!),"")</f>
        <v>#REF!</v>
      </c>
      <c r="AL6" s="36" t="e">
        <f>IF(AND(#REF!="Muy Alta",#REF!="Catastrófico"),CONCATENATE("R1C",#REF!),"")</f>
        <v>#REF!</v>
      </c>
      <c r="AM6" s="37" t="e">
        <f>IF(AND(#REF!="Muy Alta",#REF!="Catastrófico"),CONCATENATE("R1C",#REF!),"")</f>
        <v>#REF!</v>
      </c>
      <c r="AN6" s="69"/>
      <c r="AO6" s="862" t="s">
        <v>144</v>
      </c>
      <c r="AP6" s="863"/>
      <c r="AQ6" s="863"/>
      <c r="AR6" s="863"/>
      <c r="AS6" s="863"/>
      <c r="AT6" s="864"/>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row>
    <row r="7" spans="1:91" ht="15" customHeight="1" x14ac:dyDescent="0.35">
      <c r="A7" s="69"/>
      <c r="B7" s="760"/>
      <c r="C7" s="760"/>
      <c r="D7" s="761"/>
      <c r="E7" s="859"/>
      <c r="F7" s="858"/>
      <c r="G7" s="858"/>
      <c r="H7" s="858"/>
      <c r="I7" s="874"/>
      <c r="J7" s="38" t="e">
        <f>IF(AND(#REF!="Muy Alta",#REF!="Leve"),CONCATENATE("R2C",#REF!),"")</f>
        <v>#REF!</v>
      </c>
      <c r="K7" s="39" t="e">
        <f>IF(AND(#REF!="Muy Alta",#REF!="Leve"),CONCATENATE("R2C",#REF!),"")</f>
        <v>#REF!</v>
      </c>
      <c r="L7" s="39" t="e">
        <f>IF(AND(#REF!="Muy Alta",#REF!="Leve"),CONCATENATE("R2C",#REF!),"")</f>
        <v>#REF!</v>
      </c>
      <c r="M7" s="39" t="e">
        <f>IF(AND(#REF!="Muy Alta",#REF!="Leve"),CONCATENATE("R2C",#REF!),"")</f>
        <v>#REF!</v>
      </c>
      <c r="N7" s="39" t="e">
        <f>IF(AND(#REF!="Muy Alta",#REF!="Leve"),CONCATENATE("R2C",#REF!),"")</f>
        <v>#REF!</v>
      </c>
      <c r="O7" s="40" t="e">
        <f>IF(AND(#REF!="Muy Alta",#REF!="Leve"),CONCATENATE("R2C",#REF!),"")</f>
        <v>#REF!</v>
      </c>
      <c r="P7" s="38" t="e">
        <f>IF(AND(#REF!="Muy Alta",#REF!="Menor"),CONCATENATE("R2C",#REF!),"")</f>
        <v>#REF!</v>
      </c>
      <c r="Q7" s="39" t="e">
        <f>IF(AND(#REF!="Muy Alta",#REF!="Menor"),CONCATENATE("R2C",#REF!),"")</f>
        <v>#REF!</v>
      </c>
      <c r="R7" s="39" t="e">
        <f>IF(AND(#REF!="Muy Alta",#REF!="Menor"),CONCATENATE("R2C",#REF!),"")</f>
        <v>#REF!</v>
      </c>
      <c r="S7" s="39" t="e">
        <f>IF(AND(#REF!="Muy Alta",#REF!="Menor"),CONCATENATE("R2C",#REF!),"")</f>
        <v>#REF!</v>
      </c>
      <c r="T7" s="39" t="e">
        <f>IF(AND(#REF!="Muy Alta",#REF!="Menor"),CONCATENATE("R2C",#REF!),"")</f>
        <v>#REF!</v>
      </c>
      <c r="U7" s="40" t="e">
        <f>IF(AND(#REF!="Muy Alta",#REF!="Menor"),CONCATENATE("R2C",#REF!),"")</f>
        <v>#REF!</v>
      </c>
      <c r="V7" s="38" t="e">
        <f>IF(AND(#REF!="Muy Alta",#REF!="Moderado"),CONCATENATE("R2C",#REF!),"")</f>
        <v>#REF!</v>
      </c>
      <c r="W7" s="39" t="e">
        <f>IF(AND(#REF!="Muy Alta",#REF!="Moderado"),CONCATENATE("R2C",#REF!),"")</f>
        <v>#REF!</v>
      </c>
      <c r="X7" s="39" t="e">
        <f>IF(AND(#REF!="Muy Alta",#REF!="Moderado"),CONCATENATE("R2C",#REF!),"")</f>
        <v>#REF!</v>
      </c>
      <c r="Y7" s="39" t="e">
        <f>IF(AND(#REF!="Muy Alta",#REF!="Moderado"),CONCATENATE("R2C",#REF!),"")</f>
        <v>#REF!</v>
      </c>
      <c r="Z7" s="39" t="e">
        <f>IF(AND(#REF!="Muy Alta",#REF!="Moderado"),CONCATENATE("R2C",#REF!),"")</f>
        <v>#REF!</v>
      </c>
      <c r="AA7" s="40" t="e">
        <f>IF(AND(#REF!="Muy Alta",#REF!="Moderado"),CONCATENATE("R2C",#REF!),"")</f>
        <v>#REF!</v>
      </c>
      <c r="AB7" s="38" t="e">
        <f>IF(AND(#REF!="Muy Alta",#REF!="Mayor"),CONCATENATE("R2C",#REF!),"")</f>
        <v>#REF!</v>
      </c>
      <c r="AC7" s="39" t="e">
        <f>IF(AND(#REF!="Muy Alta",#REF!="Mayor"),CONCATENATE("R2C",#REF!),"")</f>
        <v>#REF!</v>
      </c>
      <c r="AD7" s="39" t="e">
        <f>IF(AND(#REF!="Muy Alta",#REF!="Mayor"),CONCATENATE("R2C",#REF!),"")</f>
        <v>#REF!</v>
      </c>
      <c r="AE7" s="39" t="e">
        <f>IF(AND(#REF!="Muy Alta",#REF!="Mayor"),CONCATENATE("R2C",#REF!),"")</f>
        <v>#REF!</v>
      </c>
      <c r="AF7" s="39" t="e">
        <f>IF(AND(#REF!="Muy Alta",#REF!="Mayor"),CONCATENATE("R2C",#REF!),"")</f>
        <v>#REF!</v>
      </c>
      <c r="AG7" s="40" t="e">
        <f>IF(AND(#REF!="Muy Alta",#REF!="Mayor"),CONCATENATE("R2C",#REF!),"")</f>
        <v>#REF!</v>
      </c>
      <c r="AH7" s="41" t="e">
        <f>IF(AND(#REF!="Muy Alta",#REF!="Catastrófico"),CONCATENATE("R2C",#REF!),"")</f>
        <v>#REF!</v>
      </c>
      <c r="AI7" s="42" t="e">
        <f>IF(AND(#REF!="Muy Alta",#REF!="Catastrófico"),CONCATENATE("R2C",#REF!),"")</f>
        <v>#REF!</v>
      </c>
      <c r="AJ7" s="42" t="e">
        <f>IF(AND(#REF!="Muy Alta",#REF!="Catastrófico"),CONCATENATE("R2C",#REF!),"")</f>
        <v>#REF!</v>
      </c>
      <c r="AK7" s="42" t="e">
        <f>IF(AND(#REF!="Muy Alta",#REF!="Catastrófico"),CONCATENATE("R2C",#REF!),"")</f>
        <v>#REF!</v>
      </c>
      <c r="AL7" s="42" t="e">
        <f>IF(AND(#REF!="Muy Alta",#REF!="Catastrófico"),CONCATENATE("R2C",#REF!),"")</f>
        <v>#REF!</v>
      </c>
      <c r="AM7" s="43" t="e">
        <f>IF(AND(#REF!="Muy Alta",#REF!="Catastrófico"),CONCATENATE("R2C",#REF!),"")</f>
        <v>#REF!</v>
      </c>
      <c r="AN7" s="69"/>
      <c r="AO7" s="865"/>
      <c r="AP7" s="866"/>
      <c r="AQ7" s="866"/>
      <c r="AR7" s="866"/>
      <c r="AS7" s="866"/>
      <c r="AT7" s="867"/>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row>
    <row r="8" spans="1:91" ht="15" customHeight="1" x14ac:dyDescent="0.35">
      <c r="A8" s="69"/>
      <c r="B8" s="760"/>
      <c r="C8" s="760"/>
      <c r="D8" s="761"/>
      <c r="E8" s="859"/>
      <c r="F8" s="858"/>
      <c r="G8" s="858"/>
      <c r="H8" s="858"/>
      <c r="I8" s="874"/>
      <c r="J8" s="38" t="e">
        <f>IF(AND(#REF!="Muy Alta",#REF!="Leve"),CONCATENATE("R3C",#REF!),"")</f>
        <v>#REF!</v>
      </c>
      <c r="K8" s="39" t="e">
        <f>IF(AND(#REF!="Muy Alta",#REF!="Leve"),CONCATENATE("R3C",#REF!),"")</f>
        <v>#REF!</v>
      </c>
      <c r="L8" s="39" t="e">
        <f>IF(AND(#REF!="Muy Alta",#REF!="Leve"),CONCATENATE("R3C",#REF!),"")</f>
        <v>#REF!</v>
      </c>
      <c r="M8" s="39" t="e">
        <f>IF(AND(#REF!="Muy Alta",#REF!="Leve"),CONCATENATE("R3C",#REF!),"")</f>
        <v>#REF!</v>
      </c>
      <c r="N8" s="39" t="e">
        <f>IF(AND(#REF!="Muy Alta",#REF!="Leve"),CONCATENATE("R3C",#REF!),"")</f>
        <v>#REF!</v>
      </c>
      <c r="O8" s="40" t="e">
        <f>IF(AND(#REF!="Muy Alta",#REF!="Leve"),CONCATENATE("R3C",#REF!),"")</f>
        <v>#REF!</v>
      </c>
      <c r="P8" s="38" t="e">
        <f>IF(AND(#REF!="Muy Alta",#REF!="Menor"),CONCATENATE("R3C",#REF!),"")</f>
        <v>#REF!</v>
      </c>
      <c r="Q8" s="39" t="e">
        <f>IF(AND(#REF!="Muy Alta",#REF!="Menor"),CONCATENATE("R3C",#REF!),"")</f>
        <v>#REF!</v>
      </c>
      <c r="R8" s="39" t="e">
        <f>IF(AND(#REF!="Muy Alta",#REF!="Menor"),CONCATENATE("R3C",#REF!),"")</f>
        <v>#REF!</v>
      </c>
      <c r="S8" s="39" t="e">
        <f>IF(AND(#REF!="Muy Alta",#REF!="Menor"),CONCATENATE("R3C",#REF!),"")</f>
        <v>#REF!</v>
      </c>
      <c r="T8" s="39" t="e">
        <f>IF(AND(#REF!="Muy Alta",#REF!="Menor"),CONCATENATE("R3C",#REF!),"")</f>
        <v>#REF!</v>
      </c>
      <c r="U8" s="40" t="e">
        <f>IF(AND(#REF!="Muy Alta",#REF!="Menor"),CONCATENATE("R3C",#REF!),"")</f>
        <v>#REF!</v>
      </c>
      <c r="V8" s="38" t="e">
        <f>IF(AND(#REF!="Muy Alta",#REF!="Moderado"),CONCATENATE("R3C",#REF!),"")</f>
        <v>#REF!</v>
      </c>
      <c r="W8" s="39" t="e">
        <f>IF(AND(#REF!="Muy Alta",#REF!="Moderado"),CONCATENATE("R3C",#REF!),"")</f>
        <v>#REF!</v>
      </c>
      <c r="X8" s="39" t="e">
        <f>IF(AND(#REF!="Muy Alta",#REF!="Moderado"),CONCATENATE("R3C",#REF!),"")</f>
        <v>#REF!</v>
      </c>
      <c r="Y8" s="39" t="e">
        <f>IF(AND(#REF!="Muy Alta",#REF!="Moderado"),CONCATENATE("R3C",#REF!),"")</f>
        <v>#REF!</v>
      </c>
      <c r="Z8" s="39" t="e">
        <f>IF(AND(#REF!="Muy Alta",#REF!="Moderado"),CONCATENATE("R3C",#REF!),"")</f>
        <v>#REF!</v>
      </c>
      <c r="AA8" s="40" t="e">
        <f>IF(AND(#REF!="Muy Alta",#REF!="Moderado"),CONCATENATE("R3C",#REF!),"")</f>
        <v>#REF!</v>
      </c>
      <c r="AB8" s="38" t="e">
        <f>IF(AND(#REF!="Muy Alta",#REF!="Mayor"),CONCATENATE("R3C",#REF!),"")</f>
        <v>#REF!</v>
      </c>
      <c r="AC8" s="39" t="e">
        <f>IF(AND(#REF!="Muy Alta",#REF!="Mayor"),CONCATENATE("R3C",#REF!),"")</f>
        <v>#REF!</v>
      </c>
      <c r="AD8" s="39" t="e">
        <f>IF(AND(#REF!="Muy Alta",#REF!="Mayor"),CONCATENATE("R3C",#REF!),"")</f>
        <v>#REF!</v>
      </c>
      <c r="AE8" s="39" t="e">
        <f>IF(AND(#REF!="Muy Alta",#REF!="Mayor"),CONCATENATE("R3C",#REF!),"")</f>
        <v>#REF!</v>
      </c>
      <c r="AF8" s="39" t="e">
        <f>IF(AND(#REF!="Muy Alta",#REF!="Mayor"),CONCATENATE("R3C",#REF!),"")</f>
        <v>#REF!</v>
      </c>
      <c r="AG8" s="40" t="e">
        <f>IF(AND(#REF!="Muy Alta",#REF!="Mayor"),CONCATENATE("R3C",#REF!),"")</f>
        <v>#REF!</v>
      </c>
      <c r="AH8" s="41" t="e">
        <f>IF(AND(#REF!="Muy Alta",#REF!="Catastrófico"),CONCATENATE("R3C",#REF!),"")</f>
        <v>#REF!</v>
      </c>
      <c r="AI8" s="42" t="e">
        <f>IF(AND(#REF!="Muy Alta",#REF!="Catastrófico"),CONCATENATE("R3C",#REF!),"")</f>
        <v>#REF!</v>
      </c>
      <c r="AJ8" s="42" t="e">
        <f>IF(AND(#REF!="Muy Alta",#REF!="Catastrófico"),CONCATENATE("R3C",#REF!),"")</f>
        <v>#REF!</v>
      </c>
      <c r="AK8" s="42" t="e">
        <f>IF(AND(#REF!="Muy Alta",#REF!="Catastrófico"),CONCATENATE("R3C",#REF!),"")</f>
        <v>#REF!</v>
      </c>
      <c r="AL8" s="42" t="e">
        <f>IF(AND(#REF!="Muy Alta",#REF!="Catastrófico"),CONCATENATE("R3C",#REF!),"")</f>
        <v>#REF!</v>
      </c>
      <c r="AM8" s="43" t="e">
        <f>IF(AND(#REF!="Muy Alta",#REF!="Catastrófico"),CONCATENATE("R3C",#REF!),"")</f>
        <v>#REF!</v>
      </c>
      <c r="AN8" s="69"/>
      <c r="AO8" s="865"/>
      <c r="AP8" s="866"/>
      <c r="AQ8" s="866"/>
      <c r="AR8" s="866"/>
      <c r="AS8" s="866"/>
      <c r="AT8" s="867"/>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row>
    <row r="9" spans="1:91" ht="15" customHeight="1" x14ac:dyDescent="0.35">
      <c r="A9" s="69"/>
      <c r="B9" s="760"/>
      <c r="C9" s="760"/>
      <c r="D9" s="761"/>
      <c r="E9" s="859"/>
      <c r="F9" s="858"/>
      <c r="G9" s="858"/>
      <c r="H9" s="858"/>
      <c r="I9" s="874"/>
      <c r="J9" s="38" t="e">
        <f>IF(AND(#REF!="Muy Alta",#REF!="Leve"),CONCATENATE("R4C",#REF!),"")</f>
        <v>#REF!</v>
      </c>
      <c r="K9" s="39" t="e">
        <f>IF(AND(#REF!="Muy Alta",#REF!="Leve"),CONCATENATE("R4C",#REF!),"")</f>
        <v>#REF!</v>
      </c>
      <c r="L9" s="39" t="e">
        <f>IF(AND(#REF!="Muy Alta",#REF!="Leve"),CONCATENATE("R4C",#REF!),"")</f>
        <v>#REF!</v>
      </c>
      <c r="M9" s="39" t="e">
        <f>IF(AND(#REF!="Muy Alta",#REF!="Leve"),CONCATENATE("R4C",#REF!),"")</f>
        <v>#REF!</v>
      </c>
      <c r="N9" s="39" t="e">
        <f>IF(AND(#REF!="Muy Alta",#REF!="Leve"),CONCATENATE("R4C",#REF!),"")</f>
        <v>#REF!</v>
      </c>
      <c r="O9" s="40" t="e">
        <f>IF(AND(#REF!="Muy Alta",#REF!="Leve"),CONCATENATE("R4C",#REF!),"")</f>
        <v>#REF!</v>
      </c>
      <c r="P9" s="38" t="e">
        <f>IF(AND(#REF!="Muy Alta",#REF!="Menor"),CONCATENATE("R4C",#REF!),"")</f>
        <v>#REF!</v>
      </c>
      <c r="Q9" s="39" t="e">
        <f>IF(AND(#REF!="Muy Alta",#REF!="Menor"),CONCATENATE("R4C",#REF!),"")</f>
        <v>#REF!</v>
      </c>
      <c r="R9" s="39" t="e">
        <f>IF(AND(#REF!="Muy Alta",#REF!="Menor"),CONCATENATE("R4C",#REF!),"")</f>
        <v>#REF!</v>
      </c>
      <c r="S9" s="39" t="e">
        <f>IF(AND(#REF!="Muy Alta",#REF!="Menor"),CONCATENATE("R4C",#REF!),"")</f>
        <v>#REF!</v>
      </c>
      <c r="T9" s="39" t="e">
        <f>IF(AND(#REF!="Muy Alta",#REF!="Menor"),CONCATENATE("R4C",#REF!),"")</f>
        <v>#REF!</v>
      </c>
      <c r="U9" s="40" t="e">
        <f>IF(AND(#REF!="Muy Alta",#REF!="Menor"),CONCATENATE("R4C",#REF!),"")</f>
        <v>#REF!</v>
      </c>
      <c r="V9" s="38" t="e">
        <f>IF(AND(#REF!="Muy Alta",#REF!="Moderado"),CONCATENATE("R4C",#REF!),"")</f>
        <v>#REF!</v>
      </c>
      <c r="W9" s="39" t="e">
        <f>IF(AND(#REF!="Muy Alta",#REF!="Moderado"),CONCATENATE("R4C",#REF!),"")</f>
        <v>#REF!</v>
      </c>
      <c r="X9" s="39" t="e">
        <f>IF(AND(#REF!="Muy Alta",#REF!="Moderado"),CONCATENATE("R4C",#REF!),"")</f>
        <v>#REF!</v>
      </c>
      <c r="Y9" s="39" t="e">
        <f>IF(AND(#REF!="Muy Alta",#REF!="Moderado"),CONCATENATE("R4C",#REF!),"")</f>
        <v>#REF!</v>
      </c>
      <c r="Z9" s="39" t="e">
        <f>IF(AND(#REF!="Muy Alta",#REF!="Moderado"),CONCATENATE("R4C",#REF!),"")</f>
        <v>#REF!</v>
      </c>
      <c r="AA9" s="40" t="e">
        <f>IF(AND(#REF!="Muy Alta",#REF!="Moderado"),CONCATENATE("R4C",#REF!),"")</f>
        <v>#REF!</v>
      </c>
      <c r="AB9" s="38" t="e">
        <f>IF(AND(#REF!="Muy Alta",#REF!="Mayor"),CONCATENATE("R4C",#REF!),"")</f>
        <v>#REF!</v>
      </c>
      <c r="AC9" s="39" t="e">
        <f>IF(AND(#REF!="Muy Alta",#REF!="Mayor"),CONCATENATE("R4C",#REF!),"")</f>
        <v>#REF!</v>
      </c>
      <c r="AD9" s="39" t="e">
        <f>IF(AND(#REF!="Muy Alta",#REF!="Mayor"),CONCATENATE("R4C",#REF!),"")</f>
        <v>#REF!</v>
      </c>
      <c r="AE9" s="39" t="e">
        <f>IF(AND(#REF!="Muy Alta",#REF!="Mayor"),CONCATENATE("R4C",#REF!),"")</f>
        <v>#REF!</v>
      </c>
      <c r="AF9" s="39" t="e">
        <f>IF(AND(#REF!="Muy Alta",#REF!="Mayor"),CONCATENATE("R4C",#REF!),"")</f>
        <v>#REF!</v>
      </c>
      <c r="AG9" s="40" t="e">
        <f>IF(AND(#REF!="Muy Alta",#REF!="Mayor"),CONCATENATE("R4C",#REF!),"")</f>
        <v>#REF!</v>
      </c>
      <c r="AH9" s="41" t="e">
        <f>IF(AND(#REF!="Muy Alta",#REF!="Catastrófico"),CONCATENATE("R4C",#REF!),"")</f>
        <v>#REF!</v>
      </c>
      <c r="AI9" s="42" t="e">
        <f>IF(AND(#REF!="Muy Alta",#REF!="Catastrófico"),CONCATENATE("R4C",#REF!),"")</f>
        <v>#REF!</v>
      </c>
      <c r="AJ9" s="42" t="e">
        <f>IF(AND(#REF!="Muy Alta",#REF!="Catastrófico"),CONCATENATE("R4C",#REF!),"")</f>
        <v>#REF!</v>
      </c>
      <c r="AK9" s="42" t="e">
        <f>IF(AND(#REF!="Muy Alta",#REF!="Catastrófico"),CONCATENATE("R4C",#REF!),"")</f>
        <v>#REF!</v>
      </c>
      <c r="AL9" s="42" t="e">
        <f>IF(AND(#REF!="Muy Alta",#REF!="Catastrófico"),CONCATENATE("R4C",#REF!),"")</f>
        <v>#REF!</v>
      </c>
      <c r="AM9" s="43" t="e">
        <f>IF(AND(#REF!="Muy Alta",#REF!="Catastrófico"),CONCATENATE("R4C",#REF!),"")</f>
        <v>#REF!</v>
      </c>
      <c r="AN9" s="69"/>
      <c r="AO9" s="865"/>
      <c r="AP9" s="866"/>
      <c r="AQ9" s="866"/>
      <c r="AR9" s="866"/>
      <c r="AS9" s="866"/>
      <c r="AT9" s="867"/>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row>
    <row r="10" spans="1:91" ht="15" customHeight="1" x14ac:dyDescent="0.35">
      <c r="A10" s="69"/>
      <c r="B10" s="760"/>
      <c r="C10" s="760"/>
      <c r="D10" s="761"/>
      <c r="E10" s="859"/>
      <c r="F10" s="858"/>
      <c r="G10" s="858"/>
      <c r="H10" s="858"/>
      <c r="I10" s="874"/>
      <c r="J10" s="38" t="e">
        <f>IF(AND(#REF!="Muy Alta",#REF!="Leve"),CONCATENATE("R5C",#REF!),"")</f>
        <v>#REF!</v>
      </c>
      <c r="K10" s="39" t="e">
        <f>IF(AND(#REF!="Muy Alta",#REF!="Leve"),CONCATENATE("R5C",#REF!),"")</f>
        <v>#REF!</v>
      </c>
      <c r="L10" s="39" t="e">
        <f>IF(AND(#REF!="Muy Alta",#REF!="Leve"),CONCATENATE("R5C",#REF!),"")</f>
        <v>#REF!</v>
      </c>
      <c r="M10" s="39" t="e">
        <f>IF(AND(#REF!="Muy Alta",#REF!="Leve"),CONCATENATE("R5C",#REF!),"")</f>
        <v>#REF!</v>
      </c>
      <c r="N10" s="39" t="e">
        <f>IF(AND(#REF!="Muy Alta",#REF!="Leve"),CONCATENATE("R5C",#REF!),"")</f>
        <v>#REF!</v>
      </c>
      <c r="O10" s="40" t="e">
        <f>IF(AND(#REF!="Muy Alta",#REF!="Leve"),CONCATENATE("R5C",#REF!),"")</f>
        <v>#REF!</v>
      </c>
      <c r="P10" s="38" t="e">
        <f>IF(AND(#REF!="Muy Alta",#REF!="Menor"),CONCATENATE("R5C",#REF!),"")</f>
        <v>#REF!</v>
      </c>
      <c r="Q10" s="39" t="e">
        <f>IF(AND(#REF!="Muy Alta",#REF!="Menor"),CONCATENATE("R5C",#REF!),"")</f>
        <v>#REF!</v>
      </c>
      <c r="R10" s="39" t="e">
        <f>IF(AND(#REF!="Muy Alta",#REF!="Menor"),CONCATENATE("R5C",#REF!),"")</f>
        <v>#REF!</v>
      </c>
      <c r="S10" s="39" t="e">
        <f>IF(AND(#REF!="Muy Alta",#REF!="Menor"),CONCATENATE("R5C",#REF!),"")</f>
        <v>#REF!</v>
      </c>
      <c r="T10" s="39" t="e">
        <f>IF(AND(#REF!="Muy Alta",#REF!="Menor"),CONCATENATE("R5C",#REF!),"")</f>
        <v>#REF!</v>
      </c>
      <c r="U10" s="40" t="e">
        <f>IF(AND(#REF!="Muy Alta",#REF!="Menor"),CONCATENATE("R5C",#REF!),"")</f>
        <v>#REF!</v>
      </c>
      <c r="V10" s="38" t="e">
        <f>IF(AND(#REF!="Muy Alta",#REF!="Moderado"),CONCATENATE("R5C",#REF!),"")</f>
        <v>#REF!</v>
      </c>
      <c r="W10" s="39" t="e">
        <f>IF(AND(#REF!="Muy Alta",#REF!="Moderado"),CONCATENATE("R5C",#REF!),"")</f>
        <v>#REF!</v>
      </c>
      <c r="X10" s="39" t="e">
        <f>IF(AND(#REF!="Muy Alta",#REF!="Moderado"),CONCATENATE("R5C",#REF!),"")</f>
        <v>#REF!</v>
      </c>
      <c r="Y10" s="39" t="e">
        <f>IF(AND(#REF!="Muy Alta",#REF!="Moderado"),CONCATENATE("R5C",#REF!),"")</f>
        <v>#REF!</v>
      </c>
      <c r="Z10" s="39" t="e">
        <f>IF(AND(#REF!="Muy Alta",#REF!="Moderado"),CONCATENATE("R5C",#REF!),"")</f>
        <v>#REF!</v>
      </c>
      <c r="AA10" s="40" t="e">
        <f>IF(AND(#REF!="Muy Alta",#REF!="Moderado"),CONCATENATE("R5C",#REF!),"")</f>
        <v>#REF!</v>
      </c>
      <c r="AB10" s="38" t="e">
        <f>IF(AND(#REF!="Muy Alta",#REF!="Mayor"),CONCATENATE("R5C",#REF!),"")</f>
        <v>#REF!</v>
      </c>
      <c r="AC10" s="39" t="e">
        <f>IF(AND(#REF!="Muy Alta",#REF!="Mayor"),CONCATENATE("R5C",#REF!),"")</f>
        <v>#REF!</v>
      </c>
      <c r="AD10" s="39" t="e">
        <f>IF(AND(#REF!="Muy Alta",#REF!="Mayor"),CONCATENATE("R5C",#REF!),"")</f>
        <v>#REF!</v>
      </c>
      <c r="AE10" s="39" t="e">
        <f>IF(AND(#REF!="Muy Alta",#REF!="Mayor"),CONCATENATE("R5C",#REF!),"")</f>
        <v>#REF!</v>
      </c>
      <c r="AF10" s="39" t="e">
        <f>IF(AND(#REF!="Muy Alta",#REF!="Mayor"),CONCATENATE("R5C",#REF!),"")</f>
        <v>#REF!</v>
      </c>
      <c r="AG10" s="40" t="e">
        <f>IF(AND(#REF!="Muy Alta",#REF!="Mayor"),CONCATENATE("R5C",#REF!),"")</f>
        <v>#REF!</v>
      </c>
      <c r="AH10" s="41" t="e">
        <f>IF(AND(#REF!="Muy Alta",#REF!="Catastrófico"),CONCATENATE("R5C",#REF!),"")</f>
        <v>#REF!</v>
      </c>
      <c r="AI10" s="42" t="e">
        <f>IF(AND(#REF!="Muy Alta",#REF!="Catastrófico"),CONCATENATE("R5C",#REF!),"")</f>
        <v>#REF!</v>
      </c>
      <c r="AJ10" s="42" t="e">
        <f>IF(AND(#REF!="Muy Alta",#REF!="Catastrófico"),CONCATENATE("R5C",#REF!),"")</f>
        <v>#REF!</v>
      </c>
      <c r="AK10" s="42" t="e">
        <f>IF(AND(#REF!="Muy Alta",#REF!="Catastrófico"),CONCATENATE("R5C",#REF!),"")</f>
        <v>#REF!</v>
      </c>
      <c r="AL10" s="42" t="e">
        <f>IF(AND(#REF!="Muy Alta",#REF!="Catastrófico"),CONCATENATE("R5C",#REF!),"")</f>
        <v>#REF!</v>
      </c>
      <c r="AM10" s="43" t="e">
        <f>IF(AND(#REF!="Muy Alta",#REF!="Catastrófico"),CONCATENATE("R5C",#REF!),"")</f>
        <v>#REF!</v>
      </c>
      <c r="AN10" s="69"/>
      <c r="AO10" s="865"/>
      <c r="AP10" s="866"/>
      <c r="AQ10" s="866"/>
      <c r="AR10" s="866"/>
      <c r="AS10" s="866"/>
      <c r="AT10" s="867"/>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row>
    <row r="11" spans="1:91" ht="15" customHeight="1" x14ac:dyDescent="0.35">
      <c r="A11" s="69"/>
      <c r="B11" s="760"/>
      <c r="C11" s="760"/>
      <c r="D11" s="761"/>
      <c r="E11" s="859"/>
      <c r="F11" s="858"/>
      <c r="G11" s="858"/>
      <c r="H11" s="858"/>
      <c r="I11" s="874"/>
      <c r="J11" s="38" t="e">
        <f>IF(AND(#REF!="Muy Alta",#REF!="Leve"),CONCATENATE("R6C",#REF!),"")</f>
        <v>#REF!</v>
      </c>
      <c r="K11" s="39" t="e">
        <f>IF(AND(#REF!="Muy Alta",#REF!="Leve"),CONCATENATE("R6C",#REF!),"")</f>
        <v>#REF!</v>
      </c>
      <c r="L11" s="39" t="e">
        <f>IF(AND(#REF!="Muy Alta",#REF!="Leve"),CONCATENATE("R6C",#REF!),"")</f>
        <v>#REF!</v>
      </c>
      <c r="M11" s="39" t="e">
        <f>IF(AND(#REF!="Muy Alta",#REF!="Leve"),CONCATENATE("R6C",#REF!),"")</f>
        <v>#REF!</v>
      </c>
      <c r="N11" s="39" t="e">
        <f>IF(AND(#REF!="Muy Alta",#REF!="Leve"),CONCATENATE("R6C",#REF!),"")</f>
        <v>#REF!</v>
      </c>
      <c r="O11" s="40" t="e">
        <f>IF(AND(#REF!="Muy Alta",#REF!="Leve"),CONCATENATE("R6C",#REF!),"")</f>
        <v>#REF!</v>
      </c>
      <c r="P11" s="38" t="e">
        <f>IF(AND(#REF!="Muy Alta",#REF!="Menor"),CONCATENATE("R6C",#REF!),"")</f>
        <v>#REF!</v>
      </c>
      <c r="Q11" s="39" t="e">
        <f>IF(AND(#REF!="Muy Alta",#REF!="Menor"),CONCATENATE("R6C",#REF!),"")</f>
        <v>#REF!</v>
      </c>
      <c r="R11" s="39" t="e">
        <f>IF(AND(#REF!="Muy Alta",#REF!="Menor"),CONCATENATE("R6C",#REF!),"")</f>
        <v>#REF!</v>
      </c>
      <c r="S11" s="39" t="e">
        <f>IF(AND(#REF!="Muy Alta",#REF!="Menor"),CONCATENATE("R6C",#REF!),"")</f>
        <v>#REF!</v>
      </c>
      <c r="T11" s="39" t="e">
        <f>IF(AND(#REF!="Muy Alta",#REF!="Menor"),CONCATENATE("R6C",#REF!),"")</f>
        <v>#REF!</v>
      </c>
      <c r="U11" s="40" t="e">
        <f>IF(AND(#REF!="Muy Alta",#REF!="Menor"),CONCATENATE("R6C",#REF!),"")</f>
        <v>#REF!</v>
      </c>
      <c r="V11" s="38" t="e">
        <f>IF(AND(#REF!="Muy Alta",#REF!="Moderado"),CONCATENATE("R6C",#REF!),"")</f>
        <v>#REF!</v>
      </c>
      <c r="W11" s="39" t="e">
        <f>IF(AND(#REF!="Muy Alta",#REF!="Moderado"),CONCATENATE("R6C",#REF!),"")</f>
        <v>#REF!</v>
      </c>
      <c r="X11" s="39" t="e">
        <f>IF(AND(#REF!="Muy Alta",#REF!="Moderado"),CONCATENATE("R6C",#REF!),"")</f>
        <v>#REF!</v>
      </c>
      <c r="Y11" s="39" t="e">
        <f>IF(AND(#REF!="Muy Alta",#REF!="Moderado"),CONCATENATE("R6C",#REF!),"")</f>
        <v>#REF!</v>
      </c>
      <c r="Z11" s="39" t="e">
        <f>IF(AND(#REF!="Muy Alta",#REF!="Moderado"),CONCATENATE("R6C",#REF!),"")</f>
        <v>#REF!</v>
      </c>
      <c r="AA11" s="40" t="e">
        <f>IF(AND(#REF!="Muy Alta",#REF!="Moderado"),CONCATENATE("R6C",#REF!),"")</f>
        <v>#REF!</v>
      </c>
      <c r="AB11" s="38" t="e">
        <f>IF(AND(#REF!="Muy Alta",#REF!="Mayor"),CONCATENATE("R6C",#REF!),"")</f>
        <v>#REF!</v>
      </c>
      <c r="AC11" s="39" t="e">
        <f>IF(AND(#REF!="Muy Alta",#REF!="Mayor"),CONCATENATE("R6C",#REF!),"")</f>
        <v>#REF!</v>
      </c>
      <c r="AD11" s="39" t="e">
        <f>IF(AND(#REF!="Muy Alta",#REF!="Mayor"),CONCATENATE("R6C",#REF!),"")</f>
        <v>#REF!</v>
      </c>
      <c r="AE11" s="39" t="e">
        <f>IF(AND(#REF!="Muy Alta",#REF!="Mayor"),CONCATENATE("R6C",#REF!),"")</f>
        <v>#REF!</v>
      </c>
      <c r="AF11" s="39" t="e">
        <f>IF(AND(#REF!="Muy Alta",#REF!="Mayor"),CONCATENATE("R6C",#REF!),"")</f>
        <v>#REF!</v>
      </c>
      <c r="AG11" s="40" t="e">
        <f>IF(AND(#REF!="Muy Alta",#REF!="Mayor"),CONCATENATE("R6C",#REF!),"")</f>
        <v>#REF!</v>
      </c>
      <c r="AH11" s="41" t="e">
        <f>IF(AND(#REF!="Muy Alta",#REF!="Catastrófico"),CONCATENATE("R6C",#REF!),"")</f>
        <v>#REF!</v>
      </c>
      <c r="AI11" s="42" t="e">
        <f>IF(AND(#REF!="Muy Alta",#REF!="Catastrófico"),CONCATENATE("R6C",#REF!),"")</f>
        <v>#REF!</v>
      </c>
      <c r="AJ11" s="42" t="e">
        <f>IF(AND(#REF!="Muy Alta",#REF!="Catastrófico"),CONCATENATE("R6C",#REF!),"")</f>
        <v>#REF!</v>
      </c>
      <c r="AK11" s="42" t="e">
        <f>IF(AND(#REF!="Muy Alta",#REF!="Catastrófico"),CONCATENATE("R6C",#REF!),"")</f>
        <v>#REF!</v>
      </c>
      <c r="AL11" s="42" t="e">
        <f>IF(AND(#REF!="Muy Alta",#REF!="Catastrófico"),CONCATENATE("R6C",#REF!),"")</f>
        <v>#REF!</v>
      </c>
      <c r="AM11" s="43" t="e">
        <f>IF(AND(#REF!="Muy Alta",#REF!="Catastrófico"),CONCATENATE("R6C",#REF!),"")</f>
        <v>#REF!</v>
      </c>
      <c r="AN11" s="69"/>
      <c r="AO11" s="865"/>
      <c r="AP11" s="866"/>
      <c r="AQ11" s="866"/>
      <c r="AR11" s="866"/>
      <c r="AS11" s="866"/>
      <c r="AT11" s="867"/>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row>
    <row r="12" spans="1:91" ht="15" customHeight="1" x14ac:dyDescent="0.35">
      <c r="A12" s="69"/>
      <c r="B12" s="760"/>
      <c r="C12" s="760"/>
      <c r="D12" s="761"/>
      <c r="E12" s="859"/>
      <c r="F12" s="858"/>
      <c r="G12" s="858"/>
      <c r="H12" s="858"/>
      <c r="I12" s="874"/>
      <c r="J12" s="38" t="e">
        <f>IF(AND(#REF!="Muy Alta",#REF!="Leve"),CONCATENATE("R7C",#REF!),"")</f>
        <v>#REF!</v>
      </c>
      <c r="K12" s="39" t="e">
        <f>IF(AND(#REF!="Muy Alta",#REF!="Leve"),CONCATENATE("R7C",#REF!),"")</f>
        <v>#REF!</v>
      </c>
      <c r="L12" s="39" t="e">
        <f>IF(AND(#REF!="Muy Alta",#REF!="Leve"),CONCATENATE("R7C",#REF!),"")</f>
        <v>#REF!</v>
      </c>
      <c r="M12" s="39" t="e">
        <f>IF(AND(#REF!="Muy Alta",#REF!="Leve"),CONCATENATE("R7C",#REF!),"")</f>
        <v>#REF!</v>
      </c>
      <c r="N12" s="39" t="e">
        <f>IF(AND(#REF!="Muy Alta",#REF!="Leve"),CONCATENATE("R7C",#REF!),"")</f>
        <v>#REF!</v>
      </c>
      <c r="O12" s="40" t="e">
        <f>IF(AND(#REF!="Muy Alta",#REF!="Leve"),CONCATENATE("R7C",#REF!),"")</f>
        <v>#REF!</v>
      </c>
      <c r="P12" s="38" t="e">
        <f>IF(AND(#REF!="Muy Alta",#REF!="Menor"),CONCATENATE("R7C",#REF!),"")</f>
        <v>#REF!</v>
      </c>
      <c r="Q12" s="39" t="e">
        <f>IF(AND(#REF!="Muy Alta",#REF!="Menor"),CONCATENATE("R7C",#REF!),"")</f>
        <v>#REF!</v>
      </c>
      <c r="R12" s="39" t="e">
        <f>IF(AND(#REF!="Muy Alta",#REF!="Menor"),CONCATENATE("R7C",#REF!),"")</f>
        <v>#REF!</v>
      </c>
      <c r="S12" s="39" t="e">
        <f>IF(AND(#REF!="Muy Alta",#REF!="Menor"),CONCATENATE("R7C",#REF!),"")</f>
        <v>#REF!</v>
      </c>
      <c r="T12" s="39" t="e">
        <f>IF(AND(#REF!="Muy Alta",#REF!="Menor"),CONCATENATE("R7C",#REF!),"")</f>
        <v>#REF!</v>
      </c>
      <c r="U12" s="40" t="e">
        <f>IF(AND(#REF!="Muy Alta",#REF!="Menor"),CONCATENATE("R7C",#REF!),"")</f>
        <v>#REF!</v>
      </c>
      <c r="V12" s="38" t="e">
        <f>IF(AND(#REF!="Muy Alta",#REF!="Moderado"),CONCATENATE("R7C",#REF!),"")</f>
        <v>#REF!</v>
      </c>
      <c r="W12" s="39" t="e">
        <f>IF(AND(#REF!="Muy Alta",#REF!="Moderado"),CONCATENATE("R7C",#REF!),"")</f>
        <v>#REF!</v>
      </c>
      <c r="X12" s="39" t="e">
        <f>IF(AND(#REF!="Muy Alta",#REF!="Moderado"),CONCATENATE("R7C",#REF!),"")</f>
        <v>#REF!</v>
      </c>
      <c r="Y12" s="39" t="e">
        <f>IF(AND(#REF!="Muy Alta",#REF!="Moderado"),CONCATENATE("R7C",#REF!),"")</f>
        <v>#REF!</v>
      </c>
      <c r="Z12" s="39" t="e">
        <f>IF(AND(#REF!="Muy Alta",#REF!="Moderado"),CONCATENATE("R7C",#REF!),"")</f>
        <v>#REF!</v>
      </c>
      <c r="AA12" s="40" t="e">
        <f>IF(AND(#REF!="Muy Alta",#REF!="Moderado"),CONCATENATE("R7C",#REF!),"")</f>
        <v>#REF!</v>
      </c>
      <c r="AB12" s="38" t="e">
        <f>IF(AND(#REF!="Muy Alta",#REF!="Mayor"),CONCATENATE("R7C",#REF!),"")</f>
        <v>#REF!</v>
      </c>
      <c r="AC12" s="39" t="e">
        <f>IF(AND(#REF!="Muy Alta",#REF!="Mayor"),CONCATENATE("R7C",#REF!),"")</f>
        <v>#REF!</v>
      </c>
      <c r="AD12" s="39" t="e">
        <f>IF(AND(#REF!="Muy Alta",#REF!="Mayor"),CONCATENATE("R7C",#REF!),"")</f>
        <v>#REF!</v>
      </c>
      <c r="AE12" s="39" t="e">
        <f>IF(AND(#REF!="Muy Alta",#REF!="Mayor"),CONCATENATE("R7C",#REF!),"")</f>
        <v>#REF!</v>
      </c>
      <c r="AF12" s="39" t="e">
        <f>IF(AND(#REF!="Muy Alta",#REF!="Mayor"),CONCATENATE("R7C",#REF!),"")</f>
        <v>#REF!</v>
      </c>
      <c r="AG12" s="40" t="e">
        <f>IF(AND(#REF!="Muy Alta",#REF!="Mayor"),CONCATENATE("R7C",#REF!),"")</f>
        <v>#REF!</v>
      </c>
      <c r="AH12" s="41" t="e">
        <f>IF(AND(#REF!="Muy Alta",#REF!="Catastrófico"),CONCATENATE("R7C",#REF!),"")</f>
        <v>#REF!</v>
      </c>
      <c r="AI12" s="42" t="e">
        <f>IF(AND(#REF!="Muy Alta",#REF!="Catastrófico"),CONCATENATE("R7C",#REF!),"")</f>
        <v>#REF!</v>
      </c>
      <c r="AJ12" s="42" t="e">
        <f>IF(AND(#REF!="Muy Alta",#REF!="Catastrófico"),CONCATENATE("R7C",#REF!),"")</f>
        <v>#REF!</v>
      </c>
      <c r="AK12" s="42" t="e">
        <f>IF(AND(#REF!="Muy Alta",#REF!="Catastrófico"),CONCATENATE("R7C",#REF!),"")</f>
        <v>#REF!</v>
      </c>
      <c r="AL12" s="42" t="e">
        <f>IF(AND(#REF!="Muy Alta",#REF!="Catastrófico"),CONCATENATE("R7C",#REF!),"")</f>
        <v>#REF!</v>
      </c>
      <c r="AM12" s="43" t="e">
        <f>IF(AND(#REF!="Muy Alta",#REF!="Catastrófico"),CONCATENATE("R7C",#REF!),"")</f>
        <v>#REF!</v>
      </c>
      <c r="AN12" s="69"/>
      <c r="AO12" s="865"/>
      <c r="AP12" s="866"/>
      <c r="AQ12" s="866"/>
      <c r="AR12" s="866"/>
      <c r="AS12" s="866"/>
      <c r="AT12" s="867"/>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row>
    <row r="13" spans="1:91" ht="15" customHeight="1" x14ac:dyDescent="0.35">
      <c r="A13" s="69"/>
      <c r="B13" s="760"/>
      <c r="C13" s="760"/>
      <c r="D13" s="761"/>
      <c r="E13" s="859"/>
      <c r="F13" s="858"/>
      <c r="G13" s="858"/>
      <c r="H13" s="858"/>
      <c r="I13" s="874"/>
      <c r="J13" s="38" t="e">
        <f>IF(AND(#REF!="Muy Alta",#REF!="Leve"),CONCATENATE("R8C",#REF!),"")</f>
        <v>#REF!</v>
      </c>
      <c r="K13" s="39" t="e">
        <f>IF(AND(#REF!="Muy Alta",#REF!="Leve"),CONCATENATE("R8C",#REF!),"")</f>
        <v>#REF!</v>
      </c>
      <c r="L13" s="39" t="e">
        <f>IF(AND(#REF!="Muy Alta",#REF!="Leve"),CONCATENATE("R8C",#REF!),"")</f>
        <v>#REF!</v>
      </c>
      <c r="M13" s="39" t="e">
        <f>IF(AND(#REF!="Muy Alta",#REF!="Leve"),CONCATENATE("R8C",#REF!),"")</f>
        <v>#REF!</v>
      </c>
      <c r="N13" s="39" t="e">
        <f>IF(AND(#REF!="Muy Alta",#REF!="Leve"),CONCATENATE("R8C",#REF!),"")</f>
        <v>#REF!</v>
      </c>
      <c r="O13" s="40" t="e">
        <f>IF(AND(#REF!="Muy Alta",#REF!="Leve"),CONCATENATE("R8C",#REF!),"")</f>
        <v>#REF!</v>
      </c>
      <c r="P13" s="38" t="e">
        <f>IF(AND(#REF!="Muy Alta",#REF!="Menor"),CONCATENATE("R8C",#REF!),"")</f>
        <v>#REF!</v>
      </c>
      <c r="Q13" s="39" t="e">
        <f>IF(AND(#REF!="Muy Alta",#REF!="Menor"),CONCATENATE("R8C",#REF!),"")</f>
        <v>#REF!</v>
      </c>
      <c r="R13" s="39" t="e">
        <f>IF(AND(#REF!="Muy Alta",#REF!="Menor"),CONCATENATE("R8C",#REF!),"")</f>
        <v>#REF!</v>
      </c>
      <c r="S13" s="39" t="e">
        <f>IF(AND(#REF!="Muy Alta",#REF!="Menor"),CONCATENATE("R8C",#REF!),"")</f>
        <v>#REF!</v>
      </c>
      <c r="T13" s="39" t="e">
        <f>IF(AND(#REF!="Muy Alta",#REF!="Menor"),CONCATENATE("R8C",#REF!),"")</f>
        <v>#REF!</v>
      </c>
      <c r="U13" s="40" t="e">
        <f>IF(AND(#REF!="Muy Alta",#REF!="Menor"),CONCATENATE("R8C",#REF!),"")</f>
        <v>#REF!</v>
      </c>
      <c r="V13" s="38" t="e">
        <f>IF(AND(#REF!="Muy Alta",#REF!="Moderado"),CONCATENATE("R8C",#REF!),"")</f>
        <v>#REF!</v>
      </c>
      <c r="W13" s="39" t="e">
        <f>IF(AND(#REF!="Muy Alta",#REF!="Moderado"),CONCATENATE("R8C",#REF!),"")</f>
        <v>#REF!</v>
      </c>
      <c r="X13" s="39" t="e">
        <f>IF(AND(#REF!="Muy Alta",#REF!="Moderado"),CONCATENATE("R8C",#REF!),"")</f>
        <v>#REF!</v>
      </c>
      <c r="Y13" s="39" t="e">
        <f>IF(AND(#REF!="Muy Alta",#REF!="Moderado"),CONCATENATE("R8C",#REF!),"")</f>
        <v>#REF!</v>
      </c>
      <c r="Z13" s="39" t="e">
        <f>IF(AND(#REF!="Muy Alta",#REF!="Moderado"),CONCATENATE("R8C",#REF!),"")</f>
        <v>#REF!</v>
      </c>
      <c r="AA13" s="40" t="e">
        <f>IF(AND(#REF!="Muy Alta",#REF!="Moderado"),CONCATENATE("R8C",#REF!),"")</f>
        <v>#REF!</v>
      </c>
      <c r="AB13" s="38" t="e">
        <f>IF(AND(#REF!="Muy Alta",#REF!="Mayor"),CONCATENATE("R8C",#REF!),"")</f>
        <v>#REF!</v>
      </c>
      <c r="AC13" s="39" t="e">
        <f>IF(AND(#REF!="Muy Alta",#REF!="Mayor"),CONCATENATE("R8C",#REF!),"")</f>
        <v>#REF!</v>
      </c>
      <c r="AD13" s="39" t="e">
        <f>IF(AND(#REF!="Muy Alta",#REF!="Mayor"),CONCATENATE("R8C",#REF!),"")</f>
        <v>#REF!</v>
      </c>
      <c r="AE13" s="39" t="e">
        <f>IF(AND(#REF!="Muy Alta",#REF!="Mayor"),CONCATENATE("R8C",#REF!),"")</f>
        <v>#REF!</v>
      </c>
      <c r="AF13" s="39" t="e">
        <f>IF(AND(#REF!="Muy Alta",#REF!="Mayor"),CONCATENATE("R8C",#REF!),"")</f>
        <v>#REF!</v>
      </c>
      <c r="AG13" s="40" t="e">
        <f>IF(AND(#REF!="Muy Alta",#REF!="Mayor"),CONCATENATE("R8C",#REF!),"")</f>
        <v>#REF!</v>
      </c>
      <c r="AH13" s="41" t="e">
        <f>IF(AND(#REF!="Muy Alta",#REF!="Catastrófico"),CONCATENATE("R8C",#REF!),"")</f>
        <v>#REF!</v>
      </c>
      <c r="AI13" s="42" t="e">
        <f>IF(AND(#REF!="Muy Alta",#REF!="Catastrófico"),CONCATENATE("R8C",#REF!),"")</f>
        <v>#REF!</v>
      </c>
      <c r="AJ13" s="42" t="e">
        <f>IF(AND(#REF!="Muy Alta",#REF!="Catastrófico"),CONCATENATE("R8C",#REF!),"")</f>
        <v>#REF!</v>
      </c>
      <c r="AK13" s="42" t="e">
        <f>IF(AND(#REF!="Muy Alta",#REF!="Catastrófico"),CONCATENATE("R8C",#REF!),"")</f>
        <v>#REF!</v>
      </c>
      <c r="AL13" s="42" t="e">
        <f>IF(AND(#REF!="Muy Alta",#REF!="Catastrófico"),CONCATENATE("R8C",#REF!),"")</f>
        <v>#REF!</v>
      </c>
      <c r="AM13" s="43" t="e">
        <f>IF(AND(#REF!="Muy Alta",#REF!="Catastrófico"),CONCATENATE("R8C",#REF!),"")</f>
        <v>#REF!</v>
      </c>
      <c r="AN13" s="69"/>
      <c r="AO13" s="865"/>
      <c r="AP13" s="866"/>
      <c r="AQ13" s="866"/>
      <c r="AR13" s="866"/>
      <c r="AS13" s="866"/>
      <c r="AT13" s="867"/>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row>
    <row r="14" spans="1:91" ht="15" customHeight="1" x14ac:dyDescent="0.35">
      <c r="A14" s="69"/>
      <c r="B14" s="760"/>
      <c r="C14" s="760"/>
      <c r="D14" s="761"/>
      <c r="E14" s="859"/>
      <c r="F14" s="858"/>
      <c r="G14" s="858"/>
      <c r="H14" s="858"/>
      <c r="I14" s="874"/>
      <c r="J14" s="38" t="e">
        <f>IF(AND(#REF!="Muy Alta",#REF!="Leve"),CONCATENATE("R9C",#REF!),"")</f>
        <v>#REF!</v>
      </c>
      <c r="K14" s="39" t="e">
        <f>IF(AND(#REF!="Muy Alta",#REF!="Leve"),CONCATENATE("R9C",#REF!),"")</f>
        <v>#REF!</v>
      </c>
      <c r="L14" s="39" t="e">
        <f>IF(AND(#REF!="Muy Alta",#REF!="Leve"),CONCATENATE("R9C",#REF!),"")</f>
        <v>#REF!</v>
      </c>
      <c r="M14" s="39" t="e">
        <f>IF(AND(#REF!="Muy Alta",#REF!="Leve"),CONCATENATE("R9C",#REF!),"")</f>
        <v>#REF!</v>
      </c>
      <c r="N14" s="39" t="e">
        <f>IF(AND(#REF!="Muy Alta",#REF!="Leve"),CONCATENATE("R9C",#REF!),"")</f>
        <v>#REF!</v>
      </c>
      <c r="O14" s="40" t="e">
        <f>IF(AND(#REF!="Muy Alta",#REF!="Leve"),CONCATENATE("R9C",#REF!),"")</f>
        <v>#REF!</v>
      </c>
      <c r="P14" s="38" t="e">
        <f>IF(AND(#REF!="Muy Alta",#REF!="Menor"),CONCATENATE("R9C",#REF!),"")</f>
        <v>#REF!</v>
      </c>
      <c r="Q14" s="39" t="e">
        <f>IF(AND(#REF!="Muy Alta",#REF!="Menor"),CONCATENATE("R9C",#REF!),"")</f>
        <v>#REF!</v>
      </c>
      <c r="R14" s="39" t="e">
        <f>IF(AND(#REF!="Muy Alta",#REF!="Menor"),CONCATENATE("R9C",#REF!),"")</f>
        <v>#REF!</v>
      </c>
      <c r="S14" s="39" t="e">
        <f>IF(AND(#REF!="Muy Alta",#REF!="Menor"),CONCATENATE("R9C",#REF!),"")</f>
        <v>#REF!</v>
      </c>
      <c r="T14" s="39" t="e">
        <f>IF(AND(#REF!="Muy Alta",#REF!="Menor"),CONCATENATE("R9C",#REF!),"")</f>
        <v>#REF!</v>
      </c>
      <c r="U14" s="40" t="e">
        <f>IF(AND(#REF!="Muy Alta",#REF!="Menor"),CONCATENATE("R9C",#REF!),"")</f>
        <v>#REF!</v>
      </c>
      <c r="V14" s="38" t="e">
        <f>IF(AND(#REF!="Muy Alta",#REF!="Moderado"),CONCATENATE("R9C",#REF!),"")</f>
        <v>#REF!</v>
      </c>
      <c r="W14" s="39" t="e">
        <f>IF(AND(#REF!="Muy Alta",#REF!="Moderado"),CONCATENATE("R9C",#REF!),"")</f>
        <v>#REF!</v>
      </c>
      <c r="X14" s="39" t="e">
        <f>IF(AND(#REF!="Muy Alta",#REF!="Moderado"),CONCATENATE("R9C",#REF!),"")</f>
        <v>#REF!</v>
      </c>
      <c r="Y14" s="39" t="e">
        <f>IF(AND(#REF!="Muy Alta",#REF!="Moderado"),CONCATENATE("R9C",#REF!),"")</f>
        <v>#REF!</v>
      </c>
      <c r="Z14" s="39" t="e">
        <f>IF(AND(#REF!="Muy Alta",#REF!="Moderado"),CONCATENATE("R9C",#REF!),"")</f>
        <v>#REF!</v>
      </c>
      <c r="AA14" s="40" t="e">
        <f>IF(AND(#REF!="Muy Alta",#REF!="Moderado"),CONCATENATE("R9C",#REF!),"")</f>
        <v>#REF!</v>
      </c>
      <c r="AB14" s="38" t="e">
        <f>IF(AND(#REF!="Muy Alta",#REF!="Mayor"),CONCATENATE("R9C",#REF!),"")</f>
        <v>#REF!</v>
      </c>
      <c r="AC14" s="39" t="e">
        <f>IF(AND(#REF!="Muy Alta",#REF!="Mayor"),CONCATENATE("R9C",#REF!),"")</f>
        <v>#REF!</v>
      </c>
      <c r="AD14" s="39" t="e">
        <f>IF(AND(#REF!="Muy Alta",#REF!="Mayor"),CONCATENATE("R9C",#REF!),"")</f>
        <v>#REF!</v>
      </c>
      <c r="AE14" s="39" t="e">
        <f>IF(AND(#REF!="Muy Alta",#REF!="Mayor"),CONCATENATE("R9C",#REF!),"")</f>
        <v>#REF!</v>
      </c>
      <c r="AF14" s="39" t="e">
        <f>IF(AND(#REF!="Muy Alta",#REF!="Mayor"),CONCATENATE("R9C",#REF!),"")</f>
        <v>#REF!</v>
      </c>
      <c r="AG14" s="40" t="e">
        <f>IF(AND(#REF!="Muy Alta",#REF!="Mayor"),CONCATENATE("R9C",#REF!),"")</f>
        <v>#REF!</v>
      </c>
      <c r="AH14" s="41" t="e">
        <f>IF(AND(#REF!="Muy Alta",#REF!="Catastrófico"),CONCATENATE("R9C",#REF!),"")</f>
        <v>#REF!</v>
      </c>
      <c r="AI14" s="42" t="e">
        <f>IF(AND(#REF!="Muy Alta",#REF!="Catastrófico"),CONCATENATE("R9C",#REF!),"")</f>
        <v>#REF!</v>
      </c>
      <c r="AJ14" s="42" t="e">
        <f>IF(AND(#REF!="Muy Alta",#REF!="Catastrófico"),CONCATENATE("R9C",#REF!),"")</f>
        <v>#REF!</v>
      </c>
      <c r="AK14" s="42" t="e">
        <f>IF(AND(#REF!="Muy Alta",#REF!="Catastrófico"),CONCATENATE("R9C",#REF!),"")</f>
        <v>#REF!</v>
      </c>
      <c r="AL14" s="42" t="e">
        <f>IF(AND(#REF!="Muy Alta",#REF!="Catastrófico"),CONCATENATE("R9C",#REF!),"")</f>
        <v>#REF!</v>
      </c>
      <c r="AM14" s="43" t="e">
        <f>IF(AND(#REF!="Muy Alta",#REF!="Catastrófico"),CONCATENATE("R9C",#REF!),"")</f>
        <v>#REF!</v>
      </c>
      <c r="AN14" s="69"/>
      <c r="AO14" s="865"/>
      <c r="AP14" s="866"/>
      <c r="AQ14" s="866"/>
      <c r="AR14" s="866"/>
      <c r="AS14" s="866"/>
      <c r="AT14" s="867"/>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row>
    <row r="15" spans="1:91" ht="15.75" customHeight="1" thickBot="1" x14ac:dyDescent="0.4">
      <c r="A15" s="69"/>
      <c r="B15" s="760"/>
      <c r="C15" s="760"/>
      <c r="D15" s="761"/>
      <c r="E15" s="860"/>
      <c r="F15" s="861"/>
      <c r="G15" s="861"/>
      <c r="H15" s="861"/>
      <c r="I15" s="875"/>
      <c r="J15" s="44" t="e">
        <f>IF(AND(#REF!="Muy Alta",#REF!="Leve"),CONCATENATE("R10C",#REF!),"")</f>
        <v>#REF!</v>
      </c>
      <c r="K15" s="45" t="e">
        <f>IF(AND(#REF!="Muy Alta",#REF!="Leve"),CONCATENATE("R10C",#REF!),"")</f>
        <v>#REF!</v>
      </c>
      <c r="L15" s="45" t="e">
        <f>IF(AND(#REF!="Muy Alta",#REF!="Leve"),CONCATENATE("R10C",#REF!),"")</f>
        <v>#REF!</v>
      </c>
      <c r="M15" s="45" t="e">
        <f>IF(AND(#REF!="Muy Alta",#REF!="Leve"),CONCATENATE("R10C",#REF!),"")</f>
        <v>#REF!</v>
      </c>
      <c r="N15" s="45" t="e">
        <f>IF(AND(#REF!="Muy Alta",#REF!="Leve"),CONCATENATE("R10C",#REF!),"")</f>
        <v>#REF!</v>
      </c>
      <c r="O15" s="46" t="e">
        <f>IF(AND(#REF!="Muy Alta",#REF!="Leve"),CONCATENATE("R10C",#REF!),"")</f>
        <v>#REF!</v>
      </c>
      <c r="P15" s="38" t="e">
        <f>IF(AND(#REF!="Muy Alta",#REF!="Menor"),CONCATENATE("R10C",#REF!),"")</f>
        <v>#REF!</v>
      </c>
      <c r="Q15" s="39" t="e">
        <f>IF(AND(#REF!="Muy Alta",#REF!="Menor"),CONCATENATE("R10C",#REF!),"")</f>
        <v>#REF!</v>
      </c>
      <c r="R15" s="39" t="e">
        <f>IF(AND(#REF!="Muy Alta",#REF!="Menor"),CONCATENATE("R10C",#REF!),"")</f>
        <v>#REF!</v>
      </c>
      <c r="S15" s="39" t="e">
        <f>IF(AND(#REF!="Muy Alta",#REF!="Menor"),CONCATENATE("R10C",#REF!),"")</f>
        <v>#REF!</v>
      </c>
      <c r="T15" s="39" t="e">
        <f>IF(AND(#REF!="Muy Alta",#REF!="Menor"),CONCATENATE("R10C",#REF!),"")</f>
        <v>#REF!</v>
      </c>
      <c r="U15" s="40" t="e">
        <f>IF(AND(#REF!="Muy Alta",#REF!="Menor"),CONCATENATE("R10C",#REF!),"")</f>
        <v>#REF!</v>
      </c>
      <c r="V15" s="44" t="e">
        <f>IF(AND(#REF!="Muy Alta",#REF!="Moderado"),CONCATENATE("R10C",#REF!),"")</f>
        <v>#REF!</v>
      </c>
      <c r="W15" s="45" t="e">
        <f>IF(AND(#REF!="Muy Alta",#REF!="Moderado"),CONCATENATE("R10C",#REF!),"")</f>
        <v>#REF!</v>
      </c>
      <c r="X15" s="45" t="e">
        <f>IF(AND(#REF!="Muy Alta",#REF!="Moderado"),CONCATENATE("R10C",#REF!),"")</f>
        <v>#REF!</v>
      </c>
      <c r="Y15" s="45" t="e">
        <f>IF(AND(#REF!="Muy Alta",#REF!="Moderado"),CONCATENATE("R10C",#REF!),"")</f>
        <v>#REF!</v>
      </c>
      <c r="Z15" s="45" t="e">
        <f>IF(AND(#REF!="Muy Alta",#REF!="Moderado"),CONCATENATE("R10C",#REF!),"")</f>
        <v>#REF!</v>
      </c>
      <c r="AA15" s="46" t="e">
        <f>IF(AND(#REF!="Muy Alta",#REF!="Moderado"),CONCATENATE("R10C",#REF!),"")</f>
        <v>#REF!</v>
      </c>
      <c r="AB15" s="38" t="e">
        <f>IF(AND(#REF!="Muy Alta",#REF!="Mayor"),CONCATENATE("R10C",#REF!),"")</f>
        <v>#REF!</v>
      </c>
      <c r="AC15" s="39" t="e">
        <f>IF(AND(#REF!="Muy Alta",#REF!="Mayor"),CONCATENATE("R10C",#REF!),"")</f>
        <v>#REF!</v>
      </c>
      <c r="AD15" s="39" t="e">
        <f>IF(AND(#REF!="Muy Alta",#REF!="Mayor"),CONCATENATE("R10C",#REF!),"")</f>
        <v>#REF!</v>
      </c>
      <c r="AE15" s="39" t="e">
        <f>IF(AND(#REF!="Muy Alta",#REF!="Mayor"),CONCATENATE("R10C",#REF!),"")</f>
        <v>#REF!</v>
      </c>
      <c r="AF15" s="39" t="e">
        <f>IF(AND(#REF!="Muy Alta",#REF!="Mayor"),CONCATENATE("R10C",#REF!),"")</f>
        <v>#REF!</v>
      </c>
      <c r="AG15" s="40" t="e">
        <f>IF(AND(#REF!="Muy Alta",#REF!="Mayor"),CONCATENATE("R10C",#REF!),"")</f>
        <v>#REF!</v>
      </c>
      <c r="AH15" s="47" t="e">
        <f>IF(AND(#REF!="Muy Alta",#REF!="Catastrófico"),CONCATENATE("R10C",#REF!),"")</f>
        <v>#REF!</v>
      </c>
      <c r="AI15" s="48" t="e">
        <f>IF(AND(#REF!="Muy Alta",#REF!="Catastrófico"),CONCATENATE("R10C",#REF!),"")</f>
        <v>#REF!</v>
      </c>
      <c r="AJ15" s="48" t="e">
        <f>IF(AND(#REF!="Muy Alta",#REF!="Catastrófico"),CONCATENATE("R10C",#REF!),"")</f>
        <v>#REF!</v>
      </c>
      <c r="AK15" s="48" t="e">
        <f>IF(AND(#REF!="Muy Alta",#REF!="Catastrófico"),CONCATENATE("R10C",#REF!),"")</f>
        <v>#REF!</v>
      </c>
      <c r="AL15" s="48" t="e">
        <f>IF(AND(#REF!="Muy Alta",#REF!="Catastrófico"),CONCATENATE("R10C",#REF!),"")</f>
        <v>#REF!</v>
      </c>
      <c r="AM15" s="49" t="e">
        <f>IF(AND(#REF!="Muy Alta",#REF!="Catastrófico"),CONCATENATE("R10C",#REF!),"")</f>
        <v>#REF!</v>
      </c>
      <c r="AN15" s="69"/>
      <c r="AO15" s="868"/>
      <c r="AP15" s="869"/>
      <c r="AQ15" s="869"/>
      <c r="AR15" s="869"/>
      <c r="AS15" s="869"/>
      <c r="AT15" s="870"/>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row>
    <row r="16" spans="1:91" ht="15" customHeight="1" x14ac:dyDescent="0.35">
      <c r="A16" s="69"/>
      <c r="B16" s="760"/>
      <c r="C16" s="760"/>
      <c r="D16" s="761"/>
      <c r="E16" s="855" t="s">
        <v>145</v>
      </c>
      <c r="F16" s="856"/>
      <c r="G16" s="856"/>
      <c r="H16" s="856"/>
      <c r="I16" s="856"/>
      <c r="J16" s="50" t="e">
        <f>IF(AND(#REF!="Alta",#REF!="Leve"),CONCATENATE("R1C",#REF!),"")</f>
        <v>#REF!</v>
      </c>
      <c r="K16" s="51" t="e">
        <f>IF(AND(#REF!="Alta",#REF!="Leve"),CONCATENATE("R1C",#REF!),"")</f>
        <v>#REF!</v>
      </c>
      <c r="L16" s="51" t="e">
        <f>IF(AND(#REF!="Alta",#REF!="Leve"),CONCATENATE("R1C",#REF!),"")</f>
        <v>#REF!</v>
      </c>
      <c r="M16" s="51" t="e">
        <f>IF(AND(#REF!="Alta",#REF!="Leve"),CONCATENATE("R1C",#REF!),"")</f>
        <v>#REF!</v>
      </c>
      <c r="N16" s="51" t="e">
        <f>IF(AND(#REF!="Alta",#REF!="Leve"),CONCATENATE("R1C",#REF!),"")</f>
        <v>#REF!</v>
      </c>
      <c r="O16" s="52" t="e">
        <f>IF(AND(#REF!="Alta",#REF!="Leve"),CONCATENATE("R1C",#REF!),"")</f>
        <v>#REF!</v>
      </c>
      <c r="P16" s="50" t="e">
        <f>IF(AND(#REF!="Alta",#REF!="Menor"),CONCATENATE("R1C",#REF!),"")</f>
        <v>#REF!</v>
      </c>
      <c r="Q16" s="51" t="e">
        <f>IF(AND(#REF!="Alta",#REF!="Menor"),CONCATENATE("R1C",#REF!),"")</f>
        <v>#REF!</v>
      </c>
      <c r="R16" s="51" t="e">
        <f>IF(AND(#REF!="Alta",#REF!="Menor"),CONCATENATE("R1C",#REF!),"")</f>
        <v>#REF!</v>
      </c>
      <c r="S16" s="51" t="e">
        <f>IF(AND(#REF!="Alta",#REF!="Menor"),CONCATENATE("R1C",#REF!),"")</f>
        <v>#REF!</v>
      </c>
      <c r="T16" s="51" t="e">
        <f>IF(AND(#REF!="Alta",#REF!="Menor"),CONCATENATE("R1C",#REF!),"")</f>
        <v>#REF!</v>
      </c>
      <c r="U16" s="52" t="e">
        <f>IF(AND(#REF!="Alta",#REF!="Menor"),CONCATENATE("R1C",#REF!),"")</f>
        <v>#REF!</v>
      </c>
      <c r="V16" s="32" t="e">
        <f>IF(AND(#REF!="Alta",#REF!="Moderado"),CONCATENATE("R1C",#REF!),"")</f>
        <v>#REF!</v>
      </c>
      <c r="W16" s="33" t="e">
        <f>IF(AND(#REF!="Alta",#REF!="Moderado"),CONCATENATE("R1C",#REF!),"")</f>
        <v>#REF!</v>
      </c>
      <c r="X16" s="33" t="e">
        <f>IF(AND(#REF!="Alta",#REF!="Moderado"),CONCATENATE("R1C",#REF!),"")</f>
        <v>#REF!</v>
      </c>
      <c r="Y16" s="33" t="e">
        <f>IF(AND(#REF!="Alta",#REF!="Moderado"),CONCATENATE("R1C",#REF!),"")</f>
        <v>#REF!</v>
      </c>
      <c r="Z16" s="33" t="e">
        <f>IF(AND(#REF!="Alta",#REF!="Moderado"),CONCATENATE("R1C",#REF!),"")</f>
        <v>#REF!</v>
      </c>
      <c r="AA16" s="34" t="e">
        <f>IF(AND(#REF!="Alta",#REF!="Moderado"),CONCATENATE("R1C",#REF!),"")</f>
        <v>#REF!</v>
      </c>
      <c r="AB16" s="32" t="e">
        <f>IF(AND(#REF!="Alta",#REF!="Mayor"),CONCATENATE("R1C",#REF!),"")</f>
        <v>#REF!</v>
      </c>
      <c r="AC16" s="33" t="e">
        <f>IF(AND(#REF!="Alta",#REF!="Mayor"),CONCATENATE("R1C",#REF!),"")</f>
        <v>#REF!</v>
      </c>
      <c r="AD16" s="33" t="e">
        <f>IF(AND(#REF!="Alta",#REF!="Mayor"),CONCATENATE("R1C",#REF!),"")</f>
        <v>#REF!</v>
      </c>
      <c r="AE16" s="33" t="e">
        <f>IF(AND(#REF!="Alta",#REF!="Mayor"),CONCATENATE("R1C",#REF!),"")</f>
        <v>#REF!</v>
      </c>
      <c r="AF16" s="33" t="e">
        <f>IF(AND(#REF!="Alta",#REF!="Mayor"),CONCATENATE("R1C",#REF!),"")</f>
        <v>#REF!</v>
      </c>
      <c r="AG16" s="34" t="e">
        <f>IF(AND(#REF!="Alta",#REF!="Mayor"),CONCATENATE("R1C",#REF!),"")</f>
        <v>#REF!</v>
      </c>
      <c r="AH16" s="35" t="e">
        <f>IF(AND(#REF!="Alta",#REF!="Catastrófico"),CONCATENATE("R1C",#REF!),"")</f>
        <v>#REF!</v>
      </c>
      <c r="AI16" s="36" t="e">
        <f>IF(AND(#REF!="Alta",#REF!="Catastrófico"),CONCATENATE("R1C",#REF!),"")</f>
        <v>#REF!</v>
      </c>
      <c r="AJ16" s="36" t="e">
        <f>IF(AND(#REF!="Alta",#REF!="Catastrófico"),CONCATENATE("R1C",#REF!),"")</f>
        <v>#REF!</v>
      </c>
      <c r="AK16" s="36" t="e">
        <f>IF(AND(#REF!="Alta",#REF!="Catastrófico"),CONCATENATE("R1C",#REF!),"")</f>
        <v>#REF!</v>
      </c>
      <c r="AL16" s="36" t="e">
        <f>IF(AND(#REF!="Alta",#REF!="Catastrófico"),CONCATENATE("R1C",#REF!),"")</f>
        <v>#REF!</v>
      </c>
      <c r="AM16" s="37" t="e">
        <f>IF(AND(#REF!="Alta",#REF!="Catastrófico"),CONCATENATE("R1C",#REF!),"")</f>
        <v>#REF!</v>
      </c>
      <c r="AN16" s="69"/>
      <c r="AO16" s="846" t="s">
        <v>146</v>
      </c>
      <c r="AP16" s="847"/>
      <c r="AQ16" s="847"/>
      <c r="AR16" s="847"/>
      <c r="AS16" s="847"/>
      <c r="AT16" s="848"/>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row>
    <row r="17" spans="1:76" ht="15" customHeight="1" x14ac:dyDescent="0.35">
      <c r="A17" s="69"/>
      <c r="B17" s="760"/>
      <c r="C17" s="760"/>
      <c r="D17" s="761"/>
      <c r="E17" s="857"/>
      <c r="F17" s="858"/>
      <c r="G17" s="858"/>
      <c r="H17" s="858"/>
      <c r="I17" s="858"/>
      <c r="J17" s="53" t="e">
        <f>IF(AND(#REF!="Alta",#REF!="Leve"),CONCATENATE("R2C",#REF!),"")</f>
        <v>#REF!</v>
      </c>
      <c r="K17" s="54" t="e">
        <f>IF(AND(#REF!="Alta",#REF!="Leve"),CONCATENATE("R2C",#REF!),"")</f>
        <v>#REF!</v>
      </c>
      <c r="L17" s="54" t="e">
        <f>IF(AND(#REF!="Alta",#REF!="Leve"),CONCATENATE("R2C",#REF!),"")</f>
        <v>#REF!</v>
      </c>
      <c r="M17" s="54" t="e">
        <f>IF(AND(#REF!="Alta",#REF!="Leve"),CONCATENATE("R2C",#REF!),"")</f>
        <v>#REF!</v>
      </c>
      <c r="N17" s="54" t="e">
        <f>IF(AND(#REF!="Alta",#REF!="Leve"),CONCATENATE("R2C",#REF!),"")</f>
        <v>#REF!</v>
      </c>
      <c r="O17" s="55" t="e">
        <f>IF(AND(#REF!="Alta",#REF!="Leve"),CONCATENATE("R2C",#REF!),"")</f>
        <v>#REF!</v>
      </c>
      <c r="P17" s="53" t="e">
        <f>IF(AND(#REF!="Alta",#REF!="Menor"),CONCATENATE("R2C",#REF!),"")</f>
        <v>#REF!</v>
      </c>
      <c r="Q17" s="54" t="e">
        <f>IF(AND(#REF!="Alta",#REF!="Menor"),CONCATENATE("R2C",#REF!),"")</f>
        <v>#REF!</v>
      </c>
      <c r="R17" s="54" t="e">
        <f>IF(AND(#REF!="Alta",#REF!="Menor"),CONCATENATE("R2C",#REF!),"")</f>
        <v>#REF!</v>
      </c>
      <c r="S17" s="54" t="e">
        <f>IF(AND(#REF!="Alta",#REF!="Menor"),CONCATENATE("R2C",#REF!),"")</f>
        <v>#REF!</v>
      </c>
      <c r="T17" s="54" t="e">
        <f>IF(AND(#REF!="Alta",#REF!="Menor"),CONCATENATE("R2C",#REF!),"")</f>
        <v>#REF!</v>
      </c>
      <c r="U17" s="55" t="e">
        <f>IF(AND(#REF!="Alta",#REF!="Menor"),CONCATENATE("R2C",#REF!),"")</f>
        <v>#REF!</v>
      </c>
      <c r="V17" s="38" t="e">
        <f>IF(AND(#REF!="Alta",#REF!="Moderado"),CONCATENATE("R2C",#REF!),"")</f>
        <v>#REF!</v>
      </c>
      <c r="W17" s="39" t="e">
        <f>IF(AND(#REF!="Alta",#REF!="Moderado"),CONCATENATE("R2C",#REF!),"")</f>
        <v>#REF!</v>
      </c>
      <c r="X17" s="39" t="e">
        <f>IF(AND(#REF!="Alta",#REF!="Moderado"),CONCATENATE("R2C",#REF!),"")</f>
        <v>#REF!</v>
      </c>
      <c r="Y17" s="39" t="e">
        <f>IF(AND(#REF!="Alta",#REF!="Moderado"),CONCATENATE("R2C",#REF!),"")</f>
        <v>#REF!</v>
      </c>
      <c r="Z17" s="39" t="e">
        <f>IF(AND(#REF!="Alta",#REF!="Moderado"),CONCATENATE("R2C",#REF!),"")</f>
        <v>#REF!</v>
      </c>
      <c r="AA17" s="40" t="e">
        <f>IF(AND(#REF!="Alta",#REF!="Moderado"),CONCATENATE("R2C",#REF!),"")</f>
        <v>#REF!</v>
      </c>
      <c r="AB17" s="38" t="e">
        <f>IF(AND(#REF!="Alta",#REF!="Mayor"),CONCATENATE("R2C",#REF!),"")</f>
        <v>#REF!</v>
      </c>
      <c r="AC17" s="39" t="e">
        <f>IF(AND(#REF!="Alta",#REF!="Mayor"),CONCATENATE("R2C",#REF!),"")</f>
        <v>#REF!</v>
      </c>
      <c r="AD17" s="39" t="e">
        <f>IF(AND(#REF!="Alta",#REF!="Mayor"),CONCATENATE("R2C",#REF!),"")</f>
        <v>#REF!</v>
      </c>
      <c r="AE17" s="39" t="e">
        <f>IF(AND(#REF!="Alta",#REF!="Mayor"),CONCATENATE("R2C",#REF!),"")</f>
        <v>#REF!</v>
      </c>
      <c r="AF17" s="39" t="e">
        <f>IF(AND(#REF!="Alta",#REF!="Mayor"),CONCATENATE("R2C",#REF!),"")</f>
        <v>#REF!</v>
      </c>
      <c r="AG17" s="40" t="e">
        <f>IF(AND(#REF!="Alta",#REF!="Mayor"),CONCATENATE("R2C",#REF!),"")</f>
        <v>#REF!</v>
      </c>
      <c r="AH17" s="41" t="e">
        <f>IF(AND(#REF!="Alta",#REF!="Catastrófico"),CONCATENATE("R2C",#REF!),"")</f>
        <v>#REF!</v>
      </c>
      <c r="AI17" s="42" t="e">
        <f>IF(AND(#REF!="Alta",#REF!="Catastrófico"),CONCATENATE("R2C",#REF!),"")</f>
        <v>#REF!</v>
      </c>
      <c r="AJ17" s="42" t="e">
        <f>IF(AND(#REF!="Alta",#REF!="Catastrófico"),CONCATENATE("R2C",#REF!),"")</f>
        <v>#REF!</v>
      </c>
      <c r="AK17" s="42" t="e">
        <f>IF(AND(#REF!="Alta",#REF!="Catastrófico"),CONCATENATE("R2C",#REF!),"")</f>
        <v>#REF!</v>
      </c>
      <c r="AL17" s="42" t="e">
        <f>IF(AND(#REF!="Alta",#REF!="Catastrófico"),CONCATENATE("R2C",#REF!),"")</f>
        <v>#REF!</v>
      </c>
      <c r="AM17" s="43" t="e">
        <f>IF(AND(#REF!="Alta",#REF!="Catastrófico"),CONCATENATE("R2C",#REF!),"")</f>
        <v>#REF!</v>
      </c>
      <c r="AN17" s="69"/>
      <c r="AO17" s="849"/>
      <c r="AP17" s="850"/>
      <c r="AQ17" s="850"/>
      <c r="AR17" s="850"/>
      <c r="AS17" s="850"/>
      <c r="AT17" s="851"/>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row>
    <row r="18" spans="1:76" ht="15" customHeight="1" x14ac:dyDescent="0.35">
      <c r="A18" s="69"/>
      <c r="B18" s="760"/>
      <c r="C18" s="760"/>
      <c r="D18" s="761"/>
      <c r="E18" s="859"/>
      <c r="F18" s="858"/>
      <c r="G18" s="858"/>
      <c r="H18" s="858"/>
      <c r="I18" s="858"/>
      <c r="J18" s="53" t="e">
        <f>IF(AND(#REF!="Alta",#REF!="Leve"),CONCATENATE("R3C",#REF!),"")</f>
        <v>#REF!</v>
      </c>
      <c r="K18" s="54" t="e">
        <f>IF(AND(#REF!="Alta",#REF!="Leve"),CONCATENATE("R3C",#REF!),"")</f>
        <v>#REF!</v>
      </c>
      <c r="L18" s="54" t="e">
        <f>IF(AND(#REF!="Alta",#REF!="Leve"),CONCATENATE("R3C",#REF!),"")</f>
        <v>#REF!</v>
      </c>
      <c r="M18" s="54" t="e">
        <f>IF(AND(#REF!="Alta",#REF!="Leve"),CONCATENATE("R3C",#REF!),"")</f>
        <v>#REF!</v>
      </c>
      <c r="N18" s="54" t="e">
        <f>IF(AND(#REF!="Alta",#REF!="Leve"),CONCATENATE("R3C",#REF!),"")</f>
        <v>#REF!</v>
      </c>
      <c r="O18" s="55" t="e">
        <f>IF(AND(#REF!="Alta",#REF!="Leve"),CONCATENATE("R3C",#REF!),"")</f>
        <v>#REF!</v>
      </c>
      <c r="P18" s="53" t="e">
        <f>IF(AND(#REF!="Alta",#REF!="Menor"),CONCATENATE("R3C",#REF!),"")</f>
        <v>#REF!</v>
      </c>
      <c r="Q18" s="54" t="e">
        <f>IF(AND(#REF!="Alta",#REF!="Menor"),CONCATENATE("R3C",#REF!),"")</f>
        <v>#REF!</v>
      </c>
      <c r="R18" s="54" t="e">
        <f>IF(AND(#REF!="Alta",#REF!="Menor"),CONCATENATE("R3C",#REF!),"")</f>
        <v>#REF!</v>
      </c>
      <c r="S18" s="54" t="e">
        <f>IF(AND(#REF!="Alta",#REF!="Menor"),CONCATENATE("R3C",#REF!),"")</f>
        <v>#REF!</v>
      </c>
      <c r="T18" s="54" t="e">
        <f>IF(AND(#REF!="Alta",#REF!="Menor"),CONCATENATE("R3C",#REF!),"")</f>
        <v>#REF!</v>
      </c>
      <c r="U18" s="55" t="e">
        <f>IF(AND(#REF!="Alta",#REF!="Menor"),CONCATENATE("R3C",#REF!),"")</f>
        <v>#REF!</v>
      </c>
      <c r="V18" s="38" t="e">
        <f>IF(AND(#REF!="Alta",#REF!="Moderado"),CONCATENATE("R3C",#REF!),"")</f>
        <v>#REF!</v>
      </c>
      <c r="W18" s="39" t="e">
        <f>IF(AND(#REF!="Alta",#REF!="Moderado"),CONCATENATE("R3C",#REF!),"")</f>
        <v>#REF!</v>
      </c>
      <c r="X18" s="39" t="e">
        <f>IF(AND(#REF!="Alta",#REF!="Moderado"),CONCATENATE("R3C",#REF!),"")</f>
        <v>#REF!</v>
      </c>
      <c r="Y18" s="39" t="e">
        <f>IF(AND(#REF!="Alta",#REF!="Moderado"),CONCATENATE("R3C",#REF!),"")</f>
        <v>#REF!</v>
      </c>
      <c r="Z18" s="39" t="e">
        <f>IF(AND(#REF!="Alta",#REF!="Moderado"),CONCATENATE("R3C",#REF!),"")</f>
        <v>#REF!</v>
      </c>
      <c r="AA18" s="40" t="e">
        <f>IF(AND(#REF!="Alta",#REF!="Moderado"),CONCATENATE("R3C",#REF!),"")</f>
        <v>#REF!</v>
      </c>
      <c r="AB18" s="38" t="e">
        <f>IF(AND(#REF!="Alta",#REF!="Mayor"),CONCATENATE("R3C",#REF!),"")</f>
        <v>#REF!</v>
      </c>
      <c r="AC18" s="39" t="e">
        <f>IF(AND(#REF!="Alta",#REF!="Mayor"),CONCATENATE("R3C",#REF!),"")</f>
        <v>#REF!</v>
      </c>
      <c r="AD18" s="39" t="e">
        <f>IF(AND(#REF!="Alta",#REF!="Mayor"),CONCATENATE("R3C",#REF!),"")</f>
        <v>#REF!</v>
      </c>
      <c r="AE18" s="39" t="e">
        <f>IF(AND(#REF!="Alta",#REF!="Mayor"),CONCATENATE("R3C",#REF!),"")</f>
        <v>#REF!</v>
      </c>
      <c r="AF18" s="39" t="e">
        <f>IF(AND(#REF!="Alta",#REF!="Mayor"),CONCATENATE("R3C",#REF!),"")</f>
        <v>#REF!</v>
      </c>
      <c r="AG18" s="40" t="e">
        <f>IF(AND(#REF!="Alta",#REF!="Mayor"),CONCATENATE("R3C",#REF!),"")</f>
        <v>#REF!</v>
      </c>
      <c r="AH18" s="41" t="e">
        <f>IF(AND(#REF!="Alta",#REF!="Catastrófico"),CONCATENATE("R3C",#REF!),"")</f>
        <v>#REF!</v>
      </c>
      <c r="AI18" s="42" t="e">
        <f>IF(AND(#REF!="Alta",#REF!="Catastrófico"),CONCATENATE("R3C",#REF!),"")</f>
        <v>#REF!</v>
      </c>
      <c r="AJ18" s="42" t="e">
        <f>IF(AND(#REF!="Alta",#REF!="Catastrófico"),CONCATENATE("R3C",#REF!),"")</f>
        <v>#REF!</v>
      </c>
      <c r="AK18" s="42" t="e">
        <f>IF(AND(#REF!="Alta",#REF!="Catastrófico"),CONCATENATE("R3C",#REF!),"")</f>
        <v>#REF!</v>
      </c>
      <c r="AL18" s="42" t="e">
        <f>IF(AND(#REF!="Alta",#REF!="Catastrófico"),CONCATENATE("R3C",#REF!),"")</f>
        <v>#REF!</v>
      </c>
      <c r="AM18" s="43" t="e">
        <f>IF(AND(#REF!="Alta",#REF!="Catastrófico"),CONCATENATE("R3C",#REF!),"")</f>
        <v>#REF!</v>
      </c>
      <c r="AN18" s="69"/>
      <c r="AO18" s="849"/>
      <c r="AP18" s="850"/>
      <c r="AQ18" s="850"/>
      <c r="AR18" s="850"/>
      <c r="AS18" s="850"/>
      <c r="AT18" s="851"/>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row>
    <row r="19" spans="1:76" ht="15" customHeight="1" x14ac:dyDescent="0.35">
      <c r="A19" s="69"/>
      <c r="B19" s="760"/>
      <c r="C19" s="760"/>
      <c r="D19" s="761"/>
      <c r="E19" s="859"/>
      <c r="F19" s="858"/>
      <c r="G19" s="858"/>
      <c r="H19" s="858"/>
      <c r="I19" s="858"/>
      <c r="J19" s="53" t="e">
        <f>IF(AND(#REF!="Alta",#REF!="Leve"),CONCATENATE("R4C",#REF!),"")</f>
        <v>#REF!</v>
      </c>
      <c r="K19" s="54" t="e">
        <f>IF(AND(#REF!="Alta",#REF!="Leve"),CONCATENATE("R4C",#REF!),"")</f>
        <v>#REF!</v>
      </c>
      <c r="L19" s="54" t="e">
        <f>IF(AND(#REF!="Alta",#REF!="Leve"),CONCATENATE("R4C",#REF!),"")</f>
        <v>#REF!</v>
      </c>
      <c r="M19" s="54" t="e">
        <f>IF(AND(#REF!="Alta",#REF!="Leve"),CONCATENATE("R4C",#REF!),"")</f>
        <v>#REF!</v>
      </c>
      <c r="N19" s="54" t="e">
        <f>IF(AND(#REF!="Alta",#REF!="Leve"),CONCATENATE("R4C",#REF!),"")</f>
        <v>#REF!</v>
      </c>
      <c r="O19" s="55" t="e">
        <f>IF(AND(#REF!="Alta",#REF!="Leve"),CONCATENATE("R4C",#REF!),"")</f>
        <v>#REF!</v>
      </c>
      <c r="P19" s="53" t="e">
        <f>IF(AND(#REF!="Alta",#REF!="Menor"),CONCATENATE("R4C",#REF!),"")</f>
        <v>#REF!</v>
      </c>
      <c r="Q19" s="54" t="e">
        <f>IF(AND(#REF!="Alta",#REF!="Menor"),CONCATENATE("R4C",#REF!),"")</f>
        <v>#REF!</v>
      </c>
      <c r="R19" s="54" t="e">
        <f>IF(AND(#REF!="Alta",#REF!="Menor"),CONCATENATE("R4C",#REF!),"")</f>
        <v>#REF!</v>
      </c>
      <c r="S19" s="54" t="e">
        <f>IF(AND(#REF!="Alta",#REF!="Menor"),CONCATENATE("R4C",#REF!),"")</f>
        <v>#REF!</v>
      </c>
      <c r="T19" s="54" t="e">
        <f>IF(AND(#REF!="Alta",#REF!="Menor"),CONCATENATE("R4C",#REF!),"")</f>
        <v>#REF!</v>
      </c>
      <c r="U19" s="55" t="e">
        <f>IF(AND(#REF!="Alta",#REF!="Menor"),CONCATENATE("R4C",#REF!),"")</f>
        <v>#REF!</v>
      </c>
      <c r="V19" s="38" t="e">
        <f>IF(AND(#REF!="Alta",#REF!="Moderado"),CONCATENATE("R4C",#REF!),"")</f>
        <v>#REF!</v>
      </c>
      <c r="W19" s="39" t="e">
        <f>IF(AND(#REF!="Alta",#REF!="Moderado"),CONCATENATE("R4C",#REF!),"")</f>
        <v>#REF!</v>
      </c>
      <c r="X19" s="39" t="e">
        <f>IF(AND(#REF!="Alta",#REF!="Moderado"),CONCATENATE("R4C",#REF!),"")</f>
        <v>#REF!</v>
      </c>
      <c r="Y19" s="39" t="e">
        <f>IF(AND(#REF!="Alta",#REF!="Moderado"),CONCATENATE("R4C",#REF!),"")</f>
        <v>#REF!</v>
      </c>
      <c r="Z19" s="39" t="e">
        <f>IF(AND(#REF!="Alta",#REF!="Moderado"),CONCATENATE("R4C",#REF!),"")</f>
        <v>#REF!</v>
      </c>
      <c r="AA19" s="40" t="e">
        <f>IF(AND(#REF!="Alta",#REF!="Moderado"),CONCATENATE("R4C",#REF!),"")</f>
        <v>#REF!</v>
      </c>
      <c r="AB19" s="38" t="e">
        <f>IF(AND(#REF!="Alta",#REF!="Mayor"),CONCATENATE("R4C",#REF!),"")</f>
        <v>#REF!</v>
      </c>
      <c r="AC19" s="39" t="e">
        <f>IF(AND(#REF!="Alta",#REF!="Mayor"),CONCATENATE("R4C",#REF!),"")</f>
        <v>#REF!</v>
      </c>
      <c r="AD19" s="39" t="e">
        <f>IF(AND(#REF!="Alta",#REF!="Mayor"),CONCATENATE("R4C",#REF!),"")</f>
        <v>#REF!</v>
      </c>
      <c r="AE19" s="39" t="e">
        <f>IF(AND(#REF!="Alta",#REF!="Mayor"),CONCATENATE("R4C",#REF!),"")</f>
        <v>#REF!</v>
      </c>
      <c r="AF19" s="39" t="e">
        <f>IF(AND(#REF!="Alta",#REF!="Mayor"),CONCATENATE("R4C",#REF!),"")</f>
        <v>#REF!</v>
      </c>
      <c r="AG19" s="40" t="e">
        <f>IF(AND(#REF!="Alta",#REF!="Mayor"),CONCATENATE("R4C",#REF!),"")</f>
        <v>#REF!</v>
      </c>
      <c r="AH19" s="41" t="e">
        <f>IF(AND(#REF!="Alta",#REF!="Catastrófico"),CONCATENATE("R4C",#REF!),"")</f>
        <v>#REF!</v>
      </c>
      <c r="AI19" s="42" t="e">
        <f>IF(AND(#REF!="Alta",#REF!="Catastrófico"),CONCATENATE("R4C",#REF!),"")</f>
        <v>#REF!</v>
      </c>
      <c r="AJ19" s="42" t="e">
        <f>IF(AND(#REF!="Alta",#REF!="Catastrófico"),CONCATENATE("R4C",#REF!),"")</f>
        <v>#REF!</v>
      </c>
      <c r="AK19" s="42" t="e">
        <f>IF(AND(#REF!="Alta",#REF!="Catastrófico"),CONCATENATE("R4C",#REF!),"")</f>
        <v>#REF!</v>
      </c>
      <c r="AL19" s="42" t="e">
        <f>IF(AND(#REF!="Alta",#REF!="Catastrófico"),CONCATENATE("R4C",#REF!),"")</f>
        <v>#REF!</v>
      </c>
      <c r="AM19" s="43" t="e">
        <f>IF(AND(#REF!="Alta",#REF!="Catastrófico"),CONCATENATE("R4C",#REF!),"")</f>
        <v>#REF!</v>
      </c>
      <c r="AN19" s="69"/>
      <c r="AO19" s="849"/>
      <c r="AP19" s="850"/>
      <c r="AQ19" s="850"/>
      <c r="AR19" s="850"/>
      <c r="AS19" s="850"/>
      <c r="AT19" s="851"/>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row>
    <row r="20" spans="1:76" ht="15" customHeight="1" x14ac:dyDescent="0.35">
      <c r="A20" s="69"/>
      <c r="B20" s="760"/>
      <c r="C20" s="760"/>
      <c r="D20" s="761"/>
      <c r="E20" s="859"/>
      <c r="F20" s="858"/>
      <c r="G20" s="858"/>
      <c r="H20" s="858"/>
      <c r="I20" s="858"/>
      <c r="J20" s="53" t="e">
        <f>IF(AND(#REF!="Alta",#REF!="Leve"),CONCATENATE("R5C",#REF!),"")</f>
        <v>#REF!</v>
      </c>
      <c r="K20" s="54" t="e">
        <f>IF(AND(#REF!="Alta",#REF!="Leve"),CONCATENATE("R5C",#REF!),"")</f>
        <v>#REF!</v>
      </c>
      <c r="L20" s="54" t="e">
        <f>IF(AND(#REF!="Alta",#REF!="Leve"),CONCATENATE("R5C",#REF!),"")</f>
        <v>#REF!</v>
      </c>
      <c r="M20" s="54" t="e">
        <f>IF(AND(#REF!="Alta",#REF!="Leve"),CONCATENATE("R5C",#REF!),"")</f>
        <v>#REF!</v>
      </c>
      <c r="N20" s="54" t="e">
        <f>IF(AND(#REF!="Alta",#REF!="Leve"),CONCATENATE("R5C",#REF!),"")</f>
        <v>#REF!</v>
      </c>
      <c r="O20" s="55" t="e">
        <f>IF(AND(#REF!="Alta",#REF!="Leve"),CONCATENATE("R5C",#REF!),"")</f>
        <v>#REF!</v>
      </c>
      <c r="P20" s="53" t="e">
        <f>IF(AND(#REF!="Alta",#REF!="Menor"),CONCATENATE("R5C",#REF!),"")</f>
        <v>#REF!</v>
      </c>
      <c r="Q20" s="54" t="e">
        <f>IF(AND(#REF!="Alta",#REF!="Menor"),CONCATENATE("R5C",#REF!),"")</f>
        <v>#REF!</v>
      </c>
      <c r="R20" s="54" t="e">
        <f>IF(AND(#REF!="Alta",#REF!="Menor"),CONCATENATE("R5C",#REF!),"")</f>
        <v>#REF!</v>
      </c>
      <c r="S20" s="54" t="e">
        <f>IF(AND(#REF!="Alta",#REF!="Menor"),CONCATENATE("R5C",#REF!),"")</f>
        <v>#REF!</v>
      </c>
      <c r="T20" s="54" t="e">
        <f>IF(AND(#REF!="Alta",#REF!="Menor"),CONCATENATE("R5C",#REF!),"")</f>
        <v>#REF!</v>
      </c>
      <c r="U20" s="55" t="e">
        <f>IF(AND(#REF!="Alta",#REF!="Menor"),CONCATENATE("R5C",#REF!),"")</f>
        <v>#REF!</v>
      </c>
      <c r="V20" s="38" t="e">
        <f>IF(AND(#REF!="Alta",#REF!="Moderado"),CONCATENATE("R5C",#REF!),"")</f>
        <v>#REF!</v>
      </c>
      <c r="W20" s="39" t="e">
        <f>IF(AND(#REF!="Alta",#REF!="Moderado"),CONCATENATE("R5C",#REF!),"")</f>
        <v>#REF!</v>
      </c>
      <c r="X20" s="39" t="e">
        <f>IF(AND(#REF!="Alta",#REF!="Moderado"),CONCATENATE("R5C",#REF!),"")</f>
        <v>#REF!</v>
      </c>
      <c r="Y20" s="39" t="e">
        <f>IF(AND(#REF!="Alta",#REF!="Moderado"),CONCATENATE("R5C",#REF!),"")</f>
        <v>#REF!</v>
      </c>
      <c r="Z20" s="39" t="e">
        <f>IF(AND(#REF!="Alta",#REF!="Moderado"),CONCATENATE("R5C",#REF!),"")</f>
        <v>#REF!</v>
      </c>
      <c r="AA20" s="40" t="e">
        <f>IF(AND(#REF!="Alta",#REF!="Moderado"),CONCATENATE("R5C",#REF!),"")</f>
        <v>#REF!</v>
      </c>
      <c r="AB20" s="38" t="e">
        <f>IF(AND(#REF!="Alta",#REF!="Mayor"),CONCATENATE("R5C",#REF!),"")</f>
        <v>#REF!</v>
      </c>
      <c r="AC20" s="39" t="e">
        <f>IF(AND(#REF!="Alta",#REF!="Mayor"),CONCATENATE("R5C",#REF!),"")</f>
        <v>#REF!</v>
      </c>
      <c r="AD20" s="39" t="e">
        <f>IF(AND(#REF!="Alta",#REF!="Mayor"),CONCATENATE("R5C",#REF!),"")</f>
        <v>#REF!</v>
      </c>
      <c r="AE20" s="39" t="e">
        <f>IF(AND(#REF!="Alta",#REF!="Mayor"),CONCATENATE("R5C",#REF!),"")</f>
        <v>#REF!</v>
      </c>
      <c r="AF20" s="39" t="e">
        <f>IF(AND(#REF!="Alta",#REF!="Mayor"),CONCATENATE("R5C",#REF!),"")</f>
        <v>#REF!</v>
      </c>
      <c r="AG20" s="40" t="e">
        <f>IF(AND(#REF!="Alta",#REF!="Mayor"),CONCATENATE("R5C",#REF!),"")</f>
        <v>#REF!</v>
      </c>
      <c r="AH20" s="41" t="e">
        <f>IF(AND(#REF!="Alta",#REF!="Catastrófico"),CONCATENATE("R5C",#REF!),"")</f>
        <v>#REF!</v>
      </c>
      <c r="AI20" s="42" t="e">
        <f>IF(AND(#REF!="Alta",#REF!="Catastrófico"),CONCATENATE("R5C",#REF!),"")</f>
        <v>#REF!</v>
      </c>
      <c r="AJ20" s="42" t="e">
        <f>IF(AND(#REF!="Alta",#REF!="Catastrófico"),CONCATENATE("R5C",#REF!),"")</f>
        <v>#REF!</v>
      </c>
      <c r="AK20" s="42" t="e">
        <f>IF(AND(#REF!="Alta",#REF!="Catastrófico"),CONCATENATE("R5C",#REF!),"")</f>
        <v>#REF!</v>
      </c>
      <c r="AL20" s="42" t="e">
        <f>IF(AND(#REF!="Alta",#REF!="Catastrófico"),CONCATENATE("R5C",#REF!),"")</f>
        <v>#REF!</v>
      </c>
      <c r="AM20" s="43" t="e">
        <f>IF(AND(#REF!="Alta",#REF!="Catastrófico"),CONCATENATE("R5C",#REF!),"")</f>
        <v>#REF!</v>
      </c>
      <c r="AN20" s="69"/>
      <c r="AO20" s="849"/>
      <c r="AP20" s="850"/>
      <c r="AQ20" s="850"/>
      <c r="AR20" s="850"/>
      <c r="AS20" s="850"/>
      <c r="AT20" s="851"/>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row>
    <row r="21" spans="1:76" ht="15" customHeight="1" x14ac:dyDescent="0.35">
      <c r="A21" s="69"/>
      <c r="B21" s="760"/>
      <c r="C21" s="760"/>
      <c r="D21" s="761"/>
      <c r="E21" s="859"/>
      <c r="F21" s="858"/>
      <c r="G21" s="858"/>
      <c r="H21" s="858"/>
      <c r="I21" s="858"/>
      <c r="J21" s="53" t="e">
        <f>IF(AND(#REF!="Alta",#REF!="Leve"),CONCATENATE("R6C",#REF!),"")</f>
        <v>#REF!</v>
      </c>
      <c r="K21" s="54" t="e">
        <f>IF(AND(#REF!="Alta",#REF!="Leve"),CONCATENATE("R6C",#REF!),"")</f>
        <v>#REF!</v>
      </c>
      <c r="L21" s="54" t="e">
        <f>IF(AND(#REF!="Alta",#REF!="Leve"),CONCATENATE("R6C",#REF!),"")</f>
        <v>#REF!</v>
      </c>
      <c r="M21" s="54" t="e">
        <f>IF(AND(#REF!="Alta",#REF!="Leve"),CONCATENATE("R6C",#REF!),"")</f>
        <v>#REF!</v>
      </c>
      <c r="N21" s="54" t="e">
        <f>IF(AND(#REF!="Alta",#REF!="Leve"),CONCATENATE("R6C",#REF!),"")</f>
        <v>#REF!</v>
      </c>
      <c r="O21" s="55" t="e">
        <f>IF(AND(#REF!="Alta",#REF!="Leve"),CONCATENATE("R6C",#REF!),"")</f>
        <v>#REF!</v>
      </c>
      <c r="P21" s="53" t="e">
        <f>IF(AND(#REF!="Alta",#REF!="Menor"),CONCATENATE("R6C",#REF!),"")</f>
        <v>#REF!</v>
      </c>
      <c r="Q21" s="54" t="e">
        <f>IF(AND(#REF!="Alta",#REF!="Menor"),CONCATENATE("R6C",#REF!),"")</f>
        <v>#REF!</v>
      </c>
      <c r="R21" s="54" t="e">
        <f>IF(AND(#REF!="Alta",#REF!="Menor"),CONCATENATE("R6C",#REF!),"")</f>
        <v>#REF!</v>
      </c>
      <c r="S21" s="54" t="e">
        <f>IF(AND(#REF!="Alta",#REF!="Menor"),CONCATENATE("R6C",#REF!),"")</f>
        <v>#REF!</v>
      </c>
      <c r="T21" s="54" t="e">
        <f>IF(AND(#REF!="Alta",#REF!="Menor"),CONCATENATE("R6C",#REF!),"")</f>
        <v>#REF!</v>
      </c>
      <c r="U21" s="55" t="e">
        <f>IF(AND(#REF!="Alta",#REF!="Menor"),CONCATENATE("R6C",#REF!),"")</f>
        <v>#REF!</v>
      </c>
      <c r="V21" s="38" t="e">
        <f>IF(AND(#REF!="Alta",#REF!="Moderado"),CONCATENATE("R6C",#REF!),"")</f>
        <v>#REF!</v>
      </c>
      <c r="W21" s="39" t="e">
        <f>IF(AND(#REF!="Alta",#REF!="Moderado"),CONCATENATE("R6C",#REF!),"")</f>
        <v>#REF!</v>
      </c>
      <c r="X21" s="39" t="e">
        <f>IF(AND(#REF!="Alta",#REF!="Moderado"),CONCATENATE("R6C",#REF!),"")</f>
        <v>#REF!</v>
      </c>
      <c r="Y21" s="39" t="e">
        <f>IF(AND(#REF!="Alta",#REF!="Moderado"),CONCATENATE("R6C",#REF!),"")</f>
        <v>#REF!</v>
      </c>
      <c r="Z21" s="39" t="e">
        <f>IF(AND(#REF!="Alta",#REF!="Moderado"),CONCATENATE("R6C",#REF!),"")</f>
        <v>#REF!</v>
      </c>
      <c r="AA21" s="40" t="e">
        <f>IF(AND(#REF!="Alta",#REF!="Moderado"),CONCATENATE("R6C",#REF!),"")</f>
        <v>#REF!</v>
      </c>
      <c r="AB21" s="38" t="e">
        <f>IF(AND(#REF!="Alta",#REF!="Mayor"),CONCATENATE("R6C",#REF!),"")</f>
        <v>#REF!</v>
      </c>
      <c r="AC21" s="39" t="e">
        <f>IF(AND(#REF!="Alta",#REF!="Mayor"),CONCATENATE("R6C",#REF!),"")</f>
        <v>#REF!</v>
      </c>
      <c r="AD21" s="39" t="e">
        <f>IF(AND(#REF!="Alta",#REF!="Mayor"),CONCATENATE("R6C",#REF!),"")</f>
        <v>#REF!</v>
      </c>
      <c r="AE21" s="39" t="e">
        <f>IF(AND(#REF!="Alta",#REF!="Mayor"),CONCATENATE("R6C",#REF!),"")</f>
        <v>#REF!</v>
      </c>
      <c r="AF21" s="39" t="e">
        <f>IF(AND(#REF!="Alta",#REF!="Mayor"),CONCATENATE("R6C",#REF!),"")</f>
        <v>#REF!</v>
      </c>
      <c r="AG21" s="40" t="e">
        <f>IF(AND(#REF!="Alta",#REF!="Mayor"),CONCATENATE("R6C",#REF!),"")</f>
        <v>#REF!</v>
      </c>
      <c r="AH21" s="41" t="e">
        <f>IF(AND(#REF!="Alta",#REF!="Catastrófico"),CONCATENATE("R6C",#REF!),"")</f>
        <v>#REF!</v>
      </c>
      <c r="AI21" s="42" t="e">
        <f>IF(AND(#REF!="Alta",#REF!="Catastrófico"),CONCATENATE("R6C",#REF!),"")</f>
        <v>#REF!</v>
      </c>
      <c r="AJ21" s="42" t="e">
        <f>IF(AND(#REF!="Alta",#REF!="Catastrófico"),CONCATENATE("R6C",#REF!),"")</f>
        <v>#REF!</v>
      </c>
      <c r="AK21" s="42" t="e">
        <f>IF(AND(#REF!="Alta",#REF!="Catastrófico"),CONCATENATE("R6C",#REF!),"")</f>
        <v>#REF!</v>
      </c>
      <c r="AL21" s="42" t="e">
        <f>IF(AND(#REF!="Alta",#REF!="Catastrófico"),CONCATENATE("R6C",#REF!),"")</f>
        <v>#REF!</v>
      </c>
      <c r="AM21" s="43" t="e">
        <f>IF(AND(#REF!="Alta",#REF!="Catastrófico"),CONCATENATE("R6C",#REF!),"")</f>
        <v>#REF!</v>
      </c>
      <c r="AN21" s="69"/>
      <c r="AO21" s="849"/>
      <c r="AP21" s="850"/>
      <c r="AQ21" s="850"/>
      <c r="AR21" s="850"/>
      <c r="AS21" s="850"/>
      <c r="AT21" s="851"/>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row>
    <row r="22" spans="1:76" ht="15" customHeight="1" x14ac:dyDescent="0.35">
      <c r="A22" s="69"/>
      <c r="B22" s="760"/>
      <c r="C22" s="760"/>
      <c r="D22" s="761"/>
      <c r="E22" s="859"/>
      <c r="F22" s="858"/>
      <c r="G22" s="858"/>
      <c r="H22" s="858"/>
      <c r="I22" s="858"/>
      <c r="J22" s="53" t="e">
        <f>IF(AND(#REF!="Alta",#REF!="Leve"),CONCATENATE("R7C",#REF!),"")</f>
        <v>#REF!</v>
      </c>
      <c r="K22" s="54" t="e">
        <f>IF(AND(#REF!="Alta",#REF!="Leve"),CONCATENATE("R7C",#REF!),"")</f>
        <v>#REF!</v>
      </c>
      <c r="L22" s="54" t="e">
        <f>IF(AND(#REF!="Alta",#REF!="Leve"),CONCATENATE("R7C",#REF!),"")</f>
        <v>#REF!</v>
      </c>
      <c r="M22" s="54" t="e">
        <f>IF(AND(#REF!="Alta",#REF!="Leve"),CONCATENATE("R7C",#REF!),"")</f>
        <v>#REF!</v>
      </c>
      <c r="N22" s="54" t="e">
        <f>IF(AND(#REF!="Alta",#REF!="Leve"),CONCATENATE("R7C",#REF!),"")</f>
        <v>#REF!</v>
      </c>
      <c r="O22" s="55" t="e">
        <f>IF(AND(#REF!="Alta",#REF!="Leve"),CONCATENATE("R7C",#REF!),"")</f>
        <v>#REF!</v>
      </c>
      <c r="P22" s="53" t="e">
        <f>IF(AND(#REF!="Alta",#REF!="Menor"),CONCATENATE("R7C",#REF!),"")</f>
        <v>#REF!</v>
      </c>
      <c r="Q22" s="54" t="e">
        <f>IF(AND(#REF!="Alta",#REF!="Menor"),CONCATENATE("R7C",#REF!),"")</f>
        <v>#REF!</v>
      </c>
      <c r="R22" s="54" t="e">
        <f>IF(AND(#REF!="Alta",#REF!="Menor"),CONCATENATE("R7C",#REF!),"")</f>
        <v>#REF!</v>
      </c>
      <c r="S22" s="54" t="e">
        <f>IF(AND(#REF!="Alta",#REF!="Menor"),CONCATENATE("R7C",#REF!),"")</f>
        <v>#REF!</v>
      </c>
      <c r="T22" s="54" t="e">
        <f>IF(AND(#REF!="Alta",#REF!="Menor"),CONCATENATE("R7C",#REF!),"")</f>
        <v>#REF!</v>
      </c>
      <c r="U22" s="55" t="e">
        <f>IF(AND(#REF!="Alta",#REF!="Menor"),CONCATENATE("R7C",#REF!),"")</f>
        <v>#REF!</v>
      </c>
      <c r="V22" s="38" t="e">
        <f>IF(AND(#REF!="Alta",#REF!="Moderado"),CONCATENATE("R7C",#REF!),"")</f>
        <v>#REF!</v>
      </c>
      <c r="W22" s="39" t="e">
        <f>IF(AND(#REF!="Alta",#REF!="Moderado"),CONCATENATE("R7C",#REF!),"")</f>
        <v>#REF!</v>
      </c>
      <c r="X22" s="39" t="e">
        <f>IF(AND(#REF!="Alta",#REF!="Moderado"),CONCATENATE("R7C",#REF!),"")</f>
        <v>#REF!</v>
      </c>
      <c r="Y22" s="39" t="e">
        <f>IF(AND(#REF!="Alta",#REF!="Moderado"),CONCATENATE("R7C",#REF!),"")</f>
        <v>#REF!</v>
      </c>
      <c r="Z22" s="39" t="e">
        <f>IF(AND(#REF!="Alta",#REF!="Moderado"),CONCATENATE("R7C",#REF!),"")</f>
        <v>#REF!</v>
      </c>
      <c r="AA22" s="40" t="e">
        <f>IF(AND(#REF!="Alta",#REF!="Moderado"),CONCATENATE("R7C",#REF!),"")</f>
        <v>#REF!</v>
      </c>
      <c r="AB22" s="38" t="e">
        <f>IF(AND(#REF!="Alta",#REF!="Mayor"),CONCATENATE("R7C",#REF!),"")</f>
        <v>#REF!</v>
      </c>
      <c r="AC22" s="39" t="e">
        <f>IF(AND(#REF!="Alta",#REF!="Mayor"),CONCATENATE("R7C",#REF!),"")</f>
        <v>#REF!</v>
      </c>
      <c r="AD22" s="39" t="e">
        <f>IF(AND(#REF!="Alta",#REF!="Mayor"),CONCATENATE("R7C",#REF!),"")</f>
        <v>#REF!</v>
      </c>
      <c r="AE22" s="39" t="e">
        <f>IF(AND(#REF!="Alta",#REF!="Mayor"),CONCATENATE("R7C",#REF!),"")</f>
        <v>#REF!</v>
      </c>
      <c r="AF22" s="39" t="e">
        <f>IF(AND(#REF!="Alta",#REF!="Mayor"),CONCATENATE("R7C",#REF!),"")</f>
        <v>#REF!</v>
      </c>
      <c r="AG22" s="40" t="e">
        <f>IF(AND(#REF!="Alta",#REF!="Mayor"),CONCATENATE("R7C",#REF!),"")</f>
        <v>#REF!</v>
      </c>
      <c r="AH22" s="41" t="e">
        <f>IF(AND(#REF!="Alta",#REF!="Catastrófico"),CONCATENATE("R7C",#REF!),"")</f>
        <v>#REF!</v>
      </c>
      <c r="AI22" s="42" t="e">
        <f>IF(AND(#REF!="Alta",#REF!="Catastrófico"),CONCATENATE("R7C",#REF!),"")</f>
        <v>#REF!</v>
      </c>
      <c r="AJ22" s="42" t="e">
        <f>IF(AND(#REF!="Alta",#REF!="Catastrófico"),CONCATENATE("R7C",#REF!),"")</f>
        <v>#REF!</v>
      </c>
      <c r="AK22" s="42" t="e">
        <f>IF(AND(#REF!="Alta",#REF!="Catastrófico"),CONCATENATE("R7C",#REF!),"")</f>
        <v>#REF!</v>
      </c>
      <c r="AL22" s="42" t="e">
        <f>IF(AND(#REF!="Alta",#REF!="Catastrófico"),CONCATENATE("R7C",#REF!),"")</f>
        <v>#REF!</v>
      </c>
      <c r="AM22" s="43" t="e">
        <f>IF(AND(#REF!="Alta",#REF!="Catastrófico"),CONCATENATE("R7C",#REF!),"")</f>
        <v>#REF!</v>
      </c>
      <c r="AN22" s="69"/>
      <c r="AO22" s="849"/>
      <c r="AP22" s="850"/>
      <c r="AQ22" s="850"/>
      <c r="AR22" s="850"/>
      <c r="AS22" s="850"/>
      <c r="AT22" s="851"/>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row>
    <row r="23" spans="1:76" ht="15" customHeight="1" x14ac:dyDescent="0.35">
      <c r="A23" s="69"/>
      <c r="B23" s="760"/>
      <c r="C23" s="760"/>
      <c r="D23" s="761"/>
      <c r="E23" s="859"/>
      <c r="F23" s="858"/>
      <c r="G23" s="858"/>
      <c r="H23" s="858"/>
      <c r="I23" s="858"/>
      <c r="J23" s="53" t="e">
        <f>IF(AND(#REF!="Alta",#REF!="Leve"),CONCATENATE("R8C",#REF!),"")</f>
        <v>#REF!</v>
      </c>
      <c r="K23" s="54" t="e">
        <f>IF(AND(#REF!="Alta",#REF!="Leve"),CONCATENATE("R8C",#REF!),"")</f>
        <v>#REF!</v>
      </c>
      <c r="L23" s="54" t="e">
        <f>IF(AND(#REF!="Alta",#REF!="Leve"),CONCATENATE("R8C",#REF!),"")</f>
        <v>#REF!</v>
      </c>
      <c r="M23" s="54" t="e">
        <f>IF(AND(#REF!="Alta",#REF!="Leve"),CONCATENATE("R8C",#REF!),"")</f>
        <v>#REF!</v>
      </c>
      <c r="N23" s="54" t="e">
        <f>IF(AND(#REF!="Alta",#REF!="Leve"),CONCATENATE("R8C",#REF!),"")</f>
        <v>#REF!</v>
      </c>
      <c r="O23" s="55" t="e">
        <f>IF(AND(#REF!="Alta",#REF!="Leve"),CONCATENATE("R8C",#REF!),"")</f>
        <v>#REF!</v>
      </c>
      <c r="P23" s="53" t="e">
        <f>IF(AND(#REF!="Alta",#REF!="Menor"),CONCATENATE("R8C",#REF!),"")</f>
        <v>#REF!</v>
      </c>
      <c r="Q23" s="54" t="e">
        <f>IF(AND(#REF!="Alta",#REF!="Menor"),CONCATENATE("R8C",#REF!),"")</f>
        <v>#REF!</v>
      </c>
      <c r="R23" s="54" t="e">
        <f>IF(AND(#REF!="Alta",#REF!="Menor"),CONCATENATE("R8C",#REF!),"")</f>
        <v>#REF!</v>
      </c>
      <c r="S23" s="54" t="e">
        <f>IF(AND(#REF!="Alta",#REF!="Menor"),CONCATENATE("R8C",#REF!),"")</f>
        <v>#REF!</v>
      </c>
      <c r="T23" s="54" t="e">
        <f>IF(AND(#REF!="Alta",#REF!="Menor"),CONCATENATE("R8C",#REF!),"")</f>
        <v>#REF!</v>
      </c>
      <c r="U23" s="55" t="e">
        <f>IF(AND(#REF!="Alta",#REF!="Menor"),CONCATENATE("R8C",#REF!),"")</f>
        <v>#REF!</v>
      </c>
      <c r="V23" s="38" t="e">
        <f>IF(AND(#REF!="Alta",#REF!="Moderado"),CONCATENATE("R8C",#REF!),"")</f>
        <v>#REF!</v>
      </c>
      <c r="W23" s="39" t="e">
        <f>IF(AND(#REF!="Alta",#REF!="Moderado"),CONCATENATE("R8C",#REF!),"")</f>
        <v>#REF!</v>
      </c>
      <c r="X23" s="39" t="e">
        <f>IF(AND(#REF!="Alta",#REF!="Moderado"),CONCATENATE("R8C",#REF!),"")</f>
        <v>#REF!</v>
      </c>
      <c r="Y23" s="39" t="e">
        <f>IF(AND(#REF!="Alta",#REF!="Moderado"),CONCATENATE("R8C",#REF!),"")</f>
        <v>#REF!</v>
      </c>
      <c r="Z23" s="39" t="e">
        <f>IF(AND(#REF!="Alta",#REF!="Moderado"),CONCATENATE("R8C",#REF!),"")</f>
        <v>#REF!</v>
      </c>
      <c r="AA23" s="40" t="e">
        <f>IF(AND(#REF!="Alta",#REF!="Moderado"),CONCATENATE("R8C",#REF!),"")</f>
        <v>#REF!</v>
      </c>
      <c r="AB23" s="38" t="e">
        <f>IF(AND(#REF!="Alta",#REF!="Mayor"),CONCATENATE("R8C",#REF!),"")</f>
        <v>#REF!</v>
      </c>
      <c r="AC23" s="39" t="e">
        <f>IF(AND(#REF!="Alta",#REF!="Mayor"),CONCATENATE("R8C",#REF!),"")</f>
        <v>#REF!</v>
      </c>
      <c r="AD23" s="39" t="e">
        <f>IF(AND(#REF!="Alta",#REF!="Mayor"),CONCATENATE("R8C",#REF!),"")</f>
        <v>#REF!</v>
      </c>
      <c r="AE23" s="39" t="e">
        <f>IF(AND(#REF!="Alta",#REF!="Mayor"),CONCATENATE("R8C",#REF!),"")</f>
        <v>#REF!</v>
      </c>
      <c r="AF23" s="39" t="e">
        <f>IF(AND(#REF!="Alta",#REF!="Mayor"),CONCATENATE("R8C",#REF!),"")</f>
        <v>#REF!</v>
      </c>
      <c r="AG23" s="40" t="e">
        <f>IF(AND(#REF!="Alta",#REF!="Mayor"),CONCATENATE("R8C",#REF!),"")</f>
        <v>#REF!</v>
      </c>
      <c r="AH23" s="41" t="e">
        <f>IF(AND(#REF!="Alta",#REF!="Catastrófico"),CONCATENATE("R8C",#REF!),"")</f>
        <v>#REF!</v>
      </c>
      <c r="AI23" s="42" t="e">
        <f>IF(AND(#REF!="Alta",#REF!="Catastrófico"),CONCATENATE("R8C",#REF!),"")</f>
        <v>#REF!</v>
      </c>
      <c r="AJ23" s="42" t="e">
        <f>IF(AND(#REF!="Alta",#REF!="Catastrófico"),CONCATENATE("R8C",#REF!),"")</f>
        <v>#REF!</v>
      </c>
      <c r="AK23" s="42" t="e">
        <f>IF(AND(#REF!="Alta",#REF!="Catastrófico"),CONCATENATE("R8C",#REF!),"")</f>
        <v>#REF!</v>
      </c>
      <c r="AL23" s="42" t="e">
        <f>IF(AND(#REF!="Alta",#REF!="Catastrófico"),CONCATENATE("R8C",#REF!),"")</f>
        <v>#REF!</v>
      </c>
      <c r="AM23" s="43" t="e">
        <f>IF(AND(#REF!="Alta",#REF!="Catastrófico"),CONCATENATE("R8C",#REF!),"")</f>
        <v>#REF!</v>
      </c>
      <c r="AN23" s="69"/>
      <c r="AO23" s="849"/>
      <c r="AP23" s="850"/>
      <c r="AQ23" s="850"/>
      <c r="AR23" s="850"/>
      <c r="AS23" s="850"/>
      <c r="AT23" s="851"/>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row>
    <row r="24" spans="1:76" ht="15" customHeight="1" x14ac:dyDescent="0.35">
      <c r="A24" s="69"/>
      <c r="B24" s="760"/>
      <c r="C24" s="760"/>
      <c r="D24" s="761"/>
      <c r="E24" s="859"/>
      <c r="F24" s="858"/>
      <c r="G24" s="858"/>
      <c r="H24" s="858"/>
      <c r="I24" s="858"/>
      <c r="J24" s="53" t="e">
        <f>IF(AND(#REF!="Alta",#REF!="Leve"),CONCATENATE("R9C",#REF!),"")</f>
        <v>#REF!</v>
      </c>
      <c r="K24" s="54" t="e">
        <f>IF(AND(#REF!="Alta",#REF!="Leve"),CONCATENATE("R9C",#REF!),"")</f>
        <v>#REF!</v>
      </c>
      <c r="L24" s="54" t="e">
        <f>IF(AND(#REF!="Alta",#REF!="Leve"),CONCATENATE("R9C",#REF!),"")</f>
        <v>#REF!</v>
      </c>
      <c r="M24" s="54" t="e">
        <f>IF(AND(#REF!="Alta",#REF!="Leve"),CONCATENATE("R9C",#REF!),"")</f>
        <v>#REF!</v>
      </c>
      <c r="N24" s="54" t="e">
        <f>IF(AND(#REF!="Alta",#REF!="Leve"),CONCATENATE("R9C",#REF!),"")</f>
        <v>#REF!</v>
      </c>
      <c r="O24" s="55" t="e">
        <f>IF(AND(#REF!="Alta",#REF!="Leve"),CONCATENATE("R9C",#REF!),"")</f>
        <v>#REF!</v>
      </c>
      <c r="P24" s="53" t="e">
        <f>IF(AND(#REF!="Alta",#REF!="Menor"),CONCATENATE("R9C",#REF!),"")</f>
        <v>#REF!</v>
      </c>
      <c r="Q24" s="54" t="e">
        <f>IF(AND(#REF!="Alta",#REF!="Menor"),CONCATENATE("R9C",#REF!),"")</f>
        <v>#REF!</v>
      </c>
      <c r="R24" s="54" t="e">
        <f>IF(AND(#REF!="Alta",#REF!="Menor"),CONCATENATE("R9C",#REF!),"")</f>
        <v>#REF!</v>
      </c>
      <c r="S24" s="54" t="e">
        <f>IF(AND(#REF!="Alta",#REF!="Menor"),CONCATENATE("R9C",#REF!),"")</f>
        <v>#REF!</v>
      </c>
      <c r="T24" s="54" t="e">
        <f>IF(AND(#REF!="Alta",#REF!="Menor"),CONCATENATE("R9C",#REF!),"")</f>
        <v>#REF!</v>
      </c>
      <c r="U24" s="55" t="e">
        <f>IF(AND(#REF!="Alta",#REF!="Menor"),CONCATENATE("R9C",#REF!),"")</f>
        <v>#REF!</v>
      </c>
      <c r="V24" s="38" t="e">
        <f>IF(AND(#REF!="Alta",#REF!="Moderado"),CONCATENATE("R9C",#REF!),"")</f>
        <v>#REF!</v>
      </c>
      <c r="W24" s="39" t="e">
        <f>IF(AND(#REF!="Alta",#REF!="Moderado"),CONCATENATE("R9C",#REF!),"")</f>
        <v>#REF!</v>
      </c>
      <c r="X24" s="39" t="e">
        <f>IF(AND(#REF!="Alta",#REF!="Moderado"),CONCATENATE("R9C",#REF!),"")</f>
        <v>#REF!</v>
      </c>
      <c r="Y24" s="39" t="e">
        <f>IF(AND(#REF!="Alta",#REF!="Moderado"),CONCATENATE("R9C",#REF!),"")</f>
        <v>#REF!</v>
      </c>
      <c r="Z24" s="39" t="e">
        <f>IF(AND(#REF!="Alta",#REF!="Moderado"),CONCATENATE("R9C",#REF!),"")</f>
        <v>#REF!</v>
      </c>
      <c r="AA24" s="40" t="e">
        <f>IF(AND(#REF!="Alta",#REF!="Moderado"),CONCATENATE("R9C",#REF!),"")</f>
        <v>#REF!</v>
      </c>
      <c r="AB24" s="38" t="e">
        <f>IF(AND(#REF!="Alta",#REF!="Mayor"),CONCATENATE("R9C",#REF!),"")</f>
        <v>#REF!</v>
      </c>
      <c r="AC24" s="39" t="e">
        <f>IF(AND(#REF!="Alta",#REF!="Mayor"),CONCATENATE("R9C",#REF!),"")</f>
        <v>#REF!</v>
      </c>
      <c r="AD24" s="39" t="e">
        <f>IF(AND(#REF!="Alta",#REF!="Mayor"),CONCATENATE("R9C",#REF!),"")</f>
        <v>#REF!</v>
      </c>
      <c r="AE24" s="39" t="e">
        <f>IF(AND(#REF!="Alta",#REF!="Mayor"),CONCATENATE("R9C",#REF!),"")</f>
        <v>#REF!</v>
      </c>
      <c r="AF24" s="39" t="e">
        <f>IF(AND(#REF!="Alta",#REF!="Mayor"),CONCATENATE("R9C",#REF!),"")</f>
        <v>#REF!</v>
      </c>
      <c r="AG24" s="40" t="e">
        <f>IF(AND(#REF!="Alta",#REF!="Mayor"),CONCATENATE("R9C",#REF!),"")</f>
        <v>#REF!</v>
      </c>
      <c r="AH24" s="41" t="e">
        <f>IF(AND(#REF!="Alta",#REF!="Catastrófico"),CONCATENATE("R9C",#REF!),"")</f>
        <v>#REF!</v>
      </c>
      <c r="AI24" s="42" t="e">
        <f>IF(AND(#REF!="Alta",#REF!="Catastrófico"),CONCATENATE("R9C",#REF!),"")</f>
        <v>#REF!</v>
      </c>
      <c r="AJ24" s="42" t="e">
        <f>IF(AND(#REF!="Alta",#REF!="Catastrófico"),CONCATENATE("R9C",#REF!),"")</f>
        <v>#REF!</v>
      </c>
      <c r="AK24" s="42" t="e">
        <f>IF(AND(#REF!="Alta",#REF!="Catastrófico"),CONCATENATE("R9C",#REF!),"")</f>
        <v>#REF!</v>
      </c>
      <c r="AL24" s="42" t="e">
        <f>IF(AND(#REF!="Alta",#REF!="Catastrófico"),CONCATENATE("R9C",#REF!),"")</f>
        <v>#REF!</v>
      </c>
      <c r="AM24" s="43" t="e">
        <f>IF(AND(#REF!="Alta",#REF!="Catastrófico"),CONCATENATE("R9C",#REF!),"")</f>
        <v>#REF!</v>
      </c>
      <c r="AN24" s="69"/>
      <c r="AO24" s="849"/>
      <c r="AP24" s="850"/>
      <c r="AQ24" s="850"/>
      <c r="AR24" s="850"/>
      <c r="AS24" s="850"/>
      <c r="AT24" s="851"/>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row>
    <row r="25" spans="1:76" ht="15.75" customHeight="1" thickBot="1" x14ac:dyDescent="0.4">
      <c r="A25" s="69"/>
      <c r="B25" s="760"/>
      <c r="C25" s="760"/>
      <c r="D25" s="761"/>
      <c r="E25" s="860"/>
      <c r="F25" s="861"/>
      <c r="G25" s="861"/>
      <c r="H25" s="861"/>
      <c r="I25" s="861"/>
      <c r="J25" s="56" t="e">
        <f>IF(AND(#REF!="Alta",#REF!="Leve"),CONCATENATE("R10C",#REF!),"")</f>
        <v>#REF!</v>
      </c>
      <c r="K25" s="57" t="e">
        <f>IF(AND(#REF!="Alta",#REF!="Leve"),CONCATENATE("R10C",#REF!),"")</f>
        <v>#REF!</v>
      </c>
      <c r="L25" s="57" t="e">
        <f>IF(AND(#REF!="Alta",#REF!="Leve"),CONCATENATE("R10C",#REF!),"")</f>
        <v>#REF!</v>
      </c>
      <c r="M25" s="57" t="e">
        <f>IF(AND(#REF!="Alta",#REF!="Leve"),CONCATENATE("R10C",#REF!),"")</f>
        <v>#REF!</v>
      </c>
      <c r="N25" s="57" t="e">
        <f>IF(AND(#REF!="Alta",#REF!="Leve"),CONCATENATE("R10C",#REF!),"")</f>
        <v>#REF!</v>
      </c>
      <c r="O25" s="58" t="e">
        <f>IF(AND(#REF!="Alta",#REF!="Leve"),CONCATENATE("R10C",#REF!),"")</f>
        <v>#REF!</v>
      </c>
      <c r="P25" s="56" t="e">
        <f>IF(AND(#REF!="Alta",#REF!="Menor"),CONCATENATE("R10C",#REF!),"")</f>
        <v>#REF!</v>
      </c>
      <c r="Q25" s="57" t="e">
        <f>IF(AND(#REF!="Alta",#REF!="Menor"),CONCATENATE("R10C",#REF!),"")</f>
        <v>#REF!</v>
      </c>
      <c r="R25" s="57" t="e">
        <f>IF(AND(#REF!="Alta",#REF!="Menor"),CONCATENATE("R10C",#REF!),"")</f>
        <v>#REF!</v>
      </c>
      <c r="S25" s="57" t="e">
        <f>IF(AND(#REF!="Alta",#REF!="Menor"),CONCATENATE("R10C",#REF!),"")</f>
        <v>#REF!</v>
      </c>
      <c r="T25" s="57" t="e">
        <f>IF(AND(#REF!="Alta",#REF!="Menor"),CONCATENATE("R10C",#REF!),"")</f>
        <v>#REF!</v>
      </c>
      <c r="U25" s="58" t="e">
        <f>IF(AND(#REF!="Alta",#REF!="Menor"),CONCATENATE("R10C",#REF!),"")</f>
        <v>#REF!</v>
      </c>
      <c r="V25" s="44" t="e">
        <f>IF(AND(#REF!="Alta",#REF!="Moderado"),CONCATENATE("R10C",#REF!),"")</f>
        <v>#REF!</v>
      </c>
      <c r="W25" s="45" t="e">
        <f>IF(AND(#REF!="Alta",#REF!="Moderado"),CONCATENATE("R10C",#REF!),"")</f>
        <v>#REF!</v>
      </c>
      <c r="X25" s="45" t="e">
        <f>IF(AND(#REF!="Alta",#REF!="Moderado"),CONCATENATE("R10C",#REF!),"")</f>
        <v>#REF!</v>
      </c>
      <c r="Y25" s="45" t="e">
        <f>IF(AND(#REF!="Alta",#REF!="Moderado"),CONCATENATE("R10C",#REF!),"")</f>
        <v>#REF!</v>
      </c>
      <c r="Z25" s="45" t="e">
        <f>IF(AND(#REF!="Alta",#REF!="Moderado"),CONCATENATE("R10C",#REF!),"")</f>
        <v>#REF!</v>
      </c>
      <c r="AA25" s="46" t="e">
        <f>IF(AND(#REF!="Alta",#REF!="Moderado"),CONCATENATE("R10C",#REF!),"")</f>
        <v>#REF!</v>
      </c>
      <c r="AB25" s="44" t="e">
        <f>IF(AND(#REF!="Alta",#REF!="Mayor"),CONCATENATE("R10C",#REF!),"")</f>
        <v>#REF!</v>
      </c>
      <c r="AC25" s="45" t="e">
        <f>IF(AND(#REF!="Alta",#REF!="Mayor"),CONCATENATE("R10C",#REF!),"")</f>
        <v>#REF!</v>
      </c>
      <c r="AD25" s="45" t="e">
        <f>IF(AND(#REF!="Alta",#REF!="Mayor"),CONCATENATE("R10C",#REF!),"")</f>
        <v>#REF!</v>
      </c>
      <c r="AE25" s="45" t="e">
        <f>IF(AND(#REF!="Alta",#REF!="Mayor"),CONCATENATE("R10C",#REF!),"")</f>
        <v>#REF!</v>
      </c>
      <c r="AF25" s="45" t="e">
        <f>IF(AND(#REF!="Alta",#REF!="Mayor"),CONCATENATE("R10C",#REF!),"")</f>
        <v>#REF!</v>
      </c>
      <c r="AG25" s="46" t="e">
        <f>IF(AND(#REF!="Alta",#REF!="Mayor"),CONCATENATE("R10C",#REF!),"")</f>
        <v>#REF!</v>
      </c>
      <c r="AH25" s="47" t="e">
        <f>IF(AND(#REF!="Alta",#REF!="Catastrófico"),CONCATENATE("R10C",#REF!),"")</f>
        <v>#REF!</v>
      </c>
      <c r="AI25" s="48" t="e">
        <f>IF(AND(#REF!="Alta",#REF!="Catastrófico"),CONCATENATE("R10C",#REF!),"")</f>
        <v>#REF!</v>
      </c>
      <c r="AJ25" s="48" t="e">
        <f>IF(AND(#REF!="Alta",#REF!="Catastrófico"),CONCATENATE("R10C",#REF!),"")</f>
        <v>#REF!</v>
      </c>
      <c r="AK25" s="48" t="e">
        <f>IF(AND(#REF!="Alta",#REF!="Catastrófico"),CONCATENATE("R10C",#REF!),"")</f>
        <v>#REF!</v>
      </c>
      <c r="AL25" s="48" t="e">
        <f>IF(AND(#REF!="Alta",#REF!="Catastrófico"),CONCATENATE("R10C",#REF!),"")</f>
        <v>#REF!</v>
      </c>
      <c r="AM25" s="49" t="e">
        <f>IF(AND(#REF!="Alta",#REF!="Catastrófico"),CONCATENATE("R10C",#REF!),"")</f>
        <v>#REF!</v>
      </c>
      <c r="AN25" s="69"/>
      <c r="AO25" s="852"/>
      <c r="AP25" s="853"/>
      <c r="AQ25" s="853"/>
      <c r="AR25" s="853"/>
      <c r="AS25" s="853"/>
      <c r="AT25" s="854"/>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row>
    <row r="26" spans="1:76" ht="15" customHeight="1" x14ac:dyDescent="0.35">
      <c r="A26" s="69"/>
      <c r="B26" s="760"/>
      <c r="C26" s="760"/>
      <c r="D26" s="761"/>
      <c r="E26" s="855" t="s">
        <v>147</v>
      </c>
      <c r="F26" s="856"/>
      <c r="G26" s="856"/>
      <c r="H26" s="856"/>
      <c r="I26" s="873"/>
      <c r="J26" s="50" t="e">
        <f>IF(AND(#REF!="Media",#REF!="Leve"),CONCATENATE("R1C",#REF!),"")</f>
        <v>#REF!</v>
      </c>
      <c r="K26" s="51" t="e">
        <f>IF(AND(#REF!="Media",#REF!="Leve"),CONCATENATE("R1C",#REF!),"")</f>
        <v>#REF!</v>
      </c>
      <c r="L26" s="51" t="e">
        <f>IF(AND(#REF!="Media",#REF!="Leve"),CONCATENATE("R1C",#REF!),"")</f>
        <v>#REF!</v>
      </c>
      <c r="M26" s="51" t="e">
        <f>IF(AND(#REF!="Media",#REF!="Leve"),CONCATENATE("R1C",#REF!),"")</f>
        <v>#REF!</v>
      </c>
      <c r="N26" s="51" t="e">
        <f>IF(AND(#REF!="Media",#REF!="Leve"),CONCATENATE("R1C",#REF!),"")</f>
        <v>#REF!</v>
      </c>
      <c r="O26" s="52" t="e">
        <f>IF(AND(#REF!="Media",#REF!="Leve"),CONCATENATE("R1C",#REF!),"")</f>
        <v>#REF!</v>
      </c>
      <c r="P26" s="50" t="e">
        <f>IF(AND(#REF!="Media",#REF!="Menor"),CONCATENATE("R1C",#REF!),"")</f>
        <v>#REF!</v>
      </c>
      <c r="Q26" s="51" t="e">
        <f>IF(AND(#REF!="Media",#REF!="Menor"),CONCATENATE("R1C",#REF!),"")</f>
        <v>#REF!</v>
      </c>
      <c r="R26" s="51" t="e">
        <f>IF(AND(#REF!="Media",#REF!="Menor"),CONCATENATE("R1C",#REF!),"")</f>
        <v>#REF!</v>
      </c>
      <c r="S26" s="51" t="e">
        <f>IF(AND(#REF!="Media",#REF!="Menor"),CONCATENATE("R1C",#REF!),"")</f>
        <v>#REF!</v>
      </c>
      <c r="T26" s="51" t="e">
        <f>IF(AND(#REF!="Media",#REF!="Menor"),CONCATENATE("R1C",#REF!),"")</f>
        <v>#REF!</v>
      </c>
      <c r="U26" s="52" t="e">
        <f>IF(AND(#REF!="Media",#REF!="Menor"),CONCATENATE("R1C",#REF!),"")</f>
        <v>#REF!</v>
      </c>
      <c r="V26" s="50" t="e">
        <f>IF(AND(#REF!="Media",#REF!="Moderado"),CONCATENATE("R1C",#REF!),"")</f>
        <v>#REF!</v>
      </c>
      <c r="W26" s="51" t="e">
        <f>IF(AND(#REF!="Media",#REF!="Moderado"),CONCATENATE("R1C",#REF!),"")</f>
        <v>#REF!</v>
      </c>
      <c r="X26" s="51" t="e">
        <f>IF(AND(#REF!="Media",#REF!="Moderado"),CONCATENATE("R1C",#REF!),"")</f>
        <v>#REF!</v>
      </c>
      <c r="Y26" s="51" t="e">
        <f>IF(AND(#REF!="Media",#REF!="Moderado"),CONCATENATE("R1C",#REF!),"")</f>
        <v>#REF!</v>
      </c>
      <c r="Z26" s="51" t="e">
        <f>IF(AND(#REF!="Media",#REF!="Moderado"),CONCATENATE("R1C",#REF!),"")</f>
        <v>#REF!</v>
      </c>
      <c r="AA26" s="52" t="e">
        <f>IF(AND(#REF!="Media",#REF!="Moderado"),CONCATENATE("R1C",#REF!),"")</f>
        <v>#REF!</v>
      </c>
      <c r="AB26" s="32" t="e">
        <f>IF(AND(#REF!="Media",#REF!="Mayor"),CONCATENATE("R1C",#REF!),"")</f>
        <v>#REF!</v>
      </c>
      <c r="AC26" s="33" t="e">
        <f>IF(AND(#REF!="Media",#REF!="Mayor"),CONCATENATE("R1C",#REF!),"")</f>
        <v>#REF!</v>
      </c>
      <c r="AD26" s="33" t="e">
        <f>IF(AND(#REF!="Media",#REF!="Mayor"),CONCATENATE("R1C",#REF!),"")</f>
        <v>#REF!</v>
      </c>
      <c r="AE26" s="33" t="e">
        <f>IF(AND(#REF!="Media",#REF!="Mayor"),CONCATENATE("R1C",#REF!),"")</f>
        <v>#REF!</v>
      </c>
      <c r="AF26" s="33" t="e">
        <f>IF(AND(#REF!="Media",#REF!="Mayor"),CONCATENATE("R1C",#REF!),"")</f>
        <v>#REF!</v>
      </c>
      <c r="AG26" s="34" t="e">
        <f>IF(AND(#REF!="Media",#REF!="Mayor"),CONCATENATE("R1C",#REF!),"")</f>
        <v>#REF!</v>
      </c>
      <c r="AH26" s="35" t="e">
        <f>IF(AND(#REF!="Media",#REF!="Catastrófico"),CONCATENATE("R1C",#REF!),"")</f>
        <v>#REF!</v>
      </c>
      <c r="AI26" s="36" t="e">
        <f>IF(AND(#REF!="Media",#REF!="Catastrófico"),CONCATENATE("R1C",#REF!),"")</f>
        <v>#REF!</v>
      </c>
      <c r="AJ26" s="36" t="e">
        <f>IF(AND(#REF!="Media",#REF!="Catastrófico"),CONCATENATE("R1C",#REF!),"")</f>
        <v>#REF!</v>
      </c>
      <c r="AK26" s="36" t="e">
        <f>IF(AND(#REF!="Media",#REF!="Catastrófico"),CONCATENATE("R1C",#REF!),"")</f>
        <v>#REF!</v>
      </c>
      <c r="AL26" s="36" t="e">
        <f>IF(AND(#REF!="Media",#REF!="Catastrófico"),CONCATENATE("R1C",#REF!),"")</f>
        <v>#REF!</v>
      </c>
      <c r="AM26" s="37" t="e">
        <f>IF(AND(#REF!="Media",#REF!="Catastrófico"),CONCATENATE("R1C",#REF!),"")</f>
        <v>#REF!</v>
      </c>
      <c r="AN26" s="69"/>
      <c r="AO26" s="885" t="s">
        <v>81</v>
      </c>
      <c r="AP26" s="886"/>
      <c r="AQ26" s="886"/>
      <c r="AR26" s="886"/>
      <c r="AS26" s="886"/>
      <c r="AT26" s="887"/>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row>
    <row r="27" spans="1:76" ht="15" customHeight="1" x14ac:dyDescent="0.35">
      <c r="A27" s="69"/>
      <c r="B27" s="760"/>
      <c r="C27" s="760"/>
      <c r="D27" s="761"/>
      <c r="E27" s="857"/>
      <c r="F27" s="858"/>
      <c r="G27" s="858"/>
      <c r="H27" s="858"/>
      <c r="I27" s="874"/>
      <c r="J27" s="53" t="e">
        <f>IF(AND(#REF!="Media",#REF!="Leve"),CONCATENATE("R2C",#REF!),"")</f>
        <v>#REF!</v>
      </c>
      <c r="K27" s="54" t="e">
        <f>IF(AND(#REF!="Media",#REF!="Leve"),CONCATENATE("R2C",#REF!),"")</f>
        <v>#REF!</v>
      </c>
      <c r="L27" s="54" t="e">
        <f>IF(AND(#REF!="Media",#REF!="Leve"),CONCATENATE("R2C",#REF!),"")</f>
        <v>#REF!</v>
      </c>
      <c r="M27" s="54" t="e">
        <f>IF(AND(#REF!="Media",#REF!="Leve"),CONCATENATE("R2C",#REF!),"")</f>
        <v>#REF!</v>
      </c>
      <c r="N27" s="54" t="e">
        <f>IF(AND(#REF!="Media",#REF!="Leve"),CONCATENATE("R2C",#REF!),"")</f>
        <v>#REF!</v>
      </c>
      <c r="O27" s="55" t="e">
        <f>IF(AND(#REF!="Media",#REF!="Leve"),CONCATENATE("R2C",#REF!),"")</f>
        <v>#REF!</v>
      </c>
      <c r="P27" s="53" t="e">
        <f>IF(AND(#REF!="Media",#REF!="Menor"),CONCATENATE("R2C",#REF!),"")</f>
        <v>#REF!</v>
      </c>
      <c r="Q27" s="54" t="e">
        <f>IF(AND(#REF!="Media",#REF!="Menor"),CONCATENATE("R2C",#REF!),"")</f>
        <v>#REF!</v>
      </c>
      <c r="R27" s="54" t="e">
        <f>IF(AND(#REF!="Media",#REF!="Menor"),CONCATENATE("R2C",#REF!),"")</f>
        <v>#REF!</v>
      </c>
      <c r="S27" s="54" t="e">
        <f>IF(AND(#REF!="Media",#REF!="Menor"),CONCATENATE("R2C",#REF!),"")</f>
        <v>#REF!</v>
      </c>
      <c r="T27" s="54" t="e">
        <f>IF(AND(#REF!="Media",#REF!="Menor"),CONCATENATE("R2C",#REF!),"")</f>
        <v>#REF!</v>
      </c>
      <c r="U27" s="55" t="e">
        <f>IF(AND(#REF!="Media",#REF!="Menor"),CONCATENATE("R2C",#REF!),"")</f>
        <v>#REF!</v>
      </c>
      <c r="V27" s="53" t="e">
        <f>IF(AND(#REF!="Media",#REF!="Moderado"),CONCATENATE("R2C",#REF!),"")</f>
        <v>#REF!</v>
      </c>
      <c r="W27" s="54" t="e">
        <f>IF(AND(#REF!="Media",#REF!="Moderado"),CONCATENATE("R2C",#REF!),"")</f>
        <v>#REF!</v>
      </c>
      <c r="X27" s="54" t="e">
        <f>IF(AND(#REF!="Media",#REF!="Moderado"),CONCATENATE("R2C",#REF!),"")</f>
        <v>#REF!</v>
      </c>
      <c r="Y27" s="54" t="e">
        <f>IF(AND(#REF!="Media",#REF!="Moderado"),CONCATENATE("R2C",#REF!),"")</f>
        <v>#REF!</v>
      </c>
      <c r="Z27" s="54" t="e">
        <f>IF(AND(#REF!="Media",#REF!="Moderado"),CONCATENATE("R2C",#REF!),"")</f>
        <v>#REF!</v>
      </c>
      <c r="AA27" s="55" t="e">
        <f>IF(AND(#REF!="Media",#REF!="Moderado"),CONCATENATE("R2C",#REF!),"")</f>
        <v>#REF!</v>
      </c>
      <c r="AB27" s="38" t="e">
        <f>IF(AND(#REF!="Media",#REF!="Mayor"),CONCATENATE("R2C",#REF!),"")</f>
        <v>#REF!</v>
      </c>
      <c r="AC27" s="39" t="e">
        <f>IF(AND(#REF!="Media",#REF!="Mayor"),CONCATENATE("R2C",#REF!),"")</f>
        <v>#REF!</v>
      </c>
      <c r="AD27" s="39" t="e">
        <f>IF(AND(#REF!="Media",#REF!="Mayor"),CONCATENATE("R2C",#REF!),"")</f>
        <v>#REF!</v>
      </c>
      <c r="AE27" s="39" t="e">
        <f>IF(AND(#REF!="Media",#REF!="Mayor"),CONCATENATE("R2C",#REF!),"")</f>
        <v>#REF!</v>
      </c>
      <c r="AF27" s="39" t="e">
        <f>IF(AND(#REF!="Media",#REF!="Mayor"),CONCATENATE("R2C",#REF!),"")</f>
        <v>#REF!</v>
      </c>
      <c r="AG27" s="40" t="e">
        <f>IF(AND(#REF!="Media",#REF!="Mayor"),CONCATENATE("R2C",#REF!),"")</f>
        <v>#REF!</v>
      </c>
      <c r="AH27" s="41" t="e">
        <f>IF(AND(#REF!="Media",#REF!="Catastrófico"),CONCATENATE("R2C",#REF!),"")</f>
        <v>#REF!</v>
      </c>
      <c r="AI27" s="42" t="e">
        <f>IF(AND(#REF!="Media",#REF!="Catastrófico"),CONCATENATE("R2C",#REF!),"")</f>
        <v>#REF!</v>
      </c>
      <c r="AJ27" s="42" t="e">
        <f>IF(AND(#REF!="Media",#REF!="Catastrófico"),CONCATENATE("R2C",#REF!),"")</f>
        <v>#REF!</v>
      </c>
      <c r="AK27" s="42" t="e">
        <f>IF(AND(#REF!="Media",#REF!="Catastrófico"),CONCATENATE("R2C",#REF!),"")</f>
        <v>#REF!</v>
      </c>
      <c r="AL27" s="42" t="e">
        <f>IF(AND(#REF!="Media",#REF!="Catastrófico"),CONCATENATE("R2C",#REF!),"")</f>
        <v>#REF!</v>
      </c>
      <c r="AM27" s="43" t="e">
        <f>IF(AND(#REF!="Media",#REF!="Catastrófico"),CONCATENATE("R2C",#REF!),"")</f>
        <v>#REF!</v>
      </c>
      <c r="AN27" s="69"/>
      <c r="AO27" s="888"/>
      <c r="AP27" s="889"/>
      <c r="AQ27" s="889"/>
      <c r="AR27" s="889"/>
      <c r="AS27" s="889"/>
      <c r="AT27" s="890"/>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row>
    <row r="28" spans="1:76" ht="15" customHeight="1" x14ac:dyDescent="0.35">
      <c r="A28" s="69"/>
      <c r="B28" s="760"/>
      <c r="C28" s="760"/>
      <c r="D28" s="761"/>
      <c r="E28" s="859"/>
      <c r="F28" s="858"/>
      <c r="G28" s="858"/>
      <c r="H28" s="858"/>
      <c r="I28" s="874"/>
      <c r="J28" s="53" t="e">
        <f>IF(AND(#REF!="Media",#REF!="Leve"),CONCATENATE("R3C",#REF!),"")</f>
        <v>#REF!</v>
      </c>
      <c r="K28" s="54" t="e">
        <f>IF(AND(#REF!="Media",#REF!="Leve"),CONCATENATE("R3C",#REF!),"")</f>
        <v>#REF!</v>
      </c>
      <c r="L28" s="54" t="e">
        <f>IF(AND(#REF!="Media",#REF!="Leve"),CONCATENATE("R3C",#REF!),"")</f>
        <v>#REF!</v>
      </c>
      <c r="M28" s="54" t="e">
        <f>IF(AND(#REF!="Media",#REF!="Leve"),CONCATENATE("R3C",#REF!),"")</f>
        <v>#REF!</v>
      </c>
      <c r="N28" s="54" t="e">
        <f>IF(AND(#REF!="Media",#REF!="Leve"),CONCATENATE("R3C",#REF!),"")</f>
        <v>#REF!</v>
      </c>
      <c r="O28" s="55" t="e">
        <f>IF(AND(#REF!="Media",#REF!="Leve"),CONCATENATE("R3C",#REF!),"")</f>
        <v>#REF!</v>
      </c>
      <c r="P28" s="53" t="e">
        <f>IF(AND(#REF!="Media",#REF!="Menor"),CONCATENATE("R3C",#REF!),"")</f>
        <v>#REF!</v>
      </c>
      <c r="Q28" s="54" t="e">
        <f>IF(AND(#REF!="Media",#REF!="Menor"),CONCATENATE("R3C",#REF!),"")</f>
        <v>#REF!</v>
      </c>
      <c r="R28" s="54" t="e">
        <f>IF(AND(#REF!="Media",#REF!="Menor"),CONCATENATE("R3C",#REF!),"")</f>
        <v>#REF!</v>
      </c>
      <c r="S28" s="54" t="e">
        <f>IF(AND(#REF!="Media",#REF!="Menor"),CONCATENATE("R3C",#REF!),"")</f>
        <v>#REF!</v>
      </c>
      <c r="T28" s="54" t="e">
        <f>IF(AND(#REF!="Media",#REF!="Menor"),CONCATENATE("R3C",#REF!),"")</f>
        <v>#REF!</v>
      </c>
      <c r="U28" s="55" t="e">
        <f>IF(AND(#REF!="Media",#REF!="Menor"),CONCATENATE("R3C",#REF!),"")</f>
        <v>#REF!</v>
      </c>
      <c r="V28" s="53" t="e">
        <f>IF(AND(#REF!="Media",#REF!="Moderado"),CONCATENATE("R3C",#REF!),"")</f>
        <v>#REF!</v>
      </c>
      <c r="W28" s="54" t="e">
        <f>IF(AND(#REF!="Media",#REF!="Moderado"),CONCATENATE("R3C",#REF!),"")</f>
        <v>#REF!</v>
      </c>
      <c r="X28" s="54" t="e">
        <f>IF(AND(#REF!="Media",#REF!="Moderado"),CONCATENATE("R3C",#REF!),"")</f>
        <v>#REF!</v>
      </c>
      <c r="Y28" s="54" t="e">
        <f>IF(AND(#REF!="Media",#REF!="Moderado"),CONCATENATE("R3C",#REF!),"")</f>
        <v>#REF!</v>
      </c>
      <c r="Z28" s="54" t="e">
        <f>IF(AND(#REF!="Media",#REF!="Moderado"),CONCATENATE("R3C",#REF!),"")</f>
        <v>#REF!</v>
      </c>
      <c r="AA28" s="55" t="e">
        <f>IF(AND(#REF!="Media",#REF!="Moderado"),CONCATENATE("R3C",#REF!),"")</f>
        <v>#REF!</v>
      </c>
      <c r="AB28" s="38" t="e">
        <f>IF(AND(#REF!="Media",#REF!="Mayor"),CONCATENATE("R3C",#REF!),"")</f>
        <v>#REF!</v>
      </c>
      <c r="AC28" s="39" t="e">
        <f>IF(AND(#REF!="Media",#REF!="Mayor"),CONCATENATE("R3C",#REF!),"")</f>
        <v>#REF!</v>
      </c>
      <c r="AD28" s="39" t="e">
        <f>IF(AND(#REF!="Media",#REF!="Mayor"),CONCATENATE("R3C",#REF!),"")</f>
        <v>#REF!</v>
      </c>
      <c r="AE28" s="39" t="e">
        <f>IF(AND(#REF!="Media",#REF!="Mayor"),CONCATENATE("R3C",#REF!),"")</f>
        <v>#REF!</v>
      </c>
      <c r="AF28" s="39" t="e">
        <f>IF(AND(#REF!="Media",#REF!="Mayor"),CONCATENATE("R3C",#REF!),"")</f>
        <v>#REF!</v>
      </c>
      <c r="AG28" s="40" t="e">
        <f>IF(AND(#REF!="Media",#REF!="Mayor"),CONCATENATE("R3C",#REF!),"")</f>
        <v>#REF!</v>
      </c>
      <c r="AH28" s="41" t="e">
        <f>IF(AND(#REF!="Media",#REF!="Catastrófico"),CONCATENATE("R3C",#REF!),"")</f>
        <v>#REF!</v>
      </c>
      <c r="AI28" s="42" t="e">
        <f>IF(AND(#REF!="Media",#REF!="Catastrófico"),CONCATENATE("R3C",#REF!),"")</f>
        <v>#REF!</v>
      </c>
      <c r="AJ28" s="42" t="e">
        <f>IF(AND(#REF!="Media",#REF!="Catastrófico"),CONCATENATE("R3C",#REF!),"")</f>
        <v>#REF!</v>
      </c>
      <c r="AK28" s="42" t="e">
        <f>IF(AND(#REF!="Media",#REF!="Catastrófico"),CONCATENATE("R3C",#REF!),"")</f>
        <v>#REF!</v>
      </c>
      <c r="AL28" s="42" t="e">
        <f>IF(AND(#REF!="Media",#REF!="Catastrófico"),CONCATENATE("R3C",#REF!),"")</f>
        <v>#REF!</v>
      </c>
      <c r="AM28" s="43" t="e">
        <f>IF(AND(#REF!="Media",#REF!="Catastrófico"),CONCATENATE("R3C",#REF!),"")</f>
        <v>#REF!</v>
      </c>
      <c r="AN28" s="69"/>
      <c r="AO28" s="888"/>
      <c r="AP28" s="889"/>
      <c r="AQ28" s="889"/>
      <c r="AR28" s="889"/>
      <c r="AS28" s="889"/>
      <c r="AT28" s="890"/>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row>
    <row r="29" spans="1:76" ht="15" customHeight="1" x14ac:dyDescent="0.35">
      <c r="A29" s="69"/>
      <c r="B29" s="760"/>
      <c r="C29" s="760"/>
      <c r="D29" s="761"/>
      <c r="E29" s="859"/>
      <c r="F29" s="858"/>
      <c r="G29" s="858"/>
      <c r="H29" s="858"/>
      <c r="I29" s="874"/>
      <c r="J29" s="53" t="e">
        <f>IF(AND(#REF!="Media",#REF!="Leve"),CONCATENATE("R4C",#REF!),"")</f>
        <v>#REF!</v>
      </c>
      <c r="K29" s="54" t="e">
        <f>IF(AND(#REF!="Media",#REF!="Leve"),CONCATENATE("R4C",#REF!),"")</f>
        <v>#REF!</v>
      </c>
      <c r="L29" s="54" t="e">
        <f>IF(AND(#REF!="Media",#REF!="Leve"),CONCATENATE("R4C",#REF!),"")</f>
        <v>#REF!</v>
      </c>
      <c r="M29" s="54" t="e">
        <f>IF(AND(#REF!="Media",#REF!="Leve"),CONCATENATE("R4C",#REF!),"")</f>
        <v>#REF!</v>
      </c>
      <c r="N29" s="54" t="e">
        <f>IF(AND(#REF!="Media",#REF!="Leve"),CONCATENATE("R4C",#REF!),"")</f>
        <v>#REF!</v>
      </c>
      <c r="O29" s="55" t="e">
        <f>IF(AND(#REF!="Media",#REF!="Leve"),CONCATENATE("R4C",#REF!),"")</f>
        <v>#REF!</v>
      </c>
      <c r="P29" s="53" t="e">
        <f>IF(AND(#REF!="Media",#REF!="Menor"),CONCATENATE("R4C",#REF!),"")</f>
        <v>#REF!</v>
      </c>
      <c r="Q29" s="54" t="e">
        <f>IF(AND(#REF!="Media",#REF!="Menor"),CONCATENATE("R4C",#REF!),"")</f>
        <v>#REF!</v>
      </c>
      <c r="R29" s="54" t="e">
        <f>IF(AND(#REF!="Media",#REF!="Menor"),CONCATENATE("R4C",#REF!),"")</f>
        <v>#REF!</v>
      </c>
      <c r="S29" s="54" t="e">
        <f>IF(AND(#REF!="Media",#REF!="Menor"),CONCATENATE("R4C",#REF!),"")</f>
        <v>#REF!</v>
      </c>
      <c r="T29" s="54" t="e">
        <f>IF(AND(#REF!="Media",#REF!="Menor"),CONCATENATE("R4C",#REF!),"")</f>
        <v>#REF!</v>
      </c>
      <c r="U29" s="55" t="e">
        <f>IF(AND(#REF!="Media",#REF!="Menor"),CONCATENATE("R4C",#REF!),"")</f>
        <v>#REF!</v>
      </c>
      <c r="V29" s="53" t="e">
        <f>IF(AND(#REF!="Media",#REF!="Moderado"),CONCATENATE("R4C",#REF!),"")</f>
        <v>#REF!</v>
      </c>
      <c r="W29" s="54" t="e">
        <f>IF(AND(#REF!="Media",#REF!="Moderado"),CONCATENATE("R4C",#REF!),"")</f>
        <v>#REF!</v>
      </c>
      <c r="X29" s="54" t="e">
        <f>IF(AND(#REF!="Media",#REF!="Moderado"),CONCATENATE("R4C",#REF!),"")</f>
        <v>#REF!</v>
      </c>
      <c r="Y29" s="54" t="e">
        <f>IF(AND(#REF!="Media",#REF!="Moderado"),CONCATENATE("R4C",#REF!),"")</f>
        <v>#REF!</v>
      </c>
      <c r="Z29" s="54" t="e">
        <f>IF(AND(#REF!="Media",#REF!="Moderado"),CONCATENATE("R4C",#REF!),"")</f>
        <v>#REF!</v>
      </c>
      <c r="AA29" s="55" t="e">
        <f>IF(AND(#REF!="Media",#REF!="Moderado"),CONCATENATE("R4C",#REF!),"")</f>
        <v>#REF!</v>
      </c>
      <c r="AB29" s="38" t="e">
        <f>IF(AND(#REF!="Media",#REF!="Mayor"),CONCATENATE("R4C",#REF!),"")</f>
        <v>#REF!</v>
      </c>
      <c r="AC29" s="39" t="e">
        <f>IF(AND(#REF!="Media",#REF!="Mayor"),CONCATENATE("R4C",#REF!),"")</f>
        <v>#REF!</v>
      </c>
      <c r="AD29" s="39" t="e">
        <f>IF(AND(#REF!="Media",#REF!="Mayor"),CONCATENATE("R4C",#REF!),"")</f>
        <v>#REF!</v>
      </c>
      <c r="AE29" s="39" t="e">
        <f>IF(AND(#REF!="Media",#REF!="Mayor"),CONCATENATE("R4C",#REF!),"")</f>
        <v>#REF!</v>
      </c>
      <c r="AF29" s="39" t="e">
        <f>IF(AND(#REF!="Media",#REF!="Mayor"),CONCATENATE("R4C",#REF!),"")</f>
        <v>#REF!</v>
      </c>
      <c r="AG29" s="40" t="e">
        <f>IF(AND(#REF!="Media",#REF!="Mayor"),CONCATENATE("R4C",#REF!),"")</f>
        <v>#REF!</v>
      </c>
      <c r="AH29" s="41" t="e">
        <f>IF(AND(#REF!="Media",#REF!="Catastrófico"),CONCATENATE("R4C",#REF!),"")</f>
        <v>#REF!</v>
      </c>
      <c r="AI29" s="42" t="e">
        <f>IF(AND(#REF!="Media",#REF!="Catastrófico"),CONCATENATE("R4C",#REF!),"")</f>
        <v>#REF!</v>
      </c>
      <c r="AJ29" s="42" t="e">
        <f>IF(AND(#REF!="Media",#REF!="Catastrófico"),CONCATENATE("R4C",#REF!),"")</f>
        <v>#REF!</v>
      </c>
      <c r="AK29" s="42" t="e">
        <f>IF(AND(#REF!="Media",#REF!="Catastrófico"),CONCATENATE("R4C",#REF!),"")</f>
        <v>#REF!</v>
      </c>
      <c r="AL29" s="42" t="e">
        <f>IF(AND(#REF!="Media",#REF!="Catastrófico"),CONCATENATE("R4C",#REF!),"")</f>
        <v>#REF!</v>
      </c>
      <c r="AM29" s="43" t="e">
        <f>IF(AND(#REF!="Media",#REF!="Catastrófico"),CONCATENATE("R4C",#REF!),"")</f>
        <v>#REF!</v>
      </c>
      <c r="AN29" s="69"/>
      <c r="AO29" s="888"/>
      <c r="AP29" s="889"/>
      <c r="AQ29" s="889"/>
      <c r="AR29" s="889"/>
      <c r="AS29" s="889"/>
      <c r="AT29" s="890"/>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row>
    <row r="30" spans="1:76" ht="15" customHeight="1" x14ac:dyDescent="0.35">
      <c r="A30" s="69"/>
      <c r="B30" s="760"/>
      <c r="C30" s="760"/>
      <c r="D30" s="761"/>
      <c r="E30" s="859"/>
      <c r="F30" s="858"/>
      <c r="G30" s="858"/>
      <c r="H30" s="858"/>
      <c r="I30" s="874"/>
      <c r="J30" s="53" t="e">
        <f>IF(AND(#REF!="Media",#REF!="Leve"),CONCATENATE("R5C",#REF!),"")</f>
        <v>#REF!</v>
      </c>
      <c r="K30" s="54" t="e">
        <f>IF(AND(#REF!="Media",#REF!="Leve"),CONCATENATE("R5C",#REF!),"")</f>
        <v>#REF!</v>
      </c>
      <c r="L30" s="54" t="e">
        <f>IF(AND(#REF!="Media",#REF!="Leve"),CONCATENATE("R5C",#REF!),"")</f>
        <v>#REF!</v>
      </c>
      <c r="M30" s="54" t="e">
        <f>IF(AND(#REF!="Media",#REF!="Leve"),CONCATENATE("R5C",#REF!),"")</f>
        <v>#REF!</v>
      </c>
      <c r="N30" s="54" t="e">
        <f>IF(AND(#REF!="Media",#REF!="Leve"),CONCATENATE("R5C",#REF!),"")</f>
        <v>#REF!</v>
      </c>
      <c r="O30" s="55" t="e">
        <f>IF(AND(#REF!="Media",#REF!="Leve"),CONCATENATE("R5C",#REF!),"")</f>
        <v>#REF!</v>
      </c>
      <c r="P30" s="53" t="e">
        <f>IF(AND(#REF!="Media",#REF!="Menor"),CONCATENATE("R5C",#REF!),"")</f>
        <v>#REF!</v>
      </c>
      <c r="Q30" s="54" t="e">
        <f>IF(AND(#REF!="Media",#REF!="Menor"),CONCATENATE("R5C",#REF!),"")</f>
        <v>#REF!</v>
      </c>
      <c r="R30" s="54" t="e">
        <f>IF(AND(#REF!="Media",#REF!="Menor"),CONCATENATE("R5C",#REF!),"")</f>
        <v>#REF!</v>
      </c>
      <c r="S30" s="54" t="e">
        <f>IF(AND(#REF!="Media",#REF!="Menor"),CONCATENATE("R5C",#REF!),"")</f>
        <v>#REF!</v>
      </c>
      <c r="T30" s="54" t="e">
        <f>IF(AND(#REF!="Media",#REF!="Menor"),CONCATENATE("R5C",#REF!),"")</f>
        <v>#REF!</v>
      </c>
      <c r="U30" s="55" t="e">
        <f>IF(AND(#REF!="Media",#REF!="Menor"),CONCATENATE("R5C",#REF!),"")</f>
        <v>#REF!</v>
      </c>
      <c r="V30" s="53" t="e">
        <f>IF(AND(#REF!="Media",#REF!="Moderado"),CONCATENATE("R5C",#REF!),"")</f>
        <v>#REF!</v>
      </c>
      <c r="W30" s="54" t="e">
        <f>IF(AND(#REF!="Media",#REF!="Moderado"),CONCATENATE("R5C",#REF!),"")</f>
        <v>#REF!</v>
      </c>
      <c r="X30" s="54" t="e">
        <f>IF(AND(#REF!="Media",#REF!="Moderado"),CONCATENATE("R5C",#REF!),"")</f>
        <v>#REF!</v>
      </c>
      <c r="Y30" s="54" t="e">
        <f>IF(AND(#REF!="Media",#REF!="Moderado"),CONCATENATE("R5C",#REF!),"")</f>
        <v>#REF!</v>
      </c>
      <c r="Z30" s="54" t="e">
        <f>IF(AND(#REF!="Media",#REF!="Moderado"),CONCATENATE("R5C",#REF!),"")</f>
        <v>#REF!</v>
      </c>
      <c r="AA30" s="55" t="e">
        <f>IF(AND(#REF!="Media",#REF!="Moderado"),CONCATENATE("R5C",#REF!),"")</f>
        <v>#REF!</v>
      </c>
      <c r="AB30" s="38" t="e">
        <f>IF(AND(#REF!="Media",#REF!="Mayor"),CONCATENATE("R5C",#REF!),"")</f>
        <v>#REF!</v>
      </c>
      <c r="AC30" s="39" t="e">
        <f>IF(AND(#REF!="Media",#REF!="Mayor"),CONCATENATE("R5C",#REF!),"")</f>
        <v>#REF!</v>
      </c>
      <c r="AD30" s="39" t="e">
        <f>IF(AND(#REF!="Media",#REF!="Mayor"),CONCATENATE("R5C",#REF!),"")</f>
        <v>#REF!</v>
      </c>
      <c r="AE30" s="39" t="e">
        <f>IF(AND(#REF!="Media",#REF!="Mayor"),CONCATENATE("R5C",#REF!),"")</f>
        <v>#REF!</v>
      </c>
      <c r="AF30" s="39" t="e">
        <f>IF(AND(#REF!="Media",#REF!="Mayor"),CONCATENATE("R5C",#REF!),"")</f>
        <v>#REF!</v>
      </c>
      <c r="AG30" s="40" t="e">
        <f>IF(AND(#REF!="Media",#REF!="Mayor"),CONCATENATE("R5C",#REF!),"")</f>
        <v>#REF!</v>
      </c>
      <c r="AH30" s="41" t="e">
        <f>IF(AND(#REF!="Media",#REF!="Catastrófico"),CONCATENATE("R5C",#REF!),"")</f>
        <v>#REF!</v>
      </c>
      <c r="AI30" s="42" t="e">
        <f>IF(AND(#REF!="Media",#REF!="Catastrófico"),CONCATENATE("R5C",#REF!),"")</f>
        <v>#REF!</v>
      </c>
      <c r="AJ30" s="42" t="e">
        <f>IF(AND(#REF!="Media",#REF!="Catastrófico"),CONCATENATE("R5C",#REF!),"")</f>
        <v>#REF!</v>
      </c>
      <c r="AK30" s="42" t="e">
        <f>IF(AND(#REF!="Media",#REF!="Catastrófico"),CONCATENATE("R5C",#REF!),"")</f>
        <v>#REF!</v>
      </c>
      <c r="AL30" s="42" t="e">
        <f>IF(AND(#REF!="Media",#REF!="Catastrófico"),CONCATENATE("R5C",#REF!),"")</f>
        <v>#REF!</v>
      </c>
      <c r="AM30" s="43" t="e">
        <f>IF(AND(#REF!="Media",#REF!="Catastrófico"),CONCATENATE("R5C",#REF!),"")</f>
        <v>#REF!</v>
      </c>
      <c r="AN30" s="69"/>
      <c r="AO30" s="888"/>
      <c r="AP30" s="889"/>
      <c r="AQ30" s="889"/>
      <c r="AR30" s="889"/>
      <c r="AS30" s="889"/>
      <c r="AT30" s="890"/>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row>
    <row r="31" spans="1:76" ht="15" customHeight="1" x14ac:dyDescent="0.35">
      <c r="A31" s="69"/>
      <c r="B31" s="760"/>
      <c r="C31" s="760"/>
      <c r="D31" s="761"/>
      <c r="E31" s="859"/>
      <c r="F31" s="858"/>
      <c r="G31" s="858"/>
      <c r="H31" s="858"/>
      <c r="I31" s="874"/>
      <c r="J31" s="53" t="e">
        <f>IF(AND(#REF!="Media",#REF!="Leve"),CONCATENATE("R6C",#REF!),"")</f>
        <v>#REF!</v>
      </c>
      <c r="K31" s="54" t="e">
        <f>IF(AND(#REF!="Media",#REF!="Leve"),CONCATENATE("R6C",#REF!),"")</f>
        <v>#REF!</v>
      </c>
      <c r="L31" s="54" t="e">
        <f>IF(AND(#REF!="Media",#REF!="Leve"),CONCATENATE("R6C",#REF!),"")</f>
        <v>#REF!</v>
      </c>
      <c r="M31" s="54" t="e">
        <f>IF(AND(#REF!="Media",#REF!="Leve"),CONCATENATE("R6C",#REF!),"")</f>
        <v>#REF!</v>
      </c>
      <c r="N31" s="54" t="e">
        <f>IF(AND(#REF!="Media",#REF!="Leve"),CONCATENATE("R6C",#REF!),"")</f>
        <v>#REF!</v>
      </c>
      <c r="O31" s="55" t="e">
        <f>IF(AND(#REF!="Media",#REF!="Leve"),CONCATENATE("R6C",#REF!),"")</f>
        <v>#REF!</v>
      </c>
      <c r="P31" s="53" t="e">
        <f>IF(AND(#REF!="Media",#REF!="Menor"),CONCATENATE("R6C",#REF!),"")</f>
        <v>#REF!</v>
      </c>
      <c r="Q31" s="54" t="e">
        <f>IF(AND(#REF!="Media",#REF!="Menor"),CONCATENATE("R6C",#REF!),"")</f>
        <v>#REF!</v>
      </c>
      <c r="R31" s="54" t="e">
        <f>IF(AND(#REF!="Media",#REF!="Menor"),CONCATENATE("R6C",#REF!),"")</f>
        <v>#REF!</v>
      </c>
      <c r="S31" s="54" t="e">
        <f>IF(AND(#REF!="Media",#REF!="Menor"),CONCATENATE("R6C",#REF!),"")</f>
        <v>#REF!</v>
      </c>
      <c r="T31" s="54" t="e">
        <f>IF(AND(#REF!="Media",#REF!="Menor"),CONCATENATE("R6C",#REF!),"")</f>
        <v>#REF!</v>
      </c>
      <c r="U31" s="55" t="e">
        <f>IF(AND(#REF!="Media",#REF!="Menor"),CONCATENATE("R6C",#REF!),"")</f>
        <v>#REF!</v>
      </c>
      <c r="V31" s="53" t="e">
        <f>IF(AND(#REF!="Media",#REF!="Moderado"),CONCATENATE("R6C",#REF!),"")</f>
        <v>#REF!</v>
      </c>
      <c r="W31" s="54" t="e">
        <f>IF(AND(#REF!="Media",#REF!="Moderado"),CONCATENATE("R6C",#REF!),"")</f>
        <v>#REF!</v>
      </c>
      <c r="X31" s="54" t="e">
        <f>IF(AND(#REF!="Media",#REF!="Moderado"),CONCATENATE("R6C",#REF!),"")</f>
        <v>#REF!</v>
      </c>
      <c r="Y31" s="54" t="e">
        <f>IF(AND(#REF!="Media",#REF!="Moderado"),CONCATENATE("R6C",#REF!),"")</f>
        <v>#REF!</v>
      </c>
      <c r="Z31" s="54" t="e">
        <f>IF(AND(#REF!="Media",#REF!="Moderado"),CONCATENATE("R6C",#REF!),"")</f>
        <v>#REF!</v>
      </c>
      <c r="AA31" s="55" t="e">
        <f>IF(AND(#REF!="Media",#REF!="Moderado"),CONCATENATE("R6C",#REF!),"")</f>
        <v>#REF!</v>
      </c>
      <c r="AB31" s="38" t="e">
        <f>IF(AND(#REF!="Media",#REF!="Mayor"),CONCATENATE("R6C",#REF!),"")</f>
        <v>#REF!</v>
      </c>
      <c r="AC31" s="39" t="e">
        <f>IF(AND(#REF!="Media",#REF!="Mayor"),CONCATENATE("R6C",#REF!),"")</f>
        <v>#REF!</v>
      </c>
      <c r="AD31" s="39" t="e">
        <f>IF(AND(#REF!="Media",#REF!="Mayor"),CONCATENATE("R6C",#REF!),"")</f>
        <v>#REF!</v>
      </c>
      <c r="AE31" s="39" t="e">
        <f>IF(AND(#REF!="Media",#REF!="Mayor"),CONCATENATE("R6C",#REF!),"")</f>
        <v>#REF!</v>
      </c>
      <c r="AF31" s="39" t="e">
        <f>IF(AND(#REF!="Media",#REF!="Mayor"),CONCATENATE("R6C",#REF!),"")</f>
        <v>#REF!</v>
      </c>
      <c r="AG31" s="40" t="e">
        <f>IF(AND(#REF!="Media",#REF!="Mayor"),CONCATENATE("R6C",#REF!),"")</f>
        <v>#REF!</v>
      </c>
      <c r="AH31" s="41" t="e">
        <f>IF(AND(#REF!="Media",#REF!="Catastrófico"),CONCATENATE("R6C",#REF!),"")</f>
        <v>#REF!</v>
      </c>
      <c r="AI31" s="42" t="e">
        <f>IF(AND(#REF!="Media",#REF!="Catastrófico"),CONCATENATE("R6C",#REF!),"")</f>
        <v>#REF!</v>
      </c>
      <c r="AJ31" s="42" t="e">
        <f>IF(AND(#REF!="Media",#REF!="Catastrófico"),CONCATENATE("R6C",#REF!),"")</f>
        <v>#REF!</v>
      </c>
      <c r="AK31" s="42" t="e">
        <f>IF(AND(#REF!="Media",#REF!="Catastrófico"),CONCATENATE("R6C",#REF!),"")</f>
        <v>#REF!</v>
      </c>
      <c r="AL31" s="42" t="e">
        <f>IF(AND(#REF!="Media",#REF!="Catastrófico"),CONCATENATE("R6C",#REF!),"")</f>
        <v>#REF!</v>
      </c>
      <c r="AM31" s="43" t="e">
        <f>IF(AND(#REF!="Media",#REF!="Catastrófico"),CONCATENATE("R6C",#REF!),"")</f>
        <v>#REF!</v>
      </c>
      <c r="AN31" s="69"/>
      <c r="AO31" s="888"/>
      <c r="AP31" s="889"/>
      <c r="AQ31" s="889"/>
      <c r="AR31" s="889"/>
      <c r="AS31" s="889"/>
      <c r="AT31" s="890"/>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row>
    <row r="32" spans="1:76" ht="15" customHeight="1" x14ac:dyDescent="0.35">
      <c r="A32" s="69"/>
      <c r="B32" s="760"/>
      <c r="C32" s="760"/>
      <c r="D32" s="761"/>
      <c r="E32" s="859"/>
      <c r="F32" s="858"/>
      <c r="G32" s="858"/>
      <c r="H32" s="858"/>
      <c r="I32" s="874"/>
      <c r="J32" s="53" t="e">
        <f>IF(AND(#REF!="Media",#REF!="Leve"),CONCATENATE("R7C",#REF!),"")</f>
        <v>#REF!</v>
      </c>
      <c r="K32" s="54" t="e">
        <f>IF(AND(#REF!="Media",#REF!="Leve"),CONCATENATE("R7C",#REF!),"")</f>
        <v>#REF!</v>
      </c>
      <c r="L32" s="54" t="e">
        <f>IF(AND(#REF!="Media",#REF!="Leve"),CONCATENATE("R7C",#REF!),"")</f>
        <v>#REF!</v>
      </c>
      <c r="M32" s="54" t="e">
        <f>IF(AND(#REF!="Media",#REF!="Leve"),CONCATENATE("R7C",#REF!),"")</f>
        <v>#REF!</v>
      </c>
      <c r="N32" s="54" t="e">
        <f>IF(AND(#REF!="Media",#REF!="Leve"),CONCATENATE("R7C",#REF!),"")</f>
        <v>#REF!</v>
      </c>
      <c r="O32" s="55" t="e">
        <f>IF(AND(#REF!="Media",#REF!="Leve"),CONCATENATE("R7C",#REF!),"")</f>
        <v>#REF!</v>
      </c>
      <c r="P32" s="53" t="e">
        <f>IF(AND(#REF!="Media",#REF!="Menor"),CONCATENATE("R7C",#REF!),"")</f>
        <v>#REF!</v>
      </c>
      <c r="Q32" s="54" t="e">
        <f>IF(AND(#REF!="Media",#REF!="Menor"),CONCATENATE("R7C",#REF!),"")</f>
        <v>#REF!</v>
      </c>
      <c r="R32" s="54" t="e">
        <f>IF(AND(#REF!="Media",#REF!="Menor"),CONCATENATE("R7C",#REF!),"")</f>
        <v>#REF!</v>
      </c>
      <c r="S32" s="54" t="e">
        <f>IF(AND(#REF!="Media",#REF!="Menor"),CONCATENATE("R7C",#REF!),"")</f>
        <v>#REF!</v>
      </c>
      <c r="T32" s="54" t="e">
        <f>IF(AND(#REF!="Media",#REF!="Menor"),CONCATENATE("R7C",#REF!),"")</f>
        <v>#REF!</v>
      </c>
      <c r="U32" s="55" t="e">
        <f>IF(AND(#REF!="Media",#REF!="Menor"),CONCATENATE("R7C",#REF!),"")</f>
        <v>#REF!</v>
      </c>
      <c r="V32" s="53" t="e">
        <f>IF(AND(#REF!="Media",#REF!="Moderado"),CONCATENATE("R7C",#REF!),"")</f>
        <v>#REF!</v>
      </c>
      <c r="W32" s="54" t="e">
        <f>IF(AND(#REF!="Media",#REF!="Moderado"),CONCATENATE("R7C",#REF!),"")</f>
        <v>#REF!</v>
      </c>
      <c r="X32" s="54" t="e">
        <f>IF(AND(#REF!="Media",#REF!="Moderado"),CONCATENATE("R7C",#REF!),"")</f>
        <v>#REF!</v>
      </c>
      <c r="Y32" s="54" t="e">
        <f>IF(AND(#REF!="Media",#REF!="Moderado"),CONCATENATE("R7C",#REF!),"")</f>
        <v>#REF!</v>
      </c>
      <c r="Z32" s="54" t="e">
        <f>IF(AND(#REF!="Media",#REF!="Moderado"),CONCATENATE("R7C",#REF!),"")</f>
        <v>#REF!</v>
      </c>
      <c r="AA32" s="55" t="e">
        <f>IF(AND(#REF!="Media",#REF!="Moderado"),CONCATENATE("R7C",#REF!),"")</f>
        <v>#REF!</v>
      </c>
      <c r="AB32" s="38" t="e">
        <f>IF(AND(#REF!="Media",#REF!="Mayor"),CONCATENATE("R7C",#REF!),"")</f>
        <v>#REF!</v>
      </c>
      <c r="AC32" s="39" t="e">
        <f>IF(AND(#REF!="Media",#REF!="Mayor"),CONCATENATE("R7C",#REF!),"")</f>
        <v>#REF!</v>
      </c>
      <c r="AD32" s="39" t="e">
        <f>IF(AND(#REF!="Media",#REF!="Mayor"),CONCATENATE("R7C",#REF!),"")</f>
        <v>#REF!</v>
      </c>
      <c r="AE32" s="39" t="e">
        <f>IF(AND(#REF!="Media",#REF!="Mayor"),CONCATENATE("R7C",#REF!),"")</f>
        <v>#REF!</v>
      </c>
      <c r="AF32" s="39" t="e">
        <f>IF(AND(#REF!="Media",#REF!="Mayor"),CONCATENATE("R7C",#REF!),"")</f>
        <v>#REF!</v>
      </c>
      <c r="AG32" s="40" t="e">
        <f>IF(AND(#REF!="Media",#REF!="Mayor"),CONCATENATE("R7C",#REF!),"")</f>
        <v>#REF!</v>
      </c>
      <c r="AH32" s="41" t="e">
        <f>IF(AND(#REF!="Media",#REF!="Catastrófico"),CONCATENATE("R7C",#REF!),"")</f>
        <v>#REF!</v>
      </c>
      <c r="AI32" s="42" t="e">
        <f>IF(AND(#REF!="Media",#REF!="Catastrófico"),CONCATENATE("R7C",#REF!),"")</f>
        <v>#REF!</v>
      </c>
      <c r="AJ32" s="42" t="e">
        <f>IF(AND(#REF!="Media",#REF!="Catastrófico"),CONCATENATE("R7C",#REF!),"")</f>
        <v>#REF!</v>
      </c>
      <c r="AK32" s="42" t="e">
        <f>IF(AND(#REF!="Media",#REF!="Catastrófico"),CONCATENATE("R7C",#REF!),"")</f>
        <v>#REF!</v>
      </c>
      <c r="AL32" s="42" t="e">
        <f>IF(AND(#REF!="Media",#REF!="Catastrófico"),CONCATENATE("R7C",#REF!),"")</f>
        <v>#REF!</v>
      </c>
      <c r="AM32" s="43" t="e">
        <f>IF(AND(#REF!="Media",#REF!="Catastrófico"),CONCATENATE("R7C",#REF!),"")</f>
        <v>#REF!</v>
      </c>
      <c r="AN32" s="69"/>
      <c r="AO32" s="888"/>
      <c r="AP32" s="889"/>
      <c r="AQ32" s="889"/>
      <c r="AR32" s="889"/>
      <c r="AS32" s="889"/>
      <c r="AT32" s="890"/>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row>
    <row r="33" spans="1:80" ht="15" customHeight="1" x14ac:dyDescent="0.35">
      <c r="A33" s="69"/>
      <c r="B33" s="760"/>
      <c r="C33" s="760"/>
      <c r="D33" s="761"/>
      <c r="E33" s="859"/>
      <c r="F33" s="858"/>
      <c r="G33" s="858"/>
      <c r="H33" s="858"/>
      <c r="I33" s="874"/>
      <c r="J33" s="53" t="e">
        <f>IF(AND(#REF!="Media",#REF!="Leve"),CONCATENATE("R8C",#REF!),"")</f>
        <v>#REF!</v>
      </c>
      <c r="K33" s="54" t="e">
        <f>IF(AND(#REF!="Media",#REF!="Leve"),CONCATENATE("R8C",#REF!),"")</f>
        <v>#REF!</v>
      </c>
      <c r="L33" s="54" t="e">
        <f>IF(AND(#REF!="Media",#REF!="Leve"),CONCATENATE("R8C",#REF!),"")</f>
        <v>#REF!</v>
      </c>
      <c r="M33" s="54" t="e">
        <f>IF(AND(#REF!="Media",#REF!="Leve"),CONCATENATE("R8C",#REF!),"")</f>
        <v>#REF!</v>
      </c>
      <c r="N33" s="54" t="e">
        <f>IF(AND(#REF!="Media",#REF!="Leve"),CONCATENATE("R8C",#REF!),"")</f>
        <v>#REF!</v>
      </c>
      <c r="O33" s="55" t="e">
        <f>IF(AND(#REF!="Media",#REF!="Leve"),CONCATENATE("R8C",#REF!),"")</f>
        <v>#REF!</v>
      </c>
      <c r="P33" s="53" t="e">
        <f>IF(AND(#REF!="Media",#REF!="Menor"),CONCATENATE("R8C",#REF!),"")</f>
        <v>#REF!</v>
      </c>
      <c r="Q33" s="54" t="e">
        <f>IF(AND(#REF!="Media",#REF!="Menor"),CONCATENATE("R8C",#REF!),"")</f>
        <v>#REF!</v>
      </c>
      <c r="R33" s="54" t="e">
        <f>IF(AND(#REF!="Media",#REF!="Menor"),CONCATENATE("R8C",#REF!),"")</f>
        <v>#REF!</v>
      </c>
      <c r="S33" s="54" t="e">
        <f>IF(AND(#REF!="Media",#REF!="Menor"),CONCATENATE("R8C",#REF!),"")</f>
        <v>#REF!</v>
      </c>
      <c r="T33" s="54" t="e">
        <f>IF(AND(#REF!="Media",#REF!="Menor"),CONCATENATE("R8C",#REF!),"")</f>
        <v>#REF!</v>
      </c>
      <c r="U33" s="55" t="e">
        <f>IF(AND(#REF!="Media",#REF!="Menor"),CONCATENATE("R8C",#REF!),"")</f>
        <v>#REF!</v>
      </c>
      <c r="V33" s="53" t="e">
        <f>IF(AND(#REF!="Media",#REF!="Moderado"),CONCATENATE("R8C",#REF!),"")</f>
        <v>#REF!</v>
      </c>
      <c r="W33" s="54" t="e">
        <f>IF(AND(#REF!="Media",#REF!="Moderado"),CONCATENATE("R8C",#REF!),"")</f>
        <v>#REF!</v>
      </c>
      <c r="X33" s="54" t="e">
        <f>IF(AND(#REF!="Media",#REF!="Moderado"),CONCATENATE("R8C",#REF!),"")</f>
        <v>#REF!</v>
      </c>
      <c r="Y33" s="54" t="e">
        <f>IF(AND(#REF!="Media",#REF!="Moderado"),CONCATENATE("R8C",#REF!),"")</f>
        <v>#REF!</v>
      </c>
      <c r="Z33" s="54" t="e">
        <f>IF(AND(#REF!="Media",#REF!="Moderado"),CONCATENATE("R8C",#REF!),"")</f>
        <v>#REF!</v>
      </c>
      <c r="AA33" s="55" t="e">
        <f>IF(AND(#REF!="Media",#REF!="Moderado"),CONCATENATE("R8C",#REF!),"")</f>
        <v>#REF!</v>
      </c>
      <c r="AB33" s="38" t="e">
        <f>IF(AND(#REF!="Media",#REF!="Mayor"),CONCATENATE("R8C",#REF!),"")</f>
        <v>#REF!</v>
      </c>
      <c r="AC33" s="39" t="e">
        <f>IF(AND(#REF!="Media",#REF!="Mayor"),CONCATENATE("R8C",#REF!),"")</f>
        <v>#REF!</v>
      </c>
      <c r="AD33" s="39" t="e">
        <f>IF(AND(#REF!="Media",#REF!="Mayor"),CONCATENATE("R8C",#REF!),"")</f>
        <v>#REF!</v>
      </c>
      <c r="AE33" s="39" t="e">
        <f>IF(AND(#REF!="Media",#REF!="Mayor"),CONCATENATE("R8C",#REF!),"")</f>
        <v>#REF!</v>
      </c>
      <c r="AF33" s="39" t="e">
        <f>IF(AND(#REF!="Media",#REF!="Mayor"),CONCATENATE("R8C",#REF!),"")</f>
        <v>#REF!</v>
      </c>
      <c r="AG33" s="40" t="e">
        <f>IF(AND(#REF!="Media",#REF!="Mayor"),CONCATENATE("R8C",#REF!),"")</f>
        <v>#REF!</v>
      </c>
      <c r="AH33" s="41" t="e">
        <f>IF(AND(#REF!="Media",#REF!="Catastrófico"),CONCATENATE("R8C",#REF!),"")</f>
        <v>#REF!</v>
      </c>
      <c r="AI33" s="42" t="e">
        <f>IF(AND(#REF!="Media",#REF!="Catastrófico"),CONCATENATE("R8C",#REF!),"")</f>
        <v>#REF!</v>
      </c>
      <c r="AJ33" s="42" t="e">
        <f>IF(AND(#REF!="Media",#REF!="Catastrófico"),CONCATENATE("R8C",#REF!),"")</f>
        <v>#REF!</v>
      </c>
      <c r="AK33" s="42" t="e">
        <f>IF(AND(#REF!="Media",#REF!="Catastrófico"),CONCATENATE("R8C",#REF!),"")</f>
        <v>#REF!</v>
      </c>
      <c r="AL33" s="42" t="e">
        <f>IF(AND(#REF!="Media",#REF!="Catastrófico"),CONCATENATE("R8C",#REF!),"")</f>
        <v>#REF!</v>
      </c>
      <c r="AM33" s="43" t="e">
        <f>IF(AND(#REF!="Media",#REF!="Catastrófico"),CONCATENATE("R8C",#REF!),"")</f>
        <v>#REF!</v>
      </c>
      <c r="AN33" s="69"/>
      <c r="AO33" s="888"/>
      <c r="AP33" s="889"/>
      <c r="AQ33" s="889"/>
      <c r="AR33" s="889"/>
      <c r="AS33" s="889"/>
      <c r="AT33" s="890"/>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row>
    <row r="34" spans="1:80" ht="15" customHeight="1" x14ac:dyDescent="0.35">
      <c r="A34" s="69"/>
      <c r="B34" s="760"/>
      <c r="C34" s="760"/>
      <c r="D34" s="761"/>
      <c r="E34" s="859"/>
      <c r="F34" s="858"/>
      <c r="G34" s="858"/>
      <c r="H34" s="858"/>
      <c r="I34" s="874"/>
      <c r="J34" s="53" t="e">
        <f>IF(AND(#REF!="Media",#REF!="Leve"),CONCATENATE("R9C",#REF!),"")</f>
        <v>#REF!</v>
      </c>
      <c r="K34" s="54" t="e">
        <f>IF(AND(#REF!="Media",#REF!="Leve"),CONCATENATE("R9C",#REF!),"")</f>
        <v>#REF!</v>
      </c>
      <c r="L34" s="54" t="e">
        <f>IF(AND(#REF!="Media",#REF!="Leve"),CONCATENATE("R9C",#REF!),"")</f>
        <v>#REF!</v>
      </c>
      <c r="M34" s="54" t="e">
        <f>IF(AND(#REF!="Media",#REF!="Leve"),CONCATENATE("R9C",#REF!),"")</f>
        <v>#REF!</v>
      </c>
      <c r="N34" s="54" t="e">
        <f>IF(AND(#REF!="Media",#REF!="Leve"),CONCATENATE("R9C",#REF!),"")</f>
        <v>#REF!</v>
      </c>
      <c r="O34" s="55" t="e">
        <f>IF(AND(#REF!="Media",#REF!="Leve"),CONCATENATE("R9C",#REF!),"")</f>
        <v>#REF!</v>
      </c>
      <c r="P34" s="53" t="e">
        <f>IF(AND(#REF!="Media",#REF!="Menor"),CONCATENATE("R9C",#REF!),"")</f>
        <v>#REF!</v>
      </c>
      <c r="Q34" s="54" t="e">
        <f>IF(AND(#REF!="Media",#REF!="Menor"),CONCATENATE("R9C",#REF!),"")</f>
        <v>#REF!</v>
      </c>
      <c r="R34" s="54" t="e">
        <f>IF(AND(#REF!="Media",#REF!="Menor"),CONCATENATE("R9C",#REF!),"")</f>
        <v>#REF!</v>
      </c>
      <c r="S34" s="54" t="e">
        <f>IF(AND(#REF!="Media",#REF!="Menor"),CONCATENATE("R9C",#REF!),"")</f>
        <v>#REF!</v>
      </c>
      <c r="T34" s="54" t="e">
        <f>IF(AND(#REF!="Media",#REF!="Menor"),CONCATENATE("R9C",#REF!),"")</f>
        <v>#REF!</v>
      </c>
      <c r="U34" s="55" t="e">
        <f>IF(AND(#REF!="Media",#REF!="Menor"),CONCATENATE("R9C",#REF!),"")</f>
        <v>#REF!</v>
      </c>
      <c r="V34" s="53" t="e">
        <f>IF(AND(#REF!="Media",#REF!="Moderado"),CONCATENATE("R9C",#REF!),"")</f>
        <v>#REF!</v>
      </c>
      <c r="W34" s="54" t="e">
        <f>IF(AND(#REF!="Media",#REF!="Moderado"),CONCATENATE("R9C",#REF!),"")</f>
        <v>#REF!</v>
      </c>
      <c r="X34" s="54" t="e">
        <f>IF(AND(#REF!="Media",#REF!="Moderado"),CONCATENATE("R9C",#REF!),"")</f>
        <v>#REF!</v>
      </c>
      <c r="Y34" s="54" t="e">
        <f>IF(AND(#REF!="Media",#REF!="Moderado"),CONCATENATE("R9C",#REF!),"")</f>
        <v>#REF!</v>
      </c>
      <c r="Z34" s="54" t="e">
        <f>IF(AND(#REF!="Media",#REF!="Moderado"),CONCATENATE("R9C",#REF!),"")</f>
        <v>#REF!</v>
      </c>
      <c r="AA34" s="55" t="e">
        <f>IF(AND(#REF!="Media",#REF!="Moderado"),CONCATENATE("R9C",#REF!),"")</f>
        <v>#REF!</v>
      </c>
      <c r="AB34" s="38" t="e">
        <f>IF(AND(#REF!="Media",#REF!="Mayor"),CONCATENATE("R9C",#REF!),"")</f>
        <v>#REF!</v>
      </c>
      <c r="AC34" s="39" t="e">
        <f>IF(AND(#REF!="Media",#REF!="Mayor"),CONCATENATE("R9C",#REF!),"")</f>
        <v>#REF!</v>
      </c>
      <c r="AD34" s="39" t="e">
        <f>IF(AND(#REF!="Media",#REF!="Mayor"),CONCATENATE("R9C",#REF!),"")</f>
        <v>#REF!</v>
      </c>
      <c r="AE34" s="39" t="e">
        <f>IF(AND(#REF!="Media",#REF!="Mayor"),CONCATENATE("R9C",#REF!),"")</f>
        <v>#REF!</v>
      </c>
      <c r="AF34" s="39" t="e">
        <f>IF(AND(#REF!="Media",#REF!="Mayor"),CONCATENATE("R9C",#REF!),"")</f>
        <v>#REF!</v>
      </c>
      <c r="AG34" s="40" t="e">
        <f>IF(AND(#REF!="Media",#REF!="Mayor"),CONCATENATE("R9C",#REF!),"")</f>
        <v>#REF!</v>
      </c>
      <c r="AH34" s="41" t="e">
        <f>IF(AND(#REF!="Media",#REF!="Catastrófico"),CONCATENATE("R9C",#REF!),"")</f>
        <v>#REF!</v>
      </c>
      <c r="AI34" s="42" t="e">
        <f>IF(AND(#REF!="Media",#REF!="Catastrófico"),CONCATENATE("R9C",#REF!),"")</f>
        <v>#REF!</v>
      </c>
      <c r="AJ34" s="42" t="e">
        <f>IF(AND(#REF!="Media",#REF!="Catastrófico"),CONCATENATE("R9C",#REF!),"")</f>
        <v>#REF!</v>
      </c>
      <c r="AK34" s="42" t="e">
        <f>IF(AND(#REF!="Media",#REF!="Catastrófico"),CONCATENATE("R9C",#REF!),"")</f>
        <v>#REF!</v>
      </c>
      <c r="AL34" s="42" t="e">
        <f>IF(AND(#REF!="Media",#REF!="Catastrófico"),CONCATENATE("R9C",#REF!),"")</f>
        <v>#REF!</v>
      </c>
      <c r="AM34" s="43" t="e">
        <f>IF(AND(#REF!="Media",#REF!="Catastrófico"),CONCATENATE("R9C",#REF!),"")</f>
        <v>#REF!</v>
      </c>
      <c r="AN34" s="69"/>
      <c r="AO34" s="888"/>
      <c r="AP34" s="889"/>
      <c r="AQ34" s="889"/>
      <c r="AR34" s="889"/>
      <c r="AS34" s="889"/>
      <c r="AT34" s="890"/>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row>
    <row r="35" spans="1:80" ht="15.75" customHeight="1" thickBot="1" x14ac:dyDescent="0.4">
      <c r="A35" s="69"/>
      <c r="B35" s="760"/>
      <c r="C35" s="760"/>
      <c r="D35" s="761"/>
      <c r="E35" s="860"/>
      <c r="F35" s="861"/>
      <c r="G35" s="861"/>
      <c r="H35" s="861"/>
      <c r="I35" s="875"/>
      <c r="J35" s="53" t="e">
        <f>IF(AND(#REF!="Media",#REF!="Leve"),CONCATENATE("R10C",#REF!),"")</f>
        <v>#REF!</v>
      </c>
      <c r="K35" s="54" t="e">
        <f>IF(AND(#REF!="Media",#REF!="Leve"),CONCATENATE("R10C",#REF!),"")</f>
        <v>#REF!</v>
      </c>
      <c r="L35" s="54" t="e">
        <f>IF(AND(#REF!="Media",#REF!="Leve"),CONCATENATE("R10C",#REF!),"")</f>
        <v>#REF!</v>
      </c>
      <c r="M35" s="54" t="e">
        <f>IF(AND(#REF!="Media",#REF!="Leve"),CONCATENATE("R10C",#REF!),"")</f>
        <v>#REF!</v>
      </c>
      <c r="N35" s="54" t="e">
        <f>IF(AND(#REF!="Media",#REF!="Leve"),CONCATENATE("R10C",#REF!),"")</f>
        <v>#REF!</v>
      </c>
      <c r="O35" s="55" t="e">
        <f>IF(AND(#REF!="Media",#REF!="Leve"),CONCATENATE("R10C",#REF!),"")</f>
        <v>#REF!</v>
      </c>
      <c r="P35" s="53" t="e">
        <f>IF(AND(#REF!="Media",#REF!="Menor"),CONCATENATE("R10C",#REF!),"")</f>
        <v>#REF!</v>
      </c>
      <c r="Q35" s="54" t="e">
        <f>IF(AND(#REF!="Media",#REF!="Menor"),CONCATENATE("R10C",#REF!),"")</f>
        <v>#REF!</v>
      </c>
      <c r="R35" s="54" t="e">
        <f>IF(AND(#REF!="Media",#REF!="Menor"),CONCATENATE("R10C",#REF!),"")</f>
        <v>#REF!</v>
      </c>
      <c r="S35" s="54" t="e">
        <f>IF(AND(#REF!="Media",#REF!="Menor"),CONCATENATE("R10C",#REF!),"")</f>
        <v>#REF!</v>
      </c>
      <c r="T35" s="54" t="e">
        <f>IF(AND(#REF!="Media",#REF!="Menor"),CONCATENATE("R10C",#REF!),"")</f>
        <v>#REF!</v>
      </c>
      <c r="U35" s="55" t="e">
        <f>IF(AND(#REF!="Media",#REF!="Menor"),CONCATENATE("R10C",#REF!),"")</f>
        <v>#REF!</v>
      </c>
      <c r="V35" s="53" t="e">
        <f>IF(AND(#REF!="Media",#REF!="Moderado"),CONCATENATE("R10C",#REF!),"")</f>
        <v>#REF!</v>
      </c>
      <c r="W35" s="54" t="e">
        <f>IF(AND(#REF!="Media",#REF!="Moderado"),CONCATENATE("R10C",#REF!),"")</f>
        <v>#REF!</v>
      </c>
      <c r="X35" s="54" t="e">
        <f>IF(AND(#REF!="Media",#REF!="Moderado"),CONCATENATE("R10C",#REF!),"")</f>
        <v>#REF!</v>
      </c>
      <c r="Y35" s="54" t="e">
        <f>IF(AND(#REF!="Media",#REF!="Moderado"),CONCATENATE("R10C",#REF!),"")</f>
        <v>#REF!</v>
      </c>
      <c r="Z35" s="54" t="e">
        <f>IF(AND(#REF!="Media",#REF!="Moderado"),CONCATENATE("R10C",#REF!),"")</f>
        <v>#REF!</v>
      </c>
      <c r="AA35" s="55" t="e">
        <f>IF(AND(#REF!="Media",#REF!="Moderado"),CONCATENATE("R10C",#REF!),"")</f>
        <v>#REF!</v>
      </c>
      <c r="AB35" s="44" t="e">
        <f>IF(AND(#REF!="Media",#REF!="Mayor"),CONCATENATE("R10C",#REF!),"")</f>
        <v>#REF!</v>
      </c>
      <c r="AC35" s="45" t="e">
        <f>IF(AND(#REF!="Media",#REF!="Mayor"),CONCATENATE("R10C",#REF!),"")</f>
        <v>#REF!</v>
      </c>
      <c r="AD35" s="45" t="e">
        <f>IF(AND(#REF!="Media",#REF!="Mayor"),CONCATENATE("R10C",#REF!),"")</f>
        <v>#REF!</v>
      </c>
      <c r="AE35" s="45" t="e">
        <f>IF(AND(#REF!="Media",#REF!="Mayor"),CONCATENATE("R10C",#REF!),"")</f>
        <v>#REF!</v>
      </c>
      <c r="AF35" s="45" t="e">
        <f>IF(AND(#REF!="Media",#REF!="Mayor"),CONCATENATE("R10C",#REF!),"")</f>
        <v>#REF!</v>
      </c>
      <c r="AG35" s="46" t="e">
        <f>IF(AND(#REF!="Media",#REF!="Mayor"),CONCATENATE("R10C",#REF!),"")</f>
        <v>#REF!</v>
      </c>
      <c r="AH35" s="47" t="e">
        <f>IF(AND(#REF!="Media",#REF!="Catastrófico"),CONCATENATE("R10C",#REF!),"")</f>
        <v>#REF!</v>
      </c>
      <c r="AI35" s="48" t="e">
        <f>IF(AND(#REF!="Media",#REF!="Catastrófico"),CONCATENATE("R10C",#REF!),"")</f>
        <v>#REF!</v>
      </c>
      <c r="AJ35" s="48" t="e">
        <f>IF(AND(#REF!="Media",#REF!="Catastrófico"),CONCATENATE("R10C",#REF!),"")</f>
        <v>#REF!</v>
      </c>
      <c r="AK35" s="48" t="e">
        <f>IF(AND(#REF!="Media",#REF!="Catastrófico"),CONCATENATE("R10C",#REF!),"")</f>
        <v>#REF!</v>
      </c>
      <c r="AL35" s="48" t="e">
        <f>IF(AND(#REF!="Media",#REF!="Catastrófico"),CONCATENATE("R10C",#REF!),"")</f>
        <v>#REF!</v>
      </c>
      <c r="AM35" s="49" t="e">
        <f>IF(AND(#REF!="Media",#REF!="Catastrófico"),CONCATENATE("R10C",#REF!),"")</f>
        <v>#REF!</v>
      </c>
      <c r="AN35" s="69"/>
      <c r="AO35" s="891"/>
      <c r="AP35" s="892"/>
      <c r="AQ35" s="892"/>
      <c r="AR35" s="892"/>
      <c r="AS35" s="892"/>
      <c r="AT35" s="893"/>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row>
    <row r="36" spans="1:80" ht="15" customHeight="1" x14ac:dyDescent="0.35">
      <c r="A36" s="69"/>
      <c r="B36" s="760"/>
      <c r="C36" s="760"/>
      <c r="D36" s="761"/>
      <c r="E36" s="855" t="s">
        <v>148</v>
      </c>
      <c r="F36" s="856"/>
      <c r="G36" s="856"/>
      <c r="H36" s="856"/>
      <c r="I36" s="856"/>
      <c r="J36" s="59" t="e">
        <f>IF(AND(#REF!="Baja",#REF!="Leve"),CONCATENATE("R1C",#REF!),"")</f>
        <v>#REF!</v>
      </c>
      <c r="K36" s="60" t="e">
        <f>IF(AND(#REF!="Baja",#REF!="Leve"),CONCATENATE("R1C",#REF!),"")</f>
        <v>#REF!</v>
      </c>
      <c r="L36" s="60" t="e">
        <f>IF(AND(#REF!="Baja",#REF!="Leve"),CONCATENATE("R1C",#REF!),"")</f>
        <v>#REF!</v>
      </c>
      <c r="M36" s="60" t="e">
        <f>IF(AND(#REF!="Baja",#REF!="Leve"),CONCATENATE("R1C",#REF!),"")</f>
        <v>#REF!</v>
      </c>
      <c r="N36" s="60" t="e">
        <f>IF(AND(#REF!="Baja",#REF!="Leve"),CONCATENATE("R1C",#REF!),"")</f>
        <v>#REF!</v>
      </c>
      <c r="O36" s="61" t="e">
        <f>IF(AND(#REF!="Baja",#REF!="Leve"),CONCATENATE("R1C",#REF!),"")</f>
        <v>#REF!</v>
      </c>
      <c r="P36" s="50" t="e">
        <f>IF(AND(#REF!="Baja",#REF!="Menor"),CONCATENATE("R1C",#REF!),"")</f>
        <v>#REF!</v>
      </c>
      <c r="Q36" s="51" t="e">
        <f>IF(AND(#REF!="Baja",#REF!="Menor"),CONCATENATE("R1C",#REF!),"")</f>
        <v>#REF!</v>
      </c>
      <c r="R36" s="51" t="e">
        <f>IF(AND(#REF!="Baja",#REF!="Menor"),CONCATENATE("R1C",#REF!),"")</f>
        <v>#REF!</v>
      </c>
      <c r="S36" s="51" t="e">
        <f>IF(AND(#REF!="Baja",#REF!="Menor"),CONCATENATE("R1C",#REF!),"")</f>
        <v>#REF!</v>
      </c>
      <c r="T36" s="51" t="e">
        <f>IF(AND(#REF!="Baja",#REF!="Menor"),CONCATENATE("R1C",#REF!),"")</f>
        <v>#REF!</v>
      </c>
      <c r="U36" s="52" t="e">
        <f>IF(AND(#REF!="Baja",#REF!="Menor"),CONCATENATE("R1C",#REF!),"")</f>
        <v>#REF!</v>
      </c>
      <c r="V36" s="50" t="e">
        <f>IF(AND(#REF!="Baja",#REF!="Moderado"),CONCATENATE("R1C",#REF!),"")</f>
        <v>#REF!</v>
      </c>
      <c r="W36" s="51" t="e">
        <f>IF(AND(#REF!="Baja",#REF!="Moderado"),CONCATENATE("R1C",#REF!),"")</f>
        <v>#REF!</v>
      </c>
      <c r="X36" s="51" t="e">
        <f>IF(AND(#REF!="Baja",#REF!="Moderado"),CONCATENATE("R1C",#REF!),"")</f>
        <v>#REF!</v>
      </c>
      <c r="Y36" s="51" t="e">
        <f>IF(AND(#REF!="Baja",#REF!="Moderado"),CONCATENATE("R1C",#REF!),"")</f>
        <v>#REF!</v>
      </c>
      <c r="Z36" s="51" t="e">
        <f>IF(AND(#REF!="Baja",#REF!="Moderado"),CONCATENATE("R1C",#REF!),"")</f>
        <v>#REF!</v>
      </c>
      <c r="AA36" s="52" t="e">
        <f>IF(AND(#REF!="Baja",#REF!="Moderado"),CONCATENATE("R1C",#REF!),"")</f>
        <v>#REF!</v>
      </c>
      <c r="AB36" s="32" t="e">
        <f>IF(AND(#REF!="Baja",#REF!="Mayor"),CONCATENATE("R1C",#REF!),"")</f>
        <v>#REF!</v>
      </c>
      <c r="AC36" s="33" t="e">
        <f>IF(AND(#REF!="Baja",#REF!="Mayor"),CONCATENATE("R1C",#REF!),"")</f>
        <v>#REF!</v>
      </c>
      <c r="AD36" s="33" t="e">
        <f>IF(AND(#REF!="Baja",#REF!="Mayor"),CONCATENATE("R1C",#REF!),"")</f>
        <v>#REF!</v>
      </c>
      <c r="AE36" s="33" t="e">
        <f>IF(AND(#REF!="Baja",#REF!="Mayor"),CONCATENATE("R1C",#REF!),"")</f>
        <v>#REF!</v>
      </c>
      <c r="AF36" s="33" t="e">
        <f>IF(AND(#REF!="Baja",#REF!="Mayor"),CONCATENATE("R1C",#REF!),"")</f>
        <v>#REF!</v>
      </c>
      <c r="AG36" s="34" t="e">
        <f>IF(AND(#REF!="Baja",#REF!="Mayor"),CONCATENATE("R1C",#REF!),"")</f>
        <v>#REF!</v>
      </c>
      <c r="AH36" s="35" t="e">
        <f>IF(AND(#REF!="Baja",#REF!="Catastrófico"),CONCATENATE("R1C",#REF!),"")</f>
        <v>#REF!</v>
      </c>
      <c r="AI36" s="36" t="e">
        <f>IF(AND(#REF!="Baja",#REF!="Catastrófico"),CONCATENATE("R1C",#REF!),"")</f>
        <v>#REF!</v>
      </c>
      <c r="AJ36" s="36" t="e">
        <f>IF(AND(#REF!="Baja",#REF!="Catastrófico"),CONCATENATE("R1C",#REF!),"")</f>
        <v>#REF!</v>
      </c>
      <c r="AK36" s="36" t="e">
        <f>IF(AND(#REF!="Baja",#REF!="Catastrófico"),CONCATENATE("R1C",#REF!),"")</f>
        <v>#REF!</v>
      </c>
      <c r="AL36" s="36" t="e">
        <f>IF(AND(#REF!="Baja",#REF!="Catastrófico"),CONCATENATE("R1C",#REF!),"")</f>
        <v>#REF!</v>
      </c>
      <c r="AM36" s="37" t="e">
        <f>IF(AND(#REF!="Baja",#REF!="Catastrófico"),CONCATENATE("R1C",#REF!),"")</f>
        <v>#REF!</v>
      </c>
      <c r="AN36" s="69"/>
      <c r="AO36" s="876" t="s">
        <v>149</v>
      </c>
      <c r="AP36" s="877"/>
      <c r="AQ36" s="877"/>
      <c r="AR36" s="877"/>
      <c r="AS36" s="877"/>
      <c r="AT36" s="878"/>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row>
    <row r="37" spans="1:80" ht="15" customHeight="1" x14ac:dyDescent="0.35">
      <c r="A37" s="69"/>
      <c r="B37" s="760"/>
      <c r="C37" s="760"/>
      <c r="D37" s="761"/>
      <c r="E37" s="857"/>
      <c r="F37" s="858"/>
      <c r="G37" s="858"/>
      <c r="H37" s="858"/>
      <c r="I37" s="858"/>
      <c r="J37" s="62" t="e">
        <f>IF(AND(#REF!="Baja",#REF!="Leve"),CONCATENATE("R2C",#REF!),"")</f>
        <v>#REF!</v>
      </c>
      <c r="K37" s="63" t="e">
        <f>IF(AND(#REF!="Baja",#REF!="Leve"),CONCATENATE("R2C",#REF!),"")</f>
        <v>#REF!</v>
      </c>
      <c r="L37" s="63" t="e">
        <f>IF(AND(#REF!="Baja",#REF!="Leve"),CONCATENATE("R2C",#REF!),"")</f>
        <v>#REF!</v>
      </c>
      <c r="M37" s="63" t="e">
        <f>IF(AND(#REF!="Baja",#REF!="Leve"),CONCATENATE("R2C",#REF!),"")</f>
        <v>#REF!</v>
      </c>
      <c r="N37" s="63" t="e">
        <f>IF(AND(#REF!="Baja",#REF!="Leve"),CONCATENATE("R2C",#REF!),"")</f>
        <v>#REF!</v>
      </c>
      <c r="O37" s="64" t="e">
        <f>IF(AND(#REF!="Baja",#REF!="Leve"),CONCATENATE("R2C",#REF!),"")</f>
        <v>#REF!</v>
      </c>
      <c r="P37" s="53" t="e">
        <f>IF(AND(#REF!="Baja",#REF!="Menor"),CONCATENATE("R2C",#REF!),"")</f>
        <v>#REF!</v>
      </c>
      <c r="Q37" s="54" t="e">
        <f>IF(AND(#REF!="Baja",#REF!="Menor"),CONCATENATE("R2C",#REF!),"")</f>
        <v>#REF!</v>
      </c>
      <c r="R37" s="54" t="e">
        <f>IF(AND(#REF!="Baja",#REF!="Menor"),CONCATENATE("R2C",#REF!),"")</f>
        <v>#REF!</v>
      </c>
      <c r="S37" s="54" t="e">
        <f>IF(AND(#REF!="Baja",#REF!="Menor"),CONCATENATE("R2C",#REF!),"")</f>
        <v>#REF!</v>
      </c>
      <c r="T37" s="54" t="e">
        <f>IF(AND(#REF!="Baja",#REF!="Menor"),CONCATENATE("R2C",#REF!),"")</f>
        <v>#REF!</v>
      </c>
      <c r="U37" s="55" t="e">
        <f>IF(AND(#REF!="Baja",#REF!="Menor"),CONCATENATE("R2C",#REF!),"")</f>
        <v>#REF!</v>
      </c>
      <c r="V37" s="53" t="e">
        <f>IF(AND(#REF!="Baja",#REF!="Moderado"),CONCATENATE("R2C",#REF!),"")</f>
        <v>#REF!</v>
      </c>
      <c r="W37" s="54" t="e">
        <f>IF(AND(#REF!="Baja",#REF!="Moderado"),CONCATENATE("R2C",#REF!),"")</f>
        <v>#REF!</v>
      </c>
      <c r="X37" s="54" t="e">
        <f>IF(AND(#REF!="Baja",#REF!="Moderado"),CONCATENATE("R2C",#REF!),"")</f>
        <v>#REF!</v>
      </c>
      <c r="Y37" s="54" t="e">
        <f>IF(AND(#REF!="Baja",#REF!="Moderado"),CONCATENATE("R2C",#REF!),"")</f>
        <v>#REF!</v>
      </c>
      <c r="Z37" s="54" t="e">
        <f>IF(AND(#REF!="Baja",#REF!="Moderado"),CONCATENATE("R2C",#REF!),"")</f>
        <v>#REF!</v>
      </c>
      <c r="AA37" s="55" t="e">
        <f>IF(AND(#REF!="Baja",#REF!="Moderado"),CONCATENATE("R2C",#REF!),"")</f>
        <v>#REF!</v>
      </c>
      <c r="AB37" s="38" t="e">
        <f>IF(AND(#REF!="Baja",#REF!="Mayor"),CONCATENATE("R2C",#REF!),"")</f>
        <v>#REF!</v>
      </c>
      <c r="AC37" s="39" t="e">
        <f>IF(AND(#REF!="Baja",#REF!="Mayor"),CONCATENATE("R2C",#REF!),"")</f>
        <v>#REF!</v>
      </c>
      <c r="AD37" s="39" t="e">
        <f>IF(AND(#REF!="Baja",#REF!="Mayor"),CONCATENATE("R2C",#REF!),"")</f>
        <v>#REF!</v>
      </c>
      <c r="AE37" s="39" t="e">
        <f>IF(AND(#REF!="Baja",#REF!="Mayor"),CONCATENATE("R2C",#REF!),"")</f>
        <v>#REF!</v>
      </c>
      <c r="AF37" s="39" t="e">
        <f>IF(AND(#REF!="Baja",#REF!="Mayor"),CONCATENATE("R2C",#REF!),"")</f>
        <v>#REF!</v>
      </c>
      <c r="AG37" s="40" t="e">
        <f>IF(AND(#REF!="Baja",#REF!="Mayor"),CONCATENATE("R2C",#REF!),"")</f>
        <v>#REF!</v>
      </c>
      <c r="AH37" s="41" t="e">
        <f>IF(AND(#REF!="Baja",#REF!="Catastrófico"),CONCATENATE("R2C",#REF!),"")</f>
        <v>#REF!</v>
      </c>
      <c r="AI37" s="42" t="e">
        <f>IF(AND(#REF!="Baja",#REF!="Catastrófico"),CONCATENATE("R2C",#REF!),"")</f>
        <v>#REF!</v>
      </c>
      <c r="AJ37" s="42" t="e">
        <f>IF(AND(#REF!="Baja",#REF!="Catastrófico"),CONCATENATE("R2C",#REF!),"")</f>
        <v>#REF!</v>
      </c>
      <c r="AK37" s="42" t="e">
        <f>IF(AND(#REF!="Baja",#REF!="Catastrófico"),CONCATENATE("R2C",#REF!),"")</f>
        <v>#REF!</v>
      </c>
      <c r="AL37" s="42" t="e">
        <f>IF(AND(#REF!="Baja",#REF!="Catastrófico"),CONCATENATE("R2C",#REF!),"")</f>
        <v>#REF!</v>
      </c>
      <c r="AM37" s="43" t="e">
        <f>IF(AND(#REF!="Baja",#REF!="Catastrófico"),CONCATENATE("R2C",#REF!),"")</f>
        <v>#REF!</v>
      </c>
      <c r="AN37" s="69"/>
      <c r="AO37" s="879"/>
      <c r="AP37" s="880"/>
      <c r="AQ37" s="880"/>
      <c r="AR37" s="880"/>
      <c r="AS37" s="880"/>
      <c r="AT37" s="881"/>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row>
    <row r="38" spans="1:80" ht="15" customHeight="1" x14ac:dyDescent="0.35">
      <c r="A38" s="69"/>
      <c r="B38" s="760"/>
      <c r="C38" s="760"/>
      <c r="D38" s="761"/>
      <c r="E38" s="859"/>
      <c r="F38" s="858"/>
      <c r="G38" s="858"/>
      <c r="H38" s="858"/>
      <c r="I38" s="858"/>
      <c r="J38" s="62" t="e">
        <f>IF(AND(#REF!="Baja",#REF!="Leve"),CONCATENATE("R3C",#REF!),"")</f>
        <v>#REF!</v>
      </c>
      <c r="K38" s="63" t="e">
        <f>IF(AND(#REF!="Baja",#REF!="Leve"),CONCATENATE("R3C",#REF!),"")</f>
        <v>#REF!</v>
      </c>
      <c r="L38" s="63" t="e">
        <f>IF(AND(#REF!="Baja",#REF!="Leve"),CONCATENATE("R3C",#REF!),"")</f>
        <v>#REF!</v>
      </c>
      <c r="M38" s="63" t="e">
        <f>IF(AND(#REF!="Baja",#REF!="Leve"),CONCATENATE("R3C",#REF!),"")</f>
        <v>#REF!</v>
      </c>
      <c r="N38" s="63" t="e">
        <f>IF(AND(#REF!="Baja",#REF!="Leve"),CONCATENATE("R3C",#REF!),"")</f>
        <v>#REF!</v>
      </c>
      <c r="O38" s="64" t="e">
        <f>IF(AND(#REF!="Baja",#REF!="Leve"),CONCATENATE("R3C",#REF!),"")</f>
        <v>#REF!</v>
      </c>
      <c r="P38" s="53" t="e">
        <f>IF(AND(#REF!="Baja",#REF!="Menor"),CONCATENATE("R3C",#REF!),"")</f>
        <v>#REF!</v>
      </c>
      <c r="Q38" s="54" t="e">
        <f>IF(AND(#REF!="Baja",#REF!="Menor"),CONCATENATE("R3C",#REF!),"")</f>
        <v>#REF!</v>
      </c>
      <c r="R38" s="54" t="e">
        <f>IF(AND(#REF!="Baja",#REF!="Menor"),CONCATENATE("R3C",#REF!),"")</f>
        <v>#REF!</v>
      </c>
      <c r="S38" s="54" t="e">
        <f>IF(AND(#REF!="Baja",#REF!="Menor"),CONCATENATE("R3C",#REF!),"")</f>
        <v>#REF!</v>
      </c>
      <c r="T38" s="54" t="e">
        <f>IF(AND(#REF!="Baja",#REF!="Menor"),CONCATENATE("R3C",#REF!),"")</f>
        <v>#REF!</v>
      </c>
      <c r="U38" s="55" t="e">
        <f>IF(AND(#REF!="Baja",#REF!="Menor"),CONCATENATE("R3C",#REF!),"")</f>
        <v>#REF!</v>
      </c>
      <c r="V38" s="53" t="e">
        <f>IF(AND(#REF!="Baja",#REF!="Moderado"),CONCATENATE("R3C",#REF!),"")</f>
        <v>#REF!</v>
      </c>
      <c r="W38" s="54" t="e">
        <f>IF(AND(#REF!="Baja",#REF!="Moderado"),CONCATENATE("R3C",#REF!),"")</f>
        <v>#REF!</v>
      </c>
      <c r="X38" s="54" t="e">
        <f>IF(AND(#REF!="Baja",#REF!="Moderado"),CONCATENATE("R3C",#REF!),"")</f>
        <v>#REF!</v>
      </c>
      <c r="Y38" s="54" t="e">
        <f>IF(AND(#REF!="Baja",#REF!="Moderado"),CONCATENATE("R3C",#REF!),"")</f>
        <v>#REF!</v>
      </c>
      <c r="Z38" s="54" t="e">
        <f>IF(AND(#REF!="Baja",#REF!="Moderado"),CONCATENATE("R3C",#REF!),"")</f>
        <v>#REF!</v>
      </c>
      <c r="AA38" s="55" t="e">
        <f>IF(AND(#REF!="Baja",#REF!="Moderado"),CONCATENATE("R3C",#REF!),"")</f>
        <v>#REF!</v>
      </c>
      <c r="AB38" s="38" t="e">
        <f>IF(AND(#REF!="Baja",#REF!="Mayor"),CONCATENATE("R3C",#REF!),"")</f>
        <v>#REF!</v>
      </c>
      <c r="AC38" s="39" t="e">
        <f>IF(AND(#REF!="Baja",#REF!="Mayor"),CONCATENATE("R3C",#REF!),"")</f>
        <v>#REF!</v>
      </c>
      <c r="AD38" s="39" t="e">
        <f>IF(AND(#REF!="Baja",#REF!="Mayor"),CONCATENATE("R3C",#REF!),"")</f>
        <v>#REF!</v>
      </c>
      <c r="AE38" s="39" t="e">
        <f>IF(AND(#REF!="Baja",#REF!="Mayor"),CONCATENATE("R3C",#REF!),"")</f>
        <v>#REF!</v>
      </c>
      <c r="AF38" s="39" t="e">
        <f>IF(AND(#REF!="Baja",#REF!="Mayor"),CONCATENATE("R3C",#REF!),"")</f>
        <v>#REF!</v>
      </c>
      <c r="AG38" s="40" t="e">
        <f>IF(AND(#REF!="Baja",#REF!="Mayor"),CONCATENATE("R3C",#REF!),"")</f>
        <v>#REF!</v>
      </c>
      <c r="AH38" s="41" t="e">
        <f>IF(AND(#REF!="Baja",#REF!="Catastrófico"),CONCATENATE("R3C",#REF!),"")</f>
        <v>#REF!</v>
      </c>
      <c r="AI38" s="42" t="e">
        <f>IF(AND(#REF!="Baja",#REF!="Catastrófico"),CONCATENATE("R3C",#REF!),"")</f>
        <v>#REF!</v>
      </c>
      <c r="AJ38" s="42" t="e">
        <f>IF(AND(#REF!="Baja",#REF!="Catastrófico"),CONCATENATE("R3C",#REF!),"")</f>
        <v>#REF!</v>
      </c>
      <c r="AK38" s="42" t="e">
        <f>IF(AND(#REF!="Baja",#REF!="Catastrófico"),CONCATENATE("R3C",#REF!),"")</f>
        <v>#REF!</v>
      </c>
      <c r="AL38" s="42" t="e">
        <f>IF(AND(#REF!="Baja",#REF!="Catastrófico"),CONCATENATE("R3C",#REF!),"")</f>
        <v>#REF!</v>
      </c>
      <c r="AM38" s="43" t="e">
        <f>IF(AND(#REF!="Baja",#REF!="Catastrófico"),CONCATENATE("R3C",#REF!),"")</f>
        <v>#REF!</v>
      </c>
      <c r="AN38" s="69"/>
      <c r="AO38" s="879"/>
      <c r="AP38" s="880"/>
      <c r="AQ38" s="880"/>
      <c r="AR38" s="880"/>
      <c r="AS38" s="880"/>
      <c r="AT38" s="881"/>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row>
    <row r="39" spans="1:80" ht="15" customHeight="1" x14ac:dyDescent="0.35">
      <c r="A39" s="69"/>
      <c r="B39" s="760"/>
      <c r="C39" s="760"/>
      <c r="D39" s="761"/>
      <c r="E39" s="859"/>
      <c r="F39" s="858"/>
      <c r="G39" s="858"/>
      <c r="H39" s="858"/>
      <c r="I39" s="858"/>
      <c r="J39" s="62" t="e">
        <f>IF(AND(#REF!="Baja",#REF!="Leve"),CONCATENATE("R4C",#REF!),"")</f>
        <v>#REF!</v>
      </c>
      <c r="K39" s="63" t="e">
        <f>IF(AND(#REF!="Baja",#REF!="Leve"),CONCATENATE("R4C",#REF!),"")</f>
        <v>#REF!</v>
      </c>
      <c r="L39" s="63" t="e">
        <f>IF(AND(#REF!="Baja",#REF!="Leve"),CONCATENATE("R4C",#REF!),"")</f>
        <v>#REF!</v>
      </c>
      <c r="M39" s="63" t="e">
        <f>IF(AND(#REF!="Baja",#REF!="Leve"),CONCATENATE("R4C",#REF!),"")</f>
        <v>#REF!</v>
      </c>
      <c r="N39" s="63" t="e">
        <f>IF(AND(#REF!="Baja",#REF!="Leve"),CONCATENATE("R4C",#REF!),"")</f>
        <v>#REF!</v>
      </c>
      <c r="O39" s="64" t="e">
        <f>IF(AND(#REF!="Baja",#REF!="Leve"),CONCATENATE("R4C",#REF!),"")</f>
        <v>#REF!</v>
      </c>
      <c r="P39" s="53" t="e">
        <f>IF(AND(#REF!="Baja",#REF!="Menor"),CONCATENATE("R4C",#REF!),"")</f>
        <v>#REF!</v>
      </c>
      <c r="Q39" s="54" t="e">
        <f>IF(AND(#REF!="Baja",#REF!="Menor"),CONCATENATE("R4C",#REF!),"")</f>
        <v>#REF!</v>
      </c>
      <c r="R39" s="54" t="e">
        <f>IF(AND(#REF!="Baja",#REF!="Menor"),CONCATENATE("R4C",#REF!),"")</f>
        <v>#REF!</v>
      </c>
      <c r="S39" s="54" t="e">
        <f>IF(AND(#REF!="Baja",#REF!="Menor"),CONCATENATE("R4C",#REF!),"")</f>
        <v>#REF!</v>
      </c>
      <c r="T39" s="54" t="e">
        <f>IF(AND(#REF!="Baja",#REF!="Menor"),CONCATENATE("R4C",#REF!),"")</f>
        <v>#REF!</v>
      </c>
      <c r="U39" s="55" t="e">
        <f>IF(AND(#REF!="Baja",#REF!="Menor"),CONCATENATE("R4C",#REF!),"")</f>
        <v>#REF!</v>
      </c>
      <c r="V39" s="53" t="e">
        <f>IF(AND(#REF!="Baja",#REF!="Moderado"),CONCATENATE("R4C",#REF!),"")</f>
        <v>#REF!</v>
      </c>
      <c r="W39" s="54" t="e">
        <f>IF(AND(#REF!="Baja",#REF!="Moderado"),CONCATENATE("R4C",#REF!),"")</f>
        <v>#REF!</v>
      </c>
      <c r="X39" s="54" t="e">
        <f>IF(AND(#REF!="Baja",#REF!="Moderado"),CONCATENATE("R4C",#REF!),"")</f>
        <v>#REF!</v>
      </c>
      <c r="Y39" s="54" t="e">
        <f>IF(AND(#REF!="Baja",#REF!="Moderado"),CONCATENATE("R4C",#REF!),"")</f>
        <v>#REF!</v>
      </c>
      <c r="Z39" s="54" t="e">
        <f>IF(AND(#REF!="Baja",#REF!="Moderado"),CONCATENATE("R4C",#REF!),"")</f>
        <v>#REF!</v>
      </c>
      <c r="AA39" s="55" t="e">
        <f>IF(AND(#REF!="Baja",#REF!="Moderado"),CONCATENATE("R4C",#REF!),"")</f>
        <v>#REF!</v>
      </c>
      <c r="AB39" s="38" t="e">
        <f>IF(AND(#REF!="Baja",#REF!="Mayor"),CONCATENATE("R4C",#REF!),"")</f>
        <v>#REF!</v>
      </c>
      <c r="AC39" s="39" t="e">
        <f>IF(AND(#REF!="Baja",#REF!="Mayor"),CONCATENATE("R4C",#REF!),"")</f>
        <v>#REF!</v>
      </c>
      <c r="AD39" s="39" t="e">
        <f>IF(AND(#REF!="Baja",#REF!="Mayor"),CONCATENATE("R4C",#REF!),"")</f>
        <v>#REF!</v>
      </c>
      <c r="AE39" s="39" t="e">
        <f>IF(AND(#REF!="Baja",#REF!="Mayor"),CONCATENATE("R4C",#REF!),"")</f>
        <v>#REF!</v>
      </c>
      <c r="AF39" s="39" t="e">
        <f>IF(AND(#REF!="Baja",#REF!="Mayor"),CONCATENATE("R4C",#REF!),"")</f>
        <v>#REF!</v>
      </c>
      <c r="AG39" s="40" t="e">
        <f>IF(AND(#REF!="Baja",#REF!="Mayor"),CONCATENATE("R4C",#REF!),"")</f>
        <v>#REF!</v>
      </c>
      <c r="AH39" s="41" t="e">
        <f>IF(AND(#REF!="Baja",#REF!="Catastrófico"),CONCATENATE("R4C",#REF!),"")</f>
        <v>#REF!</v>
      </c>
      <c r="AI39" s="42" t="e">
        <f>IF(AND(#REF!="Baja",#REF!="Catastrófico"),CONCATENATE("R4C",#REF!),"")</f>
        <v>#REF!</v>
      </c>
      <c r="AJ39" s="42" t="e">
        <f>IF(AND(#REF!="Baja",#REF!="Catastrófico"),CONCATENATE("R4C",#REF!),"")</f>
        <v>#REF!</v>
      </c>
      <c r="AK39" s="42" t="e">
        <f>IF(AND(#REF!="Baja",#REF!="Catastrófico"),CONCATENATE("R4C",#REF!),"")</f>
        <v>#REF!</v>
      </c>
      <c r="AL39" s="42" t="e">
        <f>IF(AND(#REF!="Baja",#REF!="Catastrófico"),CONCATENATE("R4C",#REF!),"")</f>
        <v>#REF!</v>
      </c>
      <c r="AM39" s="43" t="e">
        <f>IF(AND(#REF!="Baja",#REF!="Catastrófico"),CONCATENATE("R4C",#REF!),"")</f>
        <v>#REF!</v>
      </c>
      <c r="AN39" s="69"/>
      <c r="AO39" s="879"/>
      <c r="AP39" s="880"/>
      <c r="AQ39" s="880"/>
      <c r="AR39" s="880"/>
      <c r="AS39" s="880"/>
      <c r="AT39" s="881"/>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row>
    <row r="40" spans="1:80" ht="15" customHeight="1" x14ac:dyDescent="0.35">
      <c r="A40" s="69"/>
      <c r="B40" s="760"/>
      <c r="C40" s="760"/>
      <c r="D40" s="761"/>
      <c r="E40" s="859"/>
      <c r="F40" s="858"/>
      <c r="G40" s="858"/>
      <c r="H40" s="858"/>
      <c r="I40" s="858"/>
      <c r="J40" s="62" t="e">
        <f>IF(AND(#REF!="Baja",#REF!="Leve"),CONCATENATE("R5C",#REF!),"")</f>
        <v>#REF!</v>
      </c>
      <c r="K40" s="63" t="e">
        <f>IF(AND(#REF!="Baja",#REF!="Leve"),CONCATENATE("R5C",#REF!),"")</f>
        <v>#REF!</v>
      </c>
      <c r="L40" s="63" t="e">
        <f>IF(AND(#REF!="Baja",#REF!="Leve"),CONCATENATE("R5C",#REF!),"")</f>
        <v>#REF!</v>
      </c>
      <c r="M40" s="63" t="e">
        <f>IF(AND(#REF!="Baja",#REF!="Leve"),CONCATENATE("R5C",#REF!),"")</f>
        <v>#REF!</v>
      </c>
      <c r="N40" s="63" t="e">
        <f>IF(AND(#REF!="Baja",#REF!="Leve"),CONCATENATE("R5C",#REF!),"")</f>
        <v>#REF!</v>
      </c>
      <c r="O40" s="64" t="e">
        <f>IF(AND(#REF!="Baja",#REF!="Leve"),CONCATENATE("R5C",#REF!),"")</f>
        <v>#REF!</v>
      </c>
      <c r="P40" s="53" t="e">
        <f>IF(AND(#REF!="Baja",#REF!="Menor"),CONCATENATE("R5C",#REF!),"")</f>
        <v>#REF!</v>
      </c>
      <c r="Q40" s="54" t="e">
        <f>IF(AND(#REF!="Baja",#REF!="Menor"),CONCATENATE("R5C",#REF!),"")</f>
        <v>#REF!</v>
      </c>
      <c r="R40" s="54" t="e">
        <f>IF(AND(#REF!="Baja",#REF!="Menor"),CONCATENATE("R5C",#REF!),"")</f>
        <v>#REF!</v>
      </c>
      <c r="S40" s="54" t="e">
        <f>IF(AND(#REF!="Baja",#REF!="Menor"),CONCATENATE("R5C",#REF!),"")</f>
        <v>#REF!</v>
      </c>
      <c r="T40" s="54" t="e">
        <f>IF(AND(#REF!="Baja",#REF!="Menor"),CONCATENATE("R5C",#REF!),"")</f>
        <v>#REF!</v>
      </c>
      <c r="U40" s="55" t="e">
        <f>IF(AND(#REF!="Baja",#REF!="Menor"),CONCATENATE("R5C",#REF!),"")</f>
        <v>#REF!</v>
      </c>
      <c r="V40" s="53" t="e">
        <f>IF(AND(#REF!="Baja",#REF!="Moderado"),CONCATENATE("R5C",#REF!),"")</f>
        <v>#REF!</v>
      </c>
      <c r="W40" s="54" t="e">
        <f>IF(AND(#REF!="Baja",#REF!="Moderado"),CONCATENATE("R5C",#REF!),"")</f>
        <v>#REF!</v>
      </c>
      <c r="X40" s="54" t="e">
        <f>IF(AND(#REF!="Baja",#REF!="Moderado"),CONCATENATE("R5C",#REF!),"")</f>
        <v>#REF!</v>
      </c>
      <c r="Y40" s="54" t="e">
        <f>IF(AND(#REF!="Baja",#REF!="Moderado"),CONCATENATE("R5C",#REF!),"")</f>
        <v>#REF!</v>
      </c>
      <c r="Z40" s="54" t="e">
        <f>IF(AND(#REF!="Baja",#REF!="Moderado"),CONCATENATE("R5C",#REF!),"")</f>
        <v>#REF!</v>
      </c>
      <c r="AA40" s="55" t="e">
        <f>IF(AND(#REF!="Baja",#REF!="Moderado"),CONCATENATE("R5C",#REF!),"")</f>
        <v>#REF!</v>
      </c>
      <c r="AB40" s="38" t="e">
        <f>IF(AND(#REF!="Baja",#REF!="Mayor"),CONCATENATE("R5C",#REF!),"")</f>
        <v>#REF!</v>
      </c>
      <c r="AC40" s="39" t="e">
        <f>IF(AND(#REF!="Baja",#REF!="Mayor"),CONCATENATE("R5C",#REF!),"")</f>
        <v>#REF!</v>
      </c>
      <c r="AD40" s="39" t="e">
        <f>IF(AND(#REF!="Baja",#REF!="Mayor"),CONCATENATE("R5C",#REF!),"")</f>
        <v>#REF!</v>
      </c>
      <c r="AE40" s="39" t="e">
        <f>IF(AND(#REF!="Baja",#REF!="Mayor"),CONCATENATE("R5C",#REF!),"")</f>
        <v>#REF!</v>
      </c>
      <c r="AF40" s="39" t="e">
        <f>IF(AND(#REF!="Baja",#REF!="Mayor"),CONCATENATE("R5C",#REF!),"")</f>
        <v>#REF!</v>
      </c>
      <c r="AG40" s="40" t="e">
        <f>IF(AND(#REF!="Baja",#REF!="Mayor"),CONCATENATE("R5C",#REF!),"")</f>
        <v>#REF!</v>
      </c>
      <c r="AH40" s="41" t="e">
        <f>IF(AND(#REF!="Baja",#REF!="Catastrófico"),CONCATENATE("R5C",#REF!),"")</f>
        <v>#REF!</v>
      </c>
      <c r="AI40" s="42" t="e">
        <f>IF(AND(#REF!="Baja",#REF!="Catastrófico"),CONCATENATE("R5C",#REF!),"")</f>
        <v>#REF!</v>
      </c>
      <c r="AJ40" s="42" t="e">
        <f>IF(AND(#REF!="Baja",#REF!="Catastrófico"),CONCATENATE("R5C",#REF!),"")</f>
        <v>#REF!</v>
      </c>
      <c r="AK40" s="42" t="e">
        <f>IF(AND(#REF!="Baja",#REF!="Catastrófico"),CONCATENATE("R5C",#REF!),"")</f>
        <v>#REF!</v>
      </c>
      <c r="AL40" s="42" t="e">
        <f>IF(AND(#REF!="Baja",#REF!="Catastrófico"),CONCATENATE("R5C",#REF!),"")</f>
        <v>#REF!</v>
      </c>
      <c r="AM40" s="43" t="e">
        <f>IF(AND(#REF!="Baja",#REF!="Catastrófico"),CONCATENATE("R5C",#REF!),"")</f>
        <v>#REF!</v>
      </c>
      <c r="AN40" s="69"/>
      <c r="AO40" s="879"/>
      <c r="AP40" s="880"/>
      <c r="AQ40" s="880"/>
      <c r="AR40" s="880"/>
      <c r="AS40" s="880"/>
      <c r="AT40" s="881"/>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row>
    <row r="41" spans="1:80" ht="15" customHeight="1" x14ac:dyDescent="0.35">
      <c r="A41" s="69"/>
      <c r="B41" s="760"/>
      <c r="C41" s="760"/>
      <c r="D41" s="761"/>
      <c r="E41" s="859"/>
      <c r="F41" s="858"/>
      <c r="G41" s="858"/>
      <c r="H41" s="858"/>
      <c r="I41" s="858"/>
      <c r="J41" s="62" t="e">
        <f>IF(AND(#REF!="Baja",#REF!="Leve"),CONCATENATE("R6C",#REF!),"")</f>
        <v>#REF!</v>
      </c>
      <c r="K41" s="63" t="e">
        <f>IF(AND(#REF!="Baja",#REF!="Leve"),CONCATENATE("R6C",#REF!),"")</f>
        <v>#REF!</v>
      </c>
      <c r="L41" s="63" t="e">
        <f>IF(AND(#REF!="Baja",#REF!="Leve"),CONCATENATE("R6C",#REF!),"")</f>
        <v>#REF!</v>
      </c>
      <c r="M41" s="63" t="e">
        <f>IF(AND(#REF!="Baja",#REF!="Leve"),CONCATENATE("R6C",#REF!),"")</f>
        <v>#REF!</v>
      </c>
      <c r="N41" s="63" t="e">
        <f>IF(AND(#REF!="Baja",#REF!="Leve"),CONCATENATE("R6C",#REF!),"")</f>
        <v>#REF!</v>
      </c>
      <c r="O41" s="64" t="e">
        <f>IF(AND(#REF!="Baja",#REF!="Leve"),CONCATENATE("R6C",#REF!),"")</f>
        <v>#REF!</v>
      </c>
      <c r="P41" s="53" t="e">
        <f>IF(AND(#REF!="Baja",#REF!="Menor"),CONCATENATE("R6C",#REF!),"")</f>
        <v>#REF!</v>
      </c>
      <c r="Q41" s="54" t="e">
        <f>IF(AND(#REF!="Baja",#REF!="Menor"),CONCATENATE("R6C",#REF!),"")</f>
        <v>#REF!</v>
      </c>
      <c r="R41" s="54" t="e">
        <f>IF(AND(#REF!="Baja",#REF!="Menor"),CONCATENATE("R6C",#REF!),"")</f>
        <v>#REF!</v>
      </c>
      <c r="S41" s="54" t="e">
        <f>IF(AND(#REF!="Baja",#REF!="Menor"),CONCATENATE("R6C",#REF!),"")</f>
        <v>#REF!</v>
      </c>
      <c r="T41" s="54" t="e">
        <f>IF(AND(#REF!="Baja",#REF!="Menor"),CONCATENATE("R6C",#REF!),"")</f>
        <v>#REF!</v>
      </c>
      <c r="U41" s="55" t="e">
        <f>IF(AND(#REF!="Baja",#REF!="Menor"),CONCATENATE("R6C",#REF!),"")</f>
        <v>#REF!</v>
      </c>
      <c r="V41" s="53" t="e">
        <f>IF(AND(#REF!="Baja",#REF!="Moderado"),CONCATENATE("R6C",#REF!),"")</f>
        <v>#REF!</v>
      </c>
      <c r="W41" s="54" t="e">
        <f>IF(AND(#REF!="Baja",#REF!="Moderado"),CONCATENATE("R6C",#REF!),"")</f>
        <v>#REF!</v>
      </c>
      <c r="X41" s="54" t="e">
        <f>IF(AND(#REF!="Baja",#REF!="Moderado"),CONCATENATE("R6C",#REF!),"")</f>
        <v>#REF!</v>
      </c>
      <c r="Y41" s="54" t="e">
        <f>IF(AND(#REF!="Baja",#REF!="Moderado"),CONCATENATE("R6C",#REF!),"")</f>
        <v>#REF!</v>
      </c>
      <c r="Z41" s="54" t="e">
        <f>IF(AND(#REF!="Baja",#REF!="Moderado"),CONCATENATE("R6C",#REF!),"")</f>
        <v>#REF!</v>
      </c>
      <c r="AA41" s="55" t="e">
        <f>IF(AND(#REF!="Baja",#REF!="Moderado"),CONCATENATE("R6C",#REF!),"")</f>
        <v>#REF!</v>
      </c>
      <c r="AB41" s="38" t="e">
        <f>IF(AND(#REF!="Baja",#REF!="Mayor"),CONCATENATE("R6C",#REF!),"")</f>
        <v>#REF!</v>
      </c>
      <c r="AC41" s="39" t="e">
        <f>IF(AND(#REF!="Baja",#REF!="Mayor"),CONCATENATE("R6C",#REF!),"")</f>
        <v>#REF!</v>
      </c>
      <c r="AD41" s="39" t="e">
        <f>IF(AND(#REF!="Baja",#REF!="Mayor"),CONCATENATE("R6C",#REF!),"")</f>
        <v>#REF!</v>
      </c>
      <c r="AE41" s="39" t="e">
        <f>IF(AND(#REF!="Baja",#REF!="Mayor"),CONCATENATE("R6C",#REF!),"")</f>
        <v>#REF!</v>
      </c>
      <c r="AF41" s="39" t="e">
        <f>IF(AND(#REF!="Baja",#REF!="Mayor"),CONCATENATE("R6C",#REF!),"")</f>
        <v>#REF!</v>
      </c>
      <c r="AG41" s="40" t="e">
        <f>IF(AND(#REF!="Baja",#REF!="Mayor"),CONCATENATE("R6C",#REF!),"")</f>
        <v>#REF!</v>
      </c>
      <c r="AH41" s="41" t="e">
        <f>IF(AND(#REF!="Baja",#REF!="Catastrófico"),CONCATENATE("R6C",#REF!),"")</f>
        <v>#REF!</v>
      </c>
      <c r="AI41" s="42" t="e">
        <f>IF(AND(#REF!="Baja",#REF!="Catastrófico"),CONCATENATE("R6C",#REF!),"")</f>
        <v>#REF!</v>
      </c>
      <c r="AJ41" s="42" t="e">
        <f>IF(AND(#REF!="Baja",#REF!="Catastrófico"),CONCATENATE("R6C",#REF!),"")</f>
        <v>#REF!</v>
      </c>
      <c r="AK41" s="42" t="e">
        <f>IF(AND(#REF!="Baja",#REF!="Catastrófico"),CONCATENATE("R6C",#REF!),"")</f>
        <v>#REF!</v>
      </c>
      <c r="AL41" s="42" t="e">
        <f>IF(AND(#REF!="Baja",#REF!="Catastrófico"),CONCATENATE("R6C",#REF!),"")</f>
        <v>#REF!</v>
      </c>
      <c r="AM41" s="43" t="e">
        <f>IF(AND(#REF!="Baja",#REF!="Catastrófico"),CONCATENATE("R6C",#REF!),"")</f>
        <v>#REF!</v>
      </c>
      <c r="AN41" s="69"/>
      <c r="AO41" s="879"/>
      <c r="AP41" s="880"/>
      <c r="AQ41" s="880"/>
      <c r="AR41" s="880"/>
      <c r="AS41" s="880"/>
      <c r="AT41" s="881"/>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row>
    <row r="42" spans="1:80" ht="15" customHeight="1" x14ac:dyDescent="0.35">
      <c r="A42" s="69"/>
      <c r="B42" s="760"/>
      <c r="C42" s="760"/>
      <c r="D42" s="761"/>
      <c r="E42" s="859"/>
      <c r="F42" s="858"/>
      <c r="G42" s="858"/>
      <c r="H42" s="858"/>
      <c r="I42" s="858"/>
      <c r="J42" s="62" t="e">
        <f>IF(AND(#REF!="Baja",#REF!="Leve"),CONCATENATE("R7C",#REF!),"")</f>
        <v>#REF!</v>
      </c>
      <c r="K42" s="63" t="e">
        <f>IF(AND(#REF!="Baja",#REF!="Leve"),CONCATENATE("R7C",#REF!),"")</f>
        <v>#REF!</v>
      </c>
      <c r="L42" s="63" t="e">
        <f>IF(AND(#REF!="Baja",#REF!="Leve"),CONCATENATE("R7C",#REF!),"")</f>
        <v>#REF!</v>
      </c>
      <c r="M42" s="63" t="e">
        <f>IF(AND(#REF!="Baja",#REF!="Leve"),CONCATENATE("R7C",#REF!),"")</f>
        <v>#REF!</v>
      </c>
      <c r="N42" s="63" t="e">
        <f>IF(AND(#REF!="Baja",#REF!="Leve"),CONCATENATE("R7C",#REF!),"")</f>
        <v>#REF!</v>
      </c>
      <c r="O42" s="64" t="e">
        <f>IF(AND(#REF!="Baja",#REF!="Leve"),CONCATENATE("R7C",#REF!),"")</f>
        <v>#REF!</v>
      </c>
      <c r="P42" s="53" t="e">
        <f>IF(AND(#REF!="Baja",#REF!="Menor"),CONCATENATE("R7C",#REF!),"")</f>
        <v>#REF!</v>
      </c>
      <c r="Q42" s="54" t="e">
        <f>IF(AND(#REF!="Baja",#REF!="Menor"),CONCATENATE("R7C",#REF!),"")</f>
        <v>#REF!</v>
      </c>
      <c r="R42" s="54" t="e">
        <f>IF(AND(#REF!="Baja",#REF!="Menor"),CONCATENATE("R7C",#REF!),"")</f>
        <v>#REF!</v>
      </c>
      <c r="S42" s="54" t="e">
        <f>IF(AND(#REF!="Baja",#REF!="Menor"),CONCATENATE("R7C",#REF!),"")</f>
        <v>#REF!</v>
      </c>
      <c r="T42" s="54" t="e">
        <f>IF(AND(#REF!="Baja",#REF!="Menor"),CONCATENATE("R7C",#REF!),"")</f>
        <v>#REF!</v>
      </c>
      <c r="U42" s="55" t="e">
        <f>IF(AND(#REF!="Baja",#REF!="Menor"),CONCATENATE("R7C",#REF!),"")</f>
        <v>#REF!</v>
      </c>
      <c r="V42" s="53" t="e">
        <f>IF(AND(#REF!="Baja",#REF!="Moderado"),CONCATENATE("R7C",#REF!),"")</f>
        <v>#REF!</v>
      </c>
      <c r="W42" s="54" t="e">
        <f>IF(AND(#REF!="Baja",#REF!="Moderado"),CONCATENATE("R7C",#REF!),"")</f>
        <v>#REF!</v>
      </c>
      <c r="X42" s="54" t="e">
        <f>IF(AND(#REF!="Baja",#REF!="Moderado"),CONCATENATE("R7C",#REF!),"")</f>
        <v>#REF!</v>
      </c>
      <c r="Y42" s="54" t="e">
        <f>IF(AND(#REF!="Baja",#REF!="Moderado"),CONCATENATE("R7C",#REF!),"")</f>
        <v>#REF!</v>
      </c>
      <c r="Z42" s="54" t="e">
        <f>IF(AND(#REF!="Baja",#REF!="Moderado"),CONCATENATE("R7C",#REF!),"")</f>
        <v>#REF!</v>
      </c>
      <c r="AA42" s="55" t="e">
        <f>IF(AND(#REF!="Baja",#REF!="Moderado"),CONCATENATE("R7C",#REF!),"")</f>
        <v>#REF!</v>
      </c>
      <c r="AB42" s="38" t="e">
        <f>IF(AND(#REF!="Baja",#REF!="Mayor"),CONCATENATE("R7C",#REF!),"")</f>
        <v>#REF!</v>
      </c>
      <c r="AC42" s="39" t="e">
        <f>IF(AND(#REF!="Baja",#REF!="Mayor"),CONCATENATE("R7C",#REF!),"")</f>
        <v>#REF!</v>
      </c>
      <c r="AD42" s="39" t="e">
        <f>IF(AND(#REF!="Baja",#REF!="Mayor"),CONCATENATE("R7C",#REF!),"")</f>
        <v>#REF!</v>
      </c>
      <c r="AE42" s="39" t="e">
        <f>IF(AND(#REF!="Baja",#REF!="Mayor"),CONCATENATE("R7C",#REF!),"")</f>
        <v>#REF!</v>
      </c>
      <c r="AF42" s="39" t="e">
        <f>IF(AND(#REF!="Baja",#REF!="Mayor"),CONCATENATE("R7C",#REF!),"")</f>
        <v>#REF!</v>
      </c>
      <c r="AG42" s="40" t="e">
        <f>IF(AND(#REF!="Baja",#REF!="Mayor"),CONCATENATE("R7C",#REF!),"")</f>
        <v>#REF!</v>
      </c>
      <c r="AH42" s="41" t="e">
        <f>IF(AND(#REF!="Baja",#REF!="Catastrófico"),CONCATENATE("R7C",#REF!),"")</f>
        <v>#REF!</v>
      </c>
      <c r="AI42" s="42" t="e">
        <f>IF(AND(#REF!="Baja",#REF!="Catastrófico"),CONCATENATE("R7C",#REF!),"")</f>
        <v>#REF!</v>
      </c>
      <c r="AJ42" s="42" t="e">
        <f>IF(AND(#REF!="Baja",#REF!="Catastrófico"),CONCATENATE("R7C",#REF!),"")</f>
        <v>#REF!</v>
      </c>
      <c r="AK42" s="42" t="e">
        <f>IF(AND(#REF!="Baja",#REF!="Catastrófico"),CONCATENATE("R7C",#REF!),"")</f>
        <v>#REF!</v>
      </c>
      <c r="AL42" s="42" t="e">
        <f>IF(AND(#REF!="Baja",#REF!="Catastrófico"),CONCATENATE("R7C",#REF!),"")</f>
        <v>#REF!</v>
      </c>
      <c r="AM42" s="43" t="e">
        <f>IF(AND(#REF!="Baja",#REF!="Catastrófico"),CONCATENATE("R7C",#REF!),"")</f>
        <v>#REF!</v>
      </c>
      <c r="AN42" s="69"/>
      <c r="AO42" s="879"/>
      <c r="AP42" s="880"/>
      <c r="AQ42" s="880"/>
      <c r="AR42" s="880"/>
      <c r="AS42" s="880"/>
      <c r="AT42" s="881"/>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row>
    <row r="43" spans="1:80" ht="15" customHeight="1" x14ac:dyDescent="0.35">
      <c r="A43" s="69"/>
      <c r="B43" s="760"/>
      <c r="C43" s="760"/>
      <c r="D43" s="761"/>
      <c r="E43" s="859"/>
      <c r="F43" s="858"/>
      <c r="G43" s="858"/>
      <c r="H43" s="858"/>
      <c r="I43" s="858"/>
      <c r="J43" s="62" t="e">
        <f>IF(AND(#REF!="Baja",#REF!="Leve"),CONCATENATE("R8C",#REF!),"")</f>
        <v>#REF!</v>
      </c>
      <c r="K43" s="63" t="e">
        <f>IF(AND(#REF!="Baja",#REF!="Leve"),CONCATENATE("R8C",#REF!),"")</f>
        <v>#REF!</v>
      </c>
      <c r="L43" s="63" t="e">
        <f>IF(AND(#REF!="Baja",#REF!="Leve"),CONCATENATE("R8C",#REF!),"")</f>
        <v>#REF!</v>
      </c>
      <c r="M43" s="63" t="e">
        <f>IF(AND(#REF!="Baja",#REF!="Leve"),CONCATENATE("R8C",#REF!),"")</f>
        <v>#REF!</v>
      </c>
      <c r="N43" s="63" t="e">
        <f>IF(AND(#REF!="Baja",#REF!="Leve"),CONCATENATE("R8C",#REF!),"")</f>
        <v>#REF!</v>
      </c>
      <c r="O43" s="64" t="e">
        <f>IF(AND(#REF!="Baja",#REF!="Leve"),CONCATENATE("R8C",#REF!),"")</f>
        <v>#REF!</v>
      </c>
      <c r="P43" s="53" t="e">
        <f>IF(AND(#REF!="Baja",#REF!="Menor"),CONCATENATE("R8C",#REF!),"")</f>
        <v>#REF!</v>
      </c>
      <c r="Q43" s="54" t="e">
        <f>IF(AND(#REF!="Baja",#REF!="Menor"),CONCATENATE("R8C",#REF!),"")</f>
        <v>#REF!</v>
      </c>
      <c r="R43" s="54" t="e">
        <f>IF(AND(#REF!="Baja",#REF!="Menor"),CONCATENATE("R8C",#REF!),"")</f>
        <v>#REF!</v>
      </c>
      <c r="S43" s="54" t="e">
        <f>IF(AND(#REF!="Baja",#REF!="Menor"),CONCATENATE("R8C",#REF!),"")</f>
        <v>#REF!</v>
      </c>
      <c r="T43" s="54" t="e">
        <f>IF(AND(#REF!="Baja",#REF!="Menor"),CONCATENATE("R8C",#REF!),"")</f>
        <v>#REF!</v>
      </c>
      <c r="U43" s="55" t="e">
        <f>IF(AND(#REF!="Baja",#REF!="Menor"),CONCATENATE("R8C",#REF!),"")</f>
        <v>#REF!</v>
      </c>
      <c r="V43" s="53" t="e">
        <f>IF(AND(#REF!="Baja",#REF!="Moderado"),CONCATENATE("R8C",#REF!),"")</f>
        <v>#REF!</v>
      </c>
      <c r="W43" s="54" t="e">
        <f>IF(AND(#REF!="Baja",#REF!="Moderado"),CONCATENATE("R8C",#REF!),"")</f>
        <v>#REF!</v>
      </c>
      <c r="X43" s="54" t="e">
        <f>IF(AND(#REF!="Baja",#REF!="Moderado"),CONCATENATE("R8C",#REF!),"")</f>
        <v>#REF!</v>
      </c>
      <c r="Y43" s="54" t="e">
        <f>IF(AND(#REF!="Baja",#REF!="Moderado"),CONCATENATE("R8C",#REF!),"")</f>
        <v>#REF!</v>
      </c>
      <c r="Z43" s="54" t="e">
        <f>IF(AND(#REF!="Baja",#REF!="Moderado"),CONCATENATE("R8C",#REF!),"")</f>
        <v>#REF!</v>
      </c>
      <c r="AA43" s="55" t="e">
        <f>IF(AND(#REF!="Baja",#REF!="Moderado"),CONCATENATE("R8C",#REF!),"")</f>
        <v>#REF!</v>
      </c>
      <c r="AB43" s="38" t="e">
        <f>IF(AND(#REF!="Baja",#REF!="Mayor"),CONCATENATE("R8C",#REF!),"")</f>
        <v>#REF!</v>
      </c>
      <c r="AC43" s="39" t="e">
        <f>IF(AND(#REF!="Baja",#REF!="Mayor"),CONCATENATE("R8C",#REF!),"")</f>
        <v>#REF!</v>
      </c>
      <c r="AD43" s="39" t="e">
        <f>IF(AND(#REF!="Baja",#REF!="Mayor"),CONCATENATE("R8C",#REF!),"")</f>
        <v>#REF!</v>
      </c>
      <c r="AE43" s="39" t="e">
        <f>IF(AND(#REF!="Baja",#REF!="Mayor"),CONCATENATE("R8C",#REF!),"")</f>
        <v>#REF!</v>
      </c>
      <c r="AF43" s="39" t="e">
        <f>IF(AND(#REF!="Baja",#REF!="Mayor"),CONCATENATE("R8C",#REF!),"")</f>
        <v>#REF!</v>
      </c>
      <c r="AG43" s="40" t="e">
        <f>IF(AND(#REF!="Baja",#REF!="Mayor"),CONCATENATE("R8C",#REF!),"")</f>
        <v>#REF!</v>
      </c>
      <c r="AH43" s="41" t="e">
        <f>IF(AND(#REF!="Baja",#REF!="Catastrófico"),CONCATENATE("R8C",#REF!),"")</f>
        <v>#REF!</v>
      </c>
      <c r="AI43" s="42" t="e">
        <f>IF(AND(#REF!="Baja",#REF!="Catastrófico"),CONCATENATE("R8C",#REF!),"")</f>
        <v>#REF!</v>
      </c>
      <c r="AJ43" s="42" t="e">
        <f>IF(AND(#REF!="Baja",#REF!="Catastrófico"),CONCATENATE("R8C",#REF!),"")</f>
        <v>#REF!</v>
      </c>
      <c r="AK43" s="42" t="e">
        <f>IF(AND(#REF!="Baja",#REF!="Catastrófico"),CONCATENATE("R8C",#REF!),"")</f>
        <v>#REF!</v>
      </c>
      <c r="AL43" s="42" t="e">
        <f>IF(AND(#REF!="Baja",#REF!="Catastrófico"),CONCATENATE("R8C",#REF!),"")</f>
        <v>#REF!</v>
      </c>
      <c r="AM43" s="43" t="e">
        <f>IF(AND(#REF!="Baja",#REF!="Catastrófico"),CONCATENATE("R8C",#REF!),"")</f>
        <v>#REF!</v>
      </c>
      <c r="AN43" s="69"/>
      <c r="AO43" s="879"/>
      <c r="AP43" s="880"/>
      <c r="AQ43" s="880"/>
      <c r="AR43" s="880"/>
      <c r="AS43" s="880"/>
      <c r="AT43" s="881"/>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row>
    <row r="44" spans="1:80" ht="15" customHeight="1" x14ac:dyDescent="0.35">
      <c r="A44" s="69"/>
      <c r="B44" s="760"/>
      <c r="C44" s="760"/>
      <c r="D44" s="761"/>
      <c r="E44" s="859"/>
      <c r="F44" s="858"/>
      <c r="G44" s="858"/>
      <c r="H44" s="858"/>
      <c r="I44" s="858"/>
      <c r="J44" s="62" t="e">
        <f>IF(AND(#REF!="Baja",#REF!="Leve"),CONCATENATE("R9C",#REF!),"")</f>
        <v>#REF!</v>
      </c>
      <c r="K44" s="63" t="e">
        <f>IF(AND(#REF!="Baja",#REF!="Leve"),CONCATENATE("R9C",#REF!),"")</f>
        <v>#REF!</v>
      </c>
      <c r="L44" s="63" t="e">
        <f>IF(AND(#REF!="Baja",#REF!="Leve"),CONCATENATE("R9C",#REF!),"")</f>
        <v>#REF!</v>
      </c>
      <c r="M44" s="63" t="e">
        <f>IF(AND(#REF!="Baja",#REF!="Leve"),CONCATENATE("R9C",#REF!),"")</f>
        <v>#REF!</v>
      </c>
      <c r="N44" s="63" t="e">
        <f>IF(AND(#REF!="Baja",#REF!="Leve"),CONCATENATE("R9C",#REF!),"")</f>
        <v>#REF!</v>
      </c>
      <c r="O44" s="64" t="e">
        <f>IF(AND(#REF!="Baja",#REF!="Leve"),CONCATENATE("R9C",#REF!),"")</f>
        <v>#REF!</v>
      </c>
      <c r="P44" s="53" t="e">
        <f>IF(AND(#REF!="Baja",#REF!="Menor"),CONCATENATE("R9C",#REF!),"")</f>
        <v>#REF!</v>
      </c>
      <c r="Q44" s="54" t="e">
        <f>IF(AND(#REF!="Baja",#REF!="Menor"),CONCATENATE("R9C",#REF!),"")</f>
        <v>#REF!</v>
      </c>
      <c r="R44" s="54" t="e">
        <f>IF(AND(#REF!="Baja",#REF!="Menor"),CONCATENATE("R9C",#REF!),"")</f>
        <v>#REF!</v>
      </c>
      <c r="S44" s="54" t="e">
        <f>IF(AND(#REF!="Baja",#REF!="Menor"),CONCATENATE("R9C",#REF!),"")</f>
        <v>#REF!</v>
      </c>
      <c r="T44" s="54" t="e">
        <f>IF(AND(#REF!="Baja",#REF!="Menor"),CONCATENATE("R9C",#REF!),"")</f>
        <v>#REF!</v>
      </c>
      <c r="U44" s="55" t="e">
        <f>IF(AND(#REF!="Baja",#REF!="Menor"),CONCATENATE("R9C",#REF!),"")</f>
        <v>#REF!</v>
      </c>
      <c r="V44" s="53" t="e">
        <f>IF(AND(#REF!="Baja",#REF!="Moderado"),CONCATENATE("R9C",#REF!),"")</f>
        <v>#REF!</v>
      </c>
      <c r="W44" s="54" t="e">
        <f>IF(AND(#REF!="Baja",#REF!="Moderado"),CONCATENATE("R9C",#REF!),"")</f>
        <v>#REF!</v>
      </c>
      <c r="X44" s="54" t="e">
        <f>IF(AND(#REF!="Baja",#REF!="Moderado"),CONCATENATE("R9C",#REF!),"")</f>
        <v>#REF!</v>
      </c>
      <c r="Y44" s="54" t="e">
        <f>IF(AND(#REF!="Baja",#REF!="Moderado"),CONCATENATE("R9C",#REF!),"")</f>
        <v>#REF!</v>
      </c>
      <c r="Z44" s="54" t="e">
        <f>IF(AND(#REF!="Baja",#REF!="Moderado"),CONCATENATE("R9C",#REF!),"")</f>
        <v>#REF!</v>
      </c>
      <c r="AA44" s="55" t="e">
        <f>IF(AND(#REF!="Baja",#REF!="Moderado"),CONCATENATE("R9C",#REF!),"")</f>
        <v>#REF!</v>
      </c>
      <c r="AB44" s="38" t="e">
        <f>IF(AND(#REF!="Baja",#REF!="Mayor"),CONCATENATE("R9C",#REF!),"")</f>
        <v>#REF!</v>
      </c>
      <c r="AC44" s="39" t="e">
        <f>IF(AND(#REF!="Baja",#REF!="Mayor"),CONCATENATE("R9C",#REF!),"")</f>
        <v>#REF!</v>
      </c>
      <c r="AD44" s="39" t="e">
        <f>IF(AND(#REF!="Baja",#REF!="Mayor"),CONCATENATE("R9C",#REF!),"")</f>
        <v>#REF!</v>
      </c>
      <c r="AE44" s="39" t="e">
        <f>IF(AND(#REF!="Baja",#REF!="Mayor"),CONCATENATE("R9C",#REF!),"")</f>
        <v>#REF!</v>
      </c>
      <c r="AF44" s="39" t="e">
        <f>IF(AND(#REF!="Baja",#REF!="Mayor"),CONCATENATE("R9C",#REF!),"")</f>
        <v>#REF!</v>
      </c>
      <c r="AG44" s="40" t="e">
        <f>IF(AND(#REF!="Baja",#REF!="Mayor"),CONCATENATE("R9C",#REF!),"")</f>
        <v>#REF!</v>
      </c>
      <c r="AH44" s="41" t="e">
        <f>IF(AND(#REF!="Baja",#REF!="Catastrófico"),CONCATENATE("R9C",#REF!),"")</f>
        <v>#REF!</v>
      </c>
      <c r="AI44" s="42" t="e">
        <f>IF(AND(#REF!="Baja",#REF!="Catastrófico"),CONCATENATE("R9C",#REF!),"")</f>
        <v>#REF!</v>
      </c>
      <c r="AJ44" s="42" t="e">
        <f>IF(AND(#REF!="Baja",#REF!="Catastrófico"),CONCATENATE("R9C",#REF!),"")</f>
        <v>#REF!</v>
      </c>
      <c r="AK44" s="42" t="e">
        <f>IF(AND(#REF!="Baja",#REF!="Catastrófico"),CONCATENATE("R9C",#REF!),"")</f>
        <v>#REF!</v>
      </c>
      <c r="AL44" s="42" t="e">
        <f>IF(AND(#REF!="Baja",#REF!="Catastrófico"),CONCATENATE("R9C",#REF!),"")</f>
        <v>#REF!</v>
      </c>
      <c r="AM44" s="43" t="e">
        <f>IF(AND(#REF!="Baja",#REF!="Catastrófico"),CONCATENATE("R9C",#REF!),"")</f>
        <v>#REF!</v>
      </c>
      <c r="AN44" s="69"/>
      <c r="AO44" s="879"/>
      <c r="AP44" s="880"/>
      <c r="AQ44" s="880"/>
      <c r="AR44" s="880"/>
      <c r="AS44" s="880"/>
      <c r="AT44" s="881"/>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row>
    <row r="45" spans="1:80" ht="15.75" customHeight="1" thickBot="1" x14ac:dyDescent="0.4">
      <c r="A45" s="69"/>
      <c r="B45" s="760"/>
      <c r="C45" s="760"/>
      <c r="D45" s="761"/>
      <c r="E45" s="860"/>
      <c r="F45" s="861"/>
      <c r="G45" s="861"/>
      <c r="H45" s="861"/>
      <c r="I45" s="861"/>
      <c r="J45" s="65" t="e">
        <f>IF(AND(#REF!="Baja",#REF!="Leve"),CONCATENATE("R10C",#REF!),"")</f>
        <v>#REF!</v>
      </c>
      <c r="K45" s="66" t="e">
        <f>IF(AND(#REF!="Baja",#REF!="Leve"),CONCATENATE("R10C",#REF!),"")</f>
        <v>#REF!</v>
      </c>
      <c r="L45" s="66" t="e">
        <f>IF(AND(#REF!="Baja",#REF!="Leve"),CONCATENATE("R10C",#REF!),"")</f>
        <v>#REF!</v>
      </c>
      <c r="M45" s="66" t="e">
        <f>IF(AND(#REF!="Baja",#REF!="Leve"),CONCATENATE("R10C",#REF!),"")</f>
        <v>#REF!</v>
      </c>
      <c r="N45" s="66" t="e">
        <f>IF(AND(#REF!="Baja",#REF!="Leve"),CONCATENATE("R10C",#REF!),"")</f>
        <v>#REF!</v>
      </c>
      <c r="O45" s="67" t="e">
        <f>IF(AND(#REF!="Baja",#REF!="Leve"),CONCATENATE("R10C",#REF!),"")</f>
        <v>#REF!</v>
      </c>
      <c r="P45" s="53" t="e">
        <f>IF(AND(#REF!="Baja",#REF!="Menor"),CONCATENATE("R10C",#REF!),"")</f>
        <v>#REF!</v>
      </c>
      <c r="Q45" s="54" t="e">
        <f>IF(AND(#REF!="Baja",#REF!="Menor"),CONCATENATE("R10C",#REF!),"")</f>
        <v>#REF!</v>
      </c>
      <c r="R45" s="54" t="e">
        <f>IF(AND(#REF!="Baja",#REF!="Menor"),CONCATENATE("R10C",#REF!),"")</f>
        <v>#REF!</v>
      </c>
      <c r="S45" s="54" t="e">
        <f>IF(AND(#REF!="Baja",#REF!="Menor"),CONCATENATE("R10C",#REF!),"")</f>
        <v>#REF!</v>
      </c>
      <c r="T45" s="54" t="e">
        <f>IF(AND(#REF!="Baja",#REF!="Menor"),CONCATENATE("R10C",#REF!),"")</f>
        <v>#REF!</v>
      </c>
      <c r="U45" s="55" t="e">
        <f>IF(AND(#REF!="Baja",#REF!="Menor"),CONCATENATE("R10C",#REF!),"")</f>
        <v>#REF!</v>
      </c>
      <c r="V45" s="56" t="e">
        <f>IF(AND(#REF!="Baja",#REF!="Moderado"),CONCATENATE("R10C",#REF!),"")</f>
        <v>#REF!</v>
      </c>
      <c r="W45" s="57" t="e">
        <f>IF(AND(#REF!="Baja",#REF!="Moderado"),CONCATENATE("R10C",#REF!),"")</f>
        <v>#REF!</v>
      </c>
      <c r="X45" s="57" t="e">
        <f>IF(AND(#REF!="Baja",#REF!="Moderado"),CONCATENATE("R10C",#REF!),"")</f>
        <v>#REF!</v>
      </c>
      <c r="Y45" s="57" t="e">
        <f>IF(AND(#REF!="Baja",#REF!="Moderado"),CONCATENATE("R10C",#REF!),"")</f>
        <v>#REF!</v>
      </c>
      <c r="Z45" s="57" t="e">
        <f>IF(AND(#REF!="Baja",#REF!="Moderado"),CONCATENATE("R10C",#REF!),"")</f>
        <v>#REF!</v>
      </c>
      <c r="AA45" s="58" t="e">
        <f>IF(AND(#REF!="Baja",#REF!="Moderado"),CONCATENATE("R10C",#REF!),"")</f>
        <v>#REF!</v>
      </c>
      <c r="AB45" s="44" t="e">
        <f>IF(AND(#REF!="Baja",#REF!="Mayor"),CONCATENATE("R10C",#REF!),"")</f>
        <v>#REF!</v>
      </c>
      <c r="AC45" s="45" t="e">
        <f>IF(AND(#REF!="Baja",#REF!="Mayor"),CONCATENATE("R10C",#REF!),"")</f>
        <v>#REF!</v>
      </c>
      <c r="AD45" s="45" t="e">
        <f>IF(AND(#REF!="Baja",#REF!="Mayor"),CONCATENATE("R10C",#REF!),"")</f>
        <v>#REF!</v>
      </c>
      <c r="AE45" s="45" t="e">
        <f>IF(AND(#REF!="Baja",#REF!="Mayor"),CONCATENATE("R10C",#REF!),"")</f>
        <v>#REF!</v>
      </c>
      <c r="AF45" s="45" t="e">
        <f>IF(AND(#REF!="Baja",#REF!="Mayor"),CONCATENATE("R10C",#REF!),"")</f>
        <v>#REF!</v>
      </c>
      <c r="AG45" s="46" t="e">
        <f>IF(AND(#REF!="Baja",#REF!="Mayor"),CONCATENATE("R10C",#REF!),"")</f>
        <v>#REF!</v>
      </c>
      <c r="AH45" s="47" t="e">
        <f>IF(AND(#REF!="Baja",#REF!="Catastrófico"),CONCATENATE("R10C",#REF!),"")</f>
        <v>#REF!</v>
      </c>
      <c r="AI45" s="48" t="e">
        <f>IF(AND(#REF!="Baja",#REF!="Catastrófico"),CONCATENATE("R10C",#REF!),"")</f>
        <v>#REF!</v>
      </c>
      <c r="AJ45" s="48" t="e">
        <f>IF(AND(#REF!="Baja",#REF!="Catastrófico"),CONCATENATE("R10C",#REF!),"")</f>
        <v>#REF!</v>
      </c>
      <c r="AK45" s="48" t="e">
        <f>IF(AND(#REF!="Baja",#REF!="Catastrófico"),CONCATENATE("R10C",#REF!),"")</f>
        <v>#REF!</v>
      </c>
      <c r="AL45" s="48" t="e">
        <f>IF(AND(#REF!="Baja",#REF!="Catastrófico"),CONCATENATE("R10C",#REF!),"")</f>
        <v>#REF!</v>
      </c>
      <c r="AM45" s="49" t="e">
        <f>IF(AND(#REF!="Baja",#REF!="Catastrófico"),CONCATENATE("R10C",#REF!),"")</f>
        <v>#REF!</v>
      </c>
      <c r="AN45" s="69"/>
      <c r="AO45" s="882"/>
      <c r="AP45" s="883"/>
      <c r="AQ45" s="883"/>
      <c r="AR45" s="883"/>
      <c r="AS45" s="883"/>
      <c r="AT45" s="884"/>
    </row>
    <row r="46" spans="1:80" ht="21" customHeight="1" x14ac:dyDescent="0.55000000000000004">
      <c r="A46" s="69"/>
      <c r="B46" s="760"/>
      <c r="C46" s="760"/>
      <c r="D46" s="761"/>
      <c r="E46" s="855" t="s">
        <v>150</v>
      </c>
      <c r="F46" s="856"/>
      <c r="G46" s="856"/>
      <c r="H46" s="856"/>
      <c r="I46" s="873"/>
      <c r="J46" s="59" t="e">
        <f>IF(AND(#REF!="Muy Baja",#REF!="Leve"),CONCATENATE("R1C",#REF!),"")</f>
        <v>#REF!</v>
      </c>
      <c r="K46" s="60" t="e">
        <f>IF(AND(#REF!="Muy Baja",#REF!="Leve"),CONCATENATE("R1C",#REF!),"")</f>
        <v>#REF!</v>
      </c>
      <c r="L46" s="60" t="e">
        <f>IF(AND(#REF!="Muy Baja",#REF!="Leve"),CONCATENATE("R1C",#REF!),"")</f>
        <v>#REF!</v>
      </c>
      <c r="M46" s="60" t="e">
        <f>IF(AND(#REF!="Muy Baja",#REF!="Leve"),CONCATENATE("R1C",#REF!),"")</f>
        <v>#REF!</v>
      </c>
      <c r="N46" s="60" t="e">
        <f>IF(AND(#REF!="Muy Baja",#REF!="Leve"),CONCATENATE("R1C",#REF!),"")</f>
        <v>#REF!</v>
      </c>
      <c r="O46" s="61" t="e">
        <f>IF(AND(#REF!="Muy Baja",#REF!="Leve"),CONCATENATE("R1C",#REF!),"")</f>
        <v>#REF!</v>
      </c>
      <c r="P46" s="59" t="e">
        <f>IF(AND(#REF!="Muy Baja",#REF!="Menor"),CONCATENATE("R1C",#REF!),"")</f>
        <v>#REF!</v>
      </c>
      <c r="Q46" s="60" t="e">
        <f>IF(AND(#REF!="Muy Baja",#REF!="Menor"),CONCATENATE("R1C",#REF!),"")</f>
        <v>#REF!</v>
      </c>
      <c r="R46" s="60" t="e">
        <f>IF(AND(#REF!="Muy Baja",#REF!="Menor"),CONCATENATE("R1C",#REF!),"")</f>
        <v>#REF!</v>
      </c>
      <c r="S46" s="60" t="e">
        <f>IF(AND(#REF!="Muy Baja",#REF!="Menor"),CONCATENATE("R1C",#REF!),"")</f>
        <v>#REF!</v>
      </c>
      <c r="T46" s="60" t="e">
        <f>IF(AND(#REF!="Muy Baja",#REF!="Menor"),CONCATENATE("R1C",#REF!),"")</f>
        <v>#REF!</v>
      </c>
      <c r="U46" s="61" t="e">
        <f>IF(AND(#REF!="Muy Baja",#REF!="Menor"),CONCATENATE("R1C",#REF!),"")</f>
        <v>#REF!</v>
      </c>
      <c r="V46" s="50" t="e">
        <f>IF(AND(#REF!="Muy Baja",#REF!="Moderado"),CONCATENATE("R1C",#REF!),"")</f>
        <v>#REF!</v>
      </c>
      <c r="W46" s="68" t="e">
        <f>IF(AND(#REF!="Muy Baja",#REF!="Moderado"),CONCATENATE("R1C",#REF!),"")</f>
        <v>#REF!</v>
      </c>
      <c r="X46" s="51" t="e">
        <f>IF(AND(#REF!="Muy Baja",#REF!="Moderado"),CONCATENATE("R1C",#REF!),"")</f>
        <v>#REF!</v>
      </c>
      <c r="Y46" s="51" t="e">
        <f>IF(AND(#REF!="Muy Baja",#REF!="Moderado"),CONCATENATE("R1C",#REF!),"")</f>
        <v>#REF!</v>
      </c>
      <c r="Z46" s="51" t="e">
        <f>IF(AND(#REF!="Muy Baja",#REF!="Moderado"),CONCATENATE("R1C",#REF!),"")</f>
        <v>#REF!</v>
      </c>
      <c r="AA46" s="52" t="e">
        <f>IF(AND(#REF!="Muy Baja",#REF!="Moderado"),CONCATENATE("R1C",#REF!),"")</f>
        <v>#REF!</v>
      </c>
      <c r="AB46" s="32" t="e">
        <f>IF(AND(#REF!="Muy Baja",#REF!="Mayor"),CONCATENATE("R1C",#REF!),"")</f>
        <v>#REF!</v>
      </c>
      <c r="AC46" s="33" t="e">
        <f>IF(AND(#REF!="Muy Baja",#REF!="Mayor"),CONCATENATE("R1C",#REF!),"")</f>
        <v>#REF!</v>
      </c>
      <c r="AD46" s="33" t="e">
        <f>IF(AND(#REF!="Muy Baja",#REF!="Mayor"),CONCATENATE("R1C",#REF!),"")</f>
        <v>#REF!</v>
      </c>
      <c r="AE46" s="33" t="e">
        <f>IF(AND(#REF!="Muy Baja",#REF!="Mayor"),CONCATENATE("R1C",#REF!),"")</f>
        <v>#REF!</v>
      </c>
      <c r="AF46" s="33" t="e">
        <f>IF(AND(#REF!="Muy Baja",#REF!="Mayor"),CONCATENATE("R1C",#REF!),"")</f>
        <v>#REF!</v>
      </c>
      <c r="AG46" s="34" t="e">
        <f>IF(AND(#REF!="Muy Baja",#REF!="Mayor"),CONCATENATE("R1C",#REF!),"")</f>
        <v>#REF!</v>
      </c>
      <c r="AH46" s="35" t="e">
        <f>IF(AND(#REF!="Muy Baja",#REF!="Catastrófico"),CONCATENATE("R1C",#REF!),"")</f>
        <v>#REF!</v>
      </c>
      <c r="AI46" s="36" t="e">
        <f>IF(AND(#REF!="Muy Baja",#REF!="Catastrófico"),CONCATENATE("R1C",#REF!),"")</f>
        <v>#REF!</v>
      </c>
      <c r="AJ46" s="36" t="e">
        <f>IF(AND(#REF!="Muy Baja",#REF!="Catastrófico"),CONCATENATE("R1C",#REF!),"")</f>
        <v>#REF!</v>
      </c>
      <c r="AK46" s="36" t="e">
        <f>IF(AND(#REF!="Muy Baja",#REF!="Catastrófico"),CONCATENATE("R1C",#REF!),"")</f>
        <v>#REF!</v>
      </c>
      <c r="AL46" s="36" t="e">
        <f>IF(AND(#REF!="Muy Baja",#REF!="Catastrófico"),CONCATENATE("R1C",#REF!),"")</f>
        <v>#REF!</v>
      </c>
      <c r="AM46" s="37" t="e">
        <f>IF(AND(#REF!="Muy Baja",#REF!="Catastrófico"),CONCATENATE("R1C",#REF!),"")</f>
        <v>#REF!</v>
      </c>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ht="21" customHeight="1" x14ac:dyDescent="0.35">
      <c r="A47" s="69"/>
      <c r="B47" s="760"/>
      <c r="C47" s="760"/>
      <c r="D47" s="761"/>
      <c r="E47" s="857"/>
      <c r="F47" s="858"/>
      <c r="G47" s="858"/>
      <c r="H47" s="858"/>
      <c r="I47" s="874"/>
      <c r="J47" s="62" t="e">
        <f>IF(AND(#REF!="Muy Baja",#REF!="Leve"),CONCATENATE("R2C",#REF!),"")</f>
        <v>#REF!</v>
      </c>
      <c r="K47" s="63" t="e">
        <f>IF(AND(#REF!="Muy Baja",#REF!="Leve"),CONCATENATE("R2C",#REF!),"")</f>
        <v>#REF!</v>
      </c>
      <c r="L47" s="63" t="e">
        <f>IF(AND(#REF!="Muy Baja",#REF!="Leve"),CONCATENATE("R2C",#REF!),"")</f>
        <v>#REF!</v>
      </c>
      <c r="M47" s="63" t="e">
        <f>IF(AND(#REF!="Muy Baja",#REF!="Leve"),CONCATENATE("R2C",#REF!),"")</f>
        <v>#REF!</v>
      </c>
      <c r="N47" s="63" t="e">
        <f>IF(AND(#REF!="Muy Baja",#REF!="Leve"),CONCATENATE("R2C",#REF!),"")</f>
        <v>#REF!</v>
      </c>
      <c r="O47" s="64" t="e">
        <f>IF(AND(#REF!="Muy Baja",#REF!="Leve"),CONCATENATE("R2C",#REF!),"")</f>
        <v>#REF!</v>
      </c>
      <c r="P47" s="62" t="e">
        <f>IF(AND(#REF!="Muy Baja",#REF!="Menor"),CONCATENATE("R2C",#REF!),"")</f>
        <v>#REF!</v>
      </c>
      <c r="Q47" s="63" t="e">
        <f>IF(AND(#REF!="Muy Baja",#REF!="Menor"),CONCATENATE("R2C",#REF!),"")</f>
        <v>#REF!</v>
      </c>
      <c r="R47" s="63" t="e">
        <f>IF(AND(#REF!="Muy Baja",#REF!="Menor"),CONCATENATE("R2C",#REF!),"")</f>
        <v>#REF!</v>
      </c>
      <c r="S47" s="63" t="e">
        <f>IF(AND(#REF!="Muy Baja",#REF!="Menor"),CONCATENATE("R2C",#REF!),"")</f>
        <v>#REF!</v>
      </c>
      <c r="T47" s="63" t="e">
        <f>IF(AND(#REF!="Muy Baja",#REF!="Menor"),CONCATENATE("R2C",#REF!),"")</f>
        <v>#REF!</v>
      </c>
      <c r="U47" s="64" t="e">
        <f>IF(AND(#REF!="Muy Baja",#REF!="Menor"),CONCATENATE("R2C",#REF!),"")</f>
        <v>#REF!</v>
      </c>
      <c r="V47" s="53" t="e">
        <f>IF(AND(#REF!="Muy Baja",#REF!="Moderado"),CONCATENATE("R2C",#REF!),"")</f>
        <v>#REF!</v>
      </c>
      <c r="W47" s="54" t="e">
        <f>IF(AND(#REF!="Muy Baja",#REF!="Moderado"),CONCATENATE("R2C",#REF!),"")</f>
        <v>#REF!</v>
      </c>
      <c r="X47" s="54" t="e">
        <f>IF(AND(#REF!="Muy Baja",#REF!="Moderado"),CONCATENATE("R2C",#REF!),"")</f>
        <v>#REF!</v>
      </c>
      <c r="Y47" s="54" t="e">
        <f>IF(AND(#REF!="Muy Baja",#REF!="Moderado"),CONCATENATE("R2C",#REF!),"")</f>
        <v>#REF!</v>
      </c>
      <c r="Z47" s="54" t="e">
        <f>IF(AND(#REF!="Muy Baja",#REF!="Moderado"),CONCATENATE("R2C",#REF!),"")</f>
        <v>#REF!</v>
      </c>
      <c r="AA47" s="55" t="e">
        <f>IF(AND(#REF!="Muy Baja",#REF!="Moderado"),CONCATENATE("R2C",#REF!),"")</f>
        <v>#REF!</v>
      </c>
      <c r="AB47" s="38" t="e">
        <f>IF(AND(#REF!="Muy Baja",#REF!="Mayor"),CONCATENATE("R2C",#REF!),"")</f>
        <v>#REF!</v>
      </c>
      <c r="AC47" s="39" t="e">
        <f>IF(AND(#REF!="Muy Baja",#REF!="Mayor"),CONCATENATE("R2C",#REF!),"")</f>
        <v>#REF!</v>
      </c>
      <c r="AD47" s="39" t="e">
        <f>IF(AND(#REF!="Muy Baja",#REF!="Mayor"),CONCATENATE("R2C",#REF!),"")</f>
        <v>#REF!</v>
      </c>
      <c r="AE47" s="39" t="e">
        <f>IF(AND(#REF!="Muy Baja",#REF!="Mayor"),CONCATENATE("R2C",#REF!),"")</f>
        <v>#REF!</v>
      </c>
      <c r="AF47" s="39" t="e">
        <f>IF(AND(#REF!="Muy Baja",#REF!="Mayor"),CONCATENATE("R2C",#REF!),"")</f>
        <v>#REF!</v>
      </c>
      <c r="AG47" s="40" t="e">
        <f>IF(AND(#REF!="Muy Baja",#REF!="Mayor"),CONCATENATE("R2C",#REF!),"")</f>
        <v>#REF!</v>
      </c>
      <c r="AH47" s="41" t="e">
        <f>IF(AND(#REF!="Muy Baja",#REF!="Catastrófico"),CONCATENATE("R2C",#REF!),"")</f>
        <v>#REF!</v>
      </c>
      <c r="AI47" s="42" t="e">
        <f>IF(AND(#REF!="Muy Baja",#REF!="Catastrófico"),CONCATENATE("R2C",#REF!),"")</f>
        <v>#REF!</v>
      </c>
      <c r="AJ47" s="42" t="e">
        <f>IF(AND(#REF!="Muy Baja",#REF!="Catastrófico"),CONCATENATE("R2C",#REF!),"")</f>
        <v>#REF!</v>
      </c>
      <c r="AK47" s="42" t="e">
        <f>IF(AND(#REF!="Muy Baja",#REF!="Catastrófico"),CONCATENATE("R2C",#REF!),"")</f>
        <v>#REF!</v>
      </c>
      <c r="AL47" s="42" t="e">
        <f>IF(AND(#REF!="Muy Baja",#REF!="Catastrófico"),CONCATENATE("R2C",#REF!),"")</f>
        <v>#REF!</v>
      </c>
      <c r="AM47" s="43" t="e">
        <f>IF(AND(#REF!="Muy Baja",#REF!="Catastrófico"),CONCATENATE("R2C",#REF!),"")</f>
        <v>#REF!</v>
      </c>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row>
    <row r="48" spans="1:80" ht="15" customHeight="1" x14ac:dyDescent="0.35">
      <c r="A48" s="69"/>
      <c r="B48" s="760"/>
      <c r="C48" s="760"/>
      <c r="D48" s="761"/>
      <c r="E48" s="857"/>
      <c r="F48" s="858"/>
      <c r="G48" s="858"/>
      <c r="H48" s="858"/>
      <c r="I48" s="874"/>
      <c r="J48" s="62" t="e">
        <f>IF(AND(#REF!="Muy Baja",#REF!="Leve"),CONCATENATE("R3C",#REF!),"")</f>
        <v>#REF!</v>
      </c>
      <c r="K48" s="63" t="e">
        <f>IF(AND(#REF!="Muy Baja",#REF!="Leve"),CONCATENATE("R3C",#REF!),"")</f>
        <v>#REF!</v>
      </c>
      <c r="L48" s="63" t="e">
        <f>IF(AND(#REF!="Muy Baja",#REF!="Leve"),CONCATENATE("R3C",#REF!),"")</f>
        <v>#REF!</v>
      </c>
      <c r="M48" s="63" t="e">
        <f>IF(AND(#REF!="Muy Baja",#REF!="Leve"),CONCATENATE("R3C",#REF!),"")</f>
        <v>#REF!</v>
      </c>
      <c r="N48" s="63" t="e">
        <f>IF(AND(#REF!="Muy Baja",#REF!="Leve"),CONCATENATE("R3C",#REF!),"")</f>
        <v>#REF!</v>
      </c>
      <c r="O48" s="64" t="e">
        <f>IF(AND(#REF!="Muy Baja",#REF!="Leve"),CONCATENATE("R3C",#REF!),"")</f>
        <v>#REF!</v>
      </c>
      <c r="P48" s="62" t="e">
        <f>IF(AND(#REF!="Muy Baja",#REF!="Menor"),CONCATENATE("R3C",#REF!),"")</f>
        <v>#REF!</v>
      </c>
      <c r="Q48" s="63" t="e">
        <f>IF(AND(#REF!="Muy Baja",#REF!="Menor"),CONCATENATE("R3C",#REF!),"")</f>
        <v>#REF!</v>
      </c>
      <c r="R48" s="63" t="e">
        <f>IF(AND(#REF!="Muy Baja",#REF!="Menor"),CONCATENATE("R3C",#REF!),"")</f>
        <v>#REF!</v>
      </c>
      <c r="S48" s="63" t="e">
        <f>IF(AND(#REF!="Muy Baja",#REF!="Menor"),CONCATENATE("R3C",#REF!),"")</f>
        <v>#REF!</v>
      </c>
      <c r="T48" s="63" t="e">
        <f>IF(AND(#REF!="Muy Baja",#REF!="Menor"),CONCATENATE("R3C",#REF!),"")</f>
        <v>#REF!</v>
      </c>
      <c r="U48" s="64" t="e">
        <f>IF(AND(#REF!="Muy Baja",#REF!="Menor"),CONCATENATE("R3C",#REF!),"")</f>
        <v>#REF!</v>
      </c>
      <c r="V48" s="53" t="e">
        <f>IF(AND(#REF!="Muy Baja",#REF!="Moderado"),CONCATENATE("R3C",#REF!),"")</f>
        <v>#REF!</v>
      </c>
      <c r="W48" s="54" t="e">
        <f>IF(AND(#REF!="Muy Baja",#REF!="Moderado"),CONCATENATE("R3C",#REF!),"")</f>
        <v>#REF!</v>
      </c>
      <c r="X48" s="54" t="e">
        <f>IF(AND(#REF!="Muy Baja",#REF!="Moderado"),CONCATENATE("R3C",#REF!),"")</f>
        <v>#REF!</v>
      </c>
      <c r="Y48" s="54" t="e">
        <f>IF(AND(#REF!="Muy Baja",#REF!="Moderado"),CONCATENATE("R3C",#REF!),"")</f>
        <v>#REF!</v>
      </c>
      <c r="Z48" s="54" t="e">
        <f>IF(AND(#REF!="Muy Baja",#REF!="Moderado"),CONCATENATE("R3C",#REF!),"")</f>
        <v>#REF!</v>
      </c>
      <c r="AA48" s="55" t="e">
        <f>IF(AND(#REF!="Muy Baja",#REF!="Moderado"),CONCATENATE("R3C",#REF!),"")</f>
        <v>#REF!</v>
      </c>
      <c r="AB48" s="38" t="e">
        <f>IF(AND(#REF!="Muy Baja",#REF!="Mayor"),CONCATENATE("R3C",#REF!),"")</f>
        <v>#REF!</v>
      </c>
      <c r="AC48" s="39" t="e">
        <f>IF(AND(#REF!="Muy Baja",#REF!="Mayor"),CONCATENATE("R3C",#REF!),"")</f>
        <v>#REF!</v>
      </c>
      <c r="AD48" s="39" t="e">
        <f>IF(AND(#REF!="Muy Baja",#REF!="Mayor"),CONCATENATE("R3C",#REF!),"")</f>
        <v>#REF!</v>
      </c>
      <c r="AE48" s="39" t="e">
        <f>IF(AND(#REF!="Muy Baja",#REF!="Mayor"),CONCATENATE("R3C",#REF!),"")</f>
        <v>#REF!</v>
      </c>
      <c r="AF48" s="39" t="e">
        <f>IF(AND(#REF!="Muy Baja",#REF!="Mayor"),CONCATENATE("R3C",#REF!),"")</f>
        <v>#REF!</v>
      </c>
      <c r="AG48" s="40" t="e">
        <f>IF(AND(#REF!="Muy Baja",#REF!="Mayor"),CONCATENATE("R3C",#REF!),"")</f>
        <v>#REF!</v>
      </c>
      <c r="AH48" s="41" t="e">
        <f>IF(AND(#REF!="Muy Baja",#REF!="Catastrófico"),CONCATENATE("R3C",#REF!),"")</f>
        <v>#REF!</v>
      </c>
      <c r="AI48" s="42" t="e">
        <f>IF(AND(#REF!="Muy Baja",#REF!="Catastrófico"),CONCATENATE("R3C",#REF!),"")</f>
        <v>#REF!</v>
      </c>
      <c r="AJ48" s="42" t="e">
        <f>IF(AND(#REF!="Muy Baja",#REF!="Catastrófico"),CONCATENATE("R3C",#REF!),"")</f>
        <v>#REF!</v>
      </c>
      <c r="AK48" s="42" t="e">
        <f>IF(AND(#REF!="Muy Baja",#REF!="Catastrófico"),CONCATENATE("R3C",#REF!),"")</f>
        <v>#REF!</v>
      </c>
      <c r="AL48" s="42" t="e">
        <f>IF(AND(#REF!="Muy Baja",#REF!="Catastrófico"),CONCATENATE("R3C",#REF!),"")</f>
        <v>#REF!</v>
      </c>
      <c r="AM48" s="43" t="e">
        <f>IF(AND(#REF!="Muy Baja",#REF!="Catastrófico"),CONCATENATE("R3C",#REF!),"")</f>
        <v>#REF!</v>
      </c>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row>
    <row r="49" spans="1:80" ht="15" customHeight="1" x14ac:dyDescent="0.35">
      <c r="A49" s="69"/>
      <c r="B49" s="760"/>
      <c r="C49" s="760"/>
      <c r="D49" s="761"/>
      <c r="E49" s="859"/>
      <c r="F49" s="858"/>
      <c r="G49" s="858"/>
      <c r="H49" s="858"/>
      <c r="I49" s="874"/>
      <c r="J49" s="62" t="e">
        <f>IF(AND(#REF!="Muy Baja",#REF!="Leve"),CONCATENATE("R4C",#REF!),"")</f>
        <v>#REF!</v>
      </c>
      <c r="K49" s="63" t="e">
        <f>IF(AND(#REF!="Muy Baja",#REF!="Leve"),CONCATENATE("R4C",#REF!),"")</f>
        <v>#REF!</v>
      </c>
      <c r="L49" s="63" t="e">
        <f>IF(AND(#REF!="Muy Baja",#REF!="Leve"),CONCATENATE("R4C",#REF!),"")</f>
        <v>#REF!</v>
      </c>
      <c r="M49" s="63" t="e">
        <f>IF(AND(#REF!="Muy Baja",#REF!="Leve"),CONCATENATE("R4C",#REF!),"")</f>
        <v>#REF!</v>
      </c>
      <c r="N49" s="63" t="e">
        <f>IF(AND(#REF!="Muy Baja",#REF!="Leve"),CONCATENATE("R4C",#REF!),"")</f>
        <v>#REF!</v>
      </c>
      <c r="O49" s="64" t="e">
        <f>IF(AND(#REF!="Muy Baja",#REF!="Leve"),CONCATENATE("R4C",#REF!),"")</f>
        <v>#REF!</v>
      </c>
      <c r="P49" s="62" t="e">
        <f>IF(AND(#REF!="Muy Baja",#REF!="Menor"),CONCATENATE("R4C",#REF!),"")</f>
        <v>#REF!</v>
      </c>
      <c r="Q49" s="63" t="e">
        <f>IF(AND(#REF!="Muy Baja",#REF!="Menor"),CONCATENATE("R4C",#REF!),"")</f>
        <v>#REF!</v>
      </c>
      <c r="R49" s="63" t="e">
        <f>IF(AND(#REF!="Muy Baja",#REF!="Menor"),CONCATENATE("R4C",#REF!),"")</f>
        <v>#REF!</v>
      </c>
      <c r="S49" s="63" t="e">
        <f>IF(AND(#REF!="Muy Baja",#REF!="Menor"),CONCATENATE("R4C",#REF!),"")</f>
        <v>#REF!</v>
      </c>
      <c r="T49" s="63" t="e">
        <f>IF(AND(#REF!="Muy Baja",#REF!="Menor"),CONCATENATE("R4C",#REF!),"")</f>
        <v>#REF!</v>
      </c>
      <c r="U49" s="64" t="e">
        <f>IF(AND(#REF!="Muy Baja",#REF!="Menor"),CONCATENATE("R4C",#REF!),"")</f>
        <v>#REF!</v>
      </c>
      <c r="V49" s="53" t="e">
        <f>IF(AND(#REF!="Muy Baja",#REF!="Moderado"),CONCATENATE("R4C",#REF!),"")</f>
        <v>#REF!</v>
      </c>
      <c r="W49" s="54" t="e">
        <f>IF(AND(#REF!="Muy Baja",#REF!="Moderado"),CONCATENATE("R4C",#REF!),"")</f>
        <v>#REF!</v>
      </c>
      <c r="X49" s="54" t="e">
        <f>IF(AND(#REF!="Muy Baja",#REF!="Moderado"),CONCATENATE("R4C",#REF!),"")</f>
        <v>#REF!</v>
      </c>
      <c r="Y49" s="54" t="e">
        <f>IF(AND(#REF!="Muy Baja",#REF!="Moderado"),CONCATENATE("R4C",#REF!),"")</f>
        <v>#REF!</v>
      </c>
      <c r="Z49" s="54" t="e">
        <f>IF(AND(#REF!="Muy Baja",#REF!="Moderado"),CONCATENATE("R4C",#REF!),"")</f>
        <v>#REF!</v>
      </c>
      <c r="AA49" s="55" t="e">
        <f>IF(AND(#REF!="Muy Baja",#REF!="Moderado"),CONCATENATE("R4C",#REF!),"")</f>
        <v>#REF!</v>
      </c>
      <c r="AB49" s="38" t="e">
        <f>IF(AND(#REF!="Muy Baja",#REF!="Mayor"),CONCATENATE("R4C",#REF!),"")</f>
        <v>#REF!</v>
      </c>
      <c r="AC49" s="39" t="e">
        <f>IF(AND(#REF!="Muy Baja",#REF!="Mayor"),CONCATENATE("R4C",#REF!),"")</f>
        <v>#REF!</v>
      </c>
      <c r="AD49" s="39" t="e">
        <f>IF(AND(#REF!="Muy Baja",#REF!="Mayor"),CONCATENATE("R4C",#REF!),"")</f>
        <v>#REF!</v>
      </c>
      <c r="AE49" s="39" t="e">
        <f>IF(AND(#REF!="Muy Baja",#REF!="Mayor"),CONCATENATE("R4C",#REF!),"")</f>
        <v>#REF!</v>
      </c>
      <c r="AF49" s="39" t="e">
        <f>IF(AND(#REF!="Muy Baja",#REF!="Mayor"),CONCATENATE("R4C",#REF!),"")</f>
        <v>#REF!</v>
      </c>
      <c r="AG49" s="40" t="e">
        <f>IF(AND(#REF!="Muy Baja",#REF!="Mayor"),CONCATENATE("R4C",#REF!),"")</f>
        <v>#REF!</v>
      </c>
      <c r="AH49" s="41" t="e">
        <f>IF(AND(#REF!="Muy Baja",#REF!="Catastrófico"),CONCATENATE("R4C",#REF!),"")</f>
        <v>#REF!</v>
      </c>
      <c r="AI49" s="42" t="e">
        <f>IF(AND(#REF!="Muy Baja",#REF!="Catastrófico"),CONCATENATE("R4C",#REF!),"")</f>
        <v>#REF!</v>
      </c>
      <c r="AJ49" s="42" t="e">
        <f>IF(AND(#REF!="Muy Baja",#REF!="Catastrófico"),CONCATENATE("R4C",#REF!),"")</f>
        <v>#REF!</v>
      </c>
      <c r="AK49" s="42" t="e">
        <f>IF(AND(#REF!="Muy Baja",#REF!="Catastrófico"),CONCATENATE("R4C",#REF!),"")</f>
        <v>#REF!</v>
      </c>
      <c r="AL49" s="42" t="e">
        <f>IF(AND(#REF!="Muy Baja",#REF!="Catastrófico"),CONCATENATE("R4C",#REF!),"")</f>
        <v>#REF!</v>
      </c>
      <c r="AM49" s="43" t="e">
        <f>IF(AND(#REF!="Muy Baja",#REF!="Catastrófico"),CONCATENATE("R4C",#REF!),"")</f>
        <v>#REF!</v>
      </c>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row>
    <row r="50" spans="1:80" ht="15" customHeight="1" x14ac:dyDescent="0.35">
      <c r="A50" s="69"/>
      <c r="B50" s="760"/>
      <c r="C50" s="760"/>
      <c r="D50" s="761"/>
      <c r="E50" s="859"/>
      <c r="F50" s="858"/>
      <c r="G50" s="858"/>
      <c r="H50" s="858"/>
      <c r="I50" s="874"/>
      <c r="J50" s="62" t="e">
        <f>IF(AND(#REF!="Muy Baja",#REF!="Leve"),CONCATENATE("R5C",#REF!),"")</f>
        <v>#REF!</v>
      </c>
      <c r="K50" s="63" t="e">
        <f>IF(AND(#REF!="Muy Baja",#REF!="Leve"),CONCATENATE("R5C",#REF!),"")</f>
        <v>#REF!</v>
      </c>
      <c r="L50" s="63" t="e">
        <f>IF(AND(#REF!="Muy Baja",#REF!="Leve"),CONCATENATE("R5C",#REF!),"")</f>
        <v>#REF!</v>
      </c>
      <c r="M50" s="63" t="e">
        <f>IF(AND(#REF!="Muy Baja",#REF!="Leve"),CONCATENATE("R5C",#REF!),"")</f>
        <v>#REF!</v>
      </c>
      <c r="N50" s="63" t="e">
        <f>IF(AND(#REF!="Muy Baja",#REF!="Leve"),CONCATENATE("R5C",#REF!),"")</f>
        <v>#REF!</v>
      </c>
      <c r="O50" s="64" t="e">
        <f>IF(AND(#REF!="Muy Baja",#REF!="Leve"),CONCATENATE("R5C",#REF!),"")</f>
        <v>#REF!</v>
      </c>
      <c r="P50" s="62" t="e">
        <f>IF(AND(#REF!="Muy Baja",#REF!="Menor"),CONCATENATE("R5C",#REF!),"")</f>
        <v>#REF!</v>
      </c>
      <c r="Q50" s="63" t="e">
        <f>IF(AND(#REF!="Muy Baja",#REF!="Menor"),CONCATENATE("R5C",#REF!),"")</f>
        <v>#REF!</v>
      </c>
      <c r="R50" s="63" t="e">
        <f>IF(AND(#REF!="Muy Baja",#REF!="Menor"),CONCATENATE("R5C",#REF!),"")</f>
        <v>#REF!</v>
      </c>
      <c r="S50" s="63" t="e">
        <f>IF(AND(#REF!="Muy Baja",#REF!="Menor"),CONCATENATE("R5C",#REF!),"")</f>
        <v>#REF!</v>
      </c>
      <c r="T50" s="63" t="e">
        <f>IF(AND(#REF!="Muy Baja",#REF!="Menor"),CONCATENATE("R5C",#REF!),"")</f>
        <v>#REF!</v>
      </c>
      <c r="U50" s="64" t="e">
        <f>IF(AND(#REF!="Muy Baja",#REF!="Menor"),CONCATENATE("R5C",#REF!),"")</f>
        <v>#REF!</v>
      </c>
      <c r="V50" s="53" t="e">
        <f>IF(AND(#REF!="Muy Baja",#REF!="Moderado"),CONCATENATE("R5C",#REF!),"")</f>
        <v>#REF!</v>
      </c>
      <c r="W50" s="54" t="e">
        <f>IF(AND(#REF!="Muy Baja",#REF!="Moderado"),CONCATENATE("R5C",#REF!),"")</f>
        <v>#REF!</v>
      </c>
      <c r="X50" s="54" t="e">
        <f>IF(AND(#REF!="Muy Baja",#REF!="Moderado"),CONCATENATE("R5C",#REF!),"")</f>
        <v>#REF!</v>
      </c>
      <c r="Y50" s="54" t="e">
        <f>IF(AND(#REF!="Muy Baja",#REF!="Moderado"),CONCATENATE("R5C",#REF!),"")</f>
        <v>#REF!</v>
      </c>
      <c r="Z50" s="54" t="e">
        <f>IF(AND(#REF!="Muy Baja",#REF!="Moderado"),CONCATENATE("R5C",#REF!),"")</f>
        <v>#REF!</v>
      </c>
      <c r="AA50" s="55" t="e">
        <f>IF(AND(#REF!="Muy Baja",#REF!="Moderado"),CONCATENATE("R5C",#REF!),"")</f>
        <v>#REF!</v>
      </c>
      <c r="AB50" s="38" t="e">
        <f>IF(AND(#REF!="Muy Baja",#REF!="Mayor"),CONCATENATE("R5C",#REF!),"")</f>
        <v>#REF!</v>
      </c>
      <c r="AC50" s="39" t="e">
        <f>IF(AND(#REF!="Muy Baja",#REF!="Mayor"),CONCATENATE("R5C",#REF!),"")</f>
        <v>#REF!</v>
      </c>
      <c r="AD50" s="39" t="e">
        <f>IF(AND(#REF!="Muy Baja",#REF!="Mayor"),CONCATENATE("R5C",#REF!),"")</f>
        <v>#REF!</v>
      </c>
      <c r="AE50" s="39" t="e">
        <f>IF(AND(#REF!="Muy Baja",#REF!="Mayor"),CONCATENATE("R5C",#REF!),"")</f>
        <v>#REF!</v>
      </c>
      <c r="AF50" s="39" t="e">
        <f>IF(AND(#REF!="Muy Baja",#REF!="Mayor"),CONCATENATE("R5C",#REF!),"")</f>
        <v>#REF!</v>
      </c>
      <c r="AG50" s="40" t="e">
        <f>IF(AND(#REF!="Muy Baja",#REF!="Mayor"),CONCATENATE("R5C",#REF!),"")</f>
        <v>#REF!</v>
      </c>
      <c r="AH50" s="41" t="e">
        <f>IF(AND(#REF!="Muy Baja",#REF!="Catastrófico"),CONCATENATE("R5C",#REF!),"")</f>
        <v>#REF!</v>
      </c>
      <c r="AI50" s="42" t="e">
        <f>IF(AND(#REF!="Muy Baja",#REF!="Catastrófico"),CONCATENATE("R5C",#REF!),"")</f>
        <v>#REF!</v>
      </c>
      <c r="AJ50" s="42" t="e">
        <f>IF(AND(#REF!="Muy Baja",#REF!="Catastrófico"),CONCATENATE("R5C",#REF!),"")</f>
        <v>#REF!</v>
      </c>
      <c r="AK50" s="42" t="e">
        <f>IF(AND(#REF!="Muy Baja",#REF!="Catastrófico"),CONCATENATE("R5C",#REF!),"")</f>
        <v>#REF!</v>
      </c>
      <c r="AL50" s="42" t="e">
        <f>IF(AND(#REF!="Muy Baja",#REF!="Catastrófico"),CONCATENATE("R5C",#REF!),"")</f>
        <v>#REF!</v>
      </c>
      <c r="AM50" s="43" t="e">
        <f>IF(AND(#REF!="Muy Baja",#REF!="Catastrófico"),CONCATENATE("R5C",#REF!),"")</f>
        <v>#REF!</v>
      </c>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row>
    <row r="51" spans="1:80" ht="15" customHeight="1" x14ac:dyDescent="0.35">
      <c r="A51" s="69"/>
      <c r="B51" s="760"/>
      <c r="C51" s="760"/>
      <c r="D51" s="761"/>
      <c r="E51" s="859"/>
      <c r="F51" s="858"/>
      <c r="G51" s="858"/>
      <c r="H51" s="858"/>
      <c r="I51" s="874"/>
      <c r="J51" s="62" t="e">
        <f>IF(AND(#REF!="Muy Baja",#REF!="Leve"),CONCATENATE("R6C",#REF!),"")</f>
        <v>#REF!</v>
      </c>
      <c r="K51" s="63" t="e">
        <f>IF(AND(#REF!="Muy Baja",#REF!="Leve"),CONCATENATE("R6C",#REF!),"")</f>
        <v>#REF!</v>
      </c>
      <c r="L51" s="63" t="e">
        <f>IF(AND(#REF!="Muy Baja",#REF!="Leve"),CONCATENATE("R6C",#REF!),"")</f>
        <v>#REF!</v>
      </c>
      <c r="M51" s="63" t="e">
        <f>IF(AND(#REF!="Muy Baja",#REF!="Leve"),CONCATENATE("R6C",#REF!),"")</f>
        <v>#REF!</v>
      </c>
      <c r="N51" s="63" t="e">
        <f>IF(AND(#REF!="Muy Baja",#REF!="Leve"),CONCATENATE("R6C",#REF!),"")</f>
        <v>#REF!</v>
      </c>
      <c r="O51" s="64" t="e">
        <f>IF(AND(#REF!="Muy Baja",#REF!="Leve"),CONCATENATE("R6C",#REF!),"")</f>
        <v>#REF!</v>
      </c>
      <c r="P51" s="62" t="e">
        <f>IF(AND(#REF!="Muy Baja",#REF!="Menor"),CONCATENATE("R6C",#REF!),"")</f>
        <v>#REF!</v>
      </c>
      <c r="Q51" s="63" t="e">
        <f>IF(AND(#REF!="Muy Baja",#REF!="Menor"),CONCATENATE("R6C",#REF!),"")</f>
        <v>#REF!</v>
      </c>
      <c r="R51" s="63" t="e">
        <f>IF(AND(#REF!="Muy Baja",#REF!="Menor"),CONCATENATE("R6C",#REF!),"")</f>
        <v>#REF!</v>
      </c>
      <c r="S51" s="63" t="e">
        <f>IF(AND(#REF!="Muy Baja",#REF!="Menor"),CONCATENATE("R6C",#REF!),"")</f>
        <v>#REF!</v>
      </c>
      <c r="T51" s="63" t="e">
        <f>IF(AND(#REF!="Muy Baja",#REF!="Menor"),CONCATENATE("R6C",#REF!),"")</f>
        <v>#REF!</v>
      </c>
      <c r="U51" s="64" t="e">
        <f>IF(AND(#REF!="Muy Baja",#REF!="Menor"),CONCATENATE("R6C",#REF!),"")</f>
        <v>#REF!</v>
      </c>
      <c r="V51" s="53" t="e">
        <f>IF(AND(#REF!="Muy Baja",#REF!="Moderado"),CONCATENATE("R6C",#REF!),"")</f>
        <v>#REF!</v>
      </c>
      <c r="W51" s="54" t="e">
        <f>IF(AND(#REF!="Muy Baja",#REF!="Moderado"),CONCATENATE("R6C",#REF!),"")</f>
        <v>#REF!</v>
      </c>
      <c r="X51" s="54" t="e">
        <f>IF(AND(#REF!="Muy Baja",#REF!="Moderado"),CONCATENATE("R6C",#REF!),"")</f>
        <v>#REF!</v>
      </c>
      <c r="Y51" s="54" t="e">
        <f>IF(AND(#REF!="Muy Baja",#REF!="Moderado"),CONCATENATE("R6C",#REF!),"")</f>
        <v>#REF!</v>
      </c>
      <c r="Z51" s="54" t="e">
        <f>IF(AND(#REF!="Muy Baja",#REF!="Moderado"),CONCATENATE("R6C",#REF!),"")</f>
        <v>#REF!</v>
      </c>
      <c r="AA51" s="55" t="e">
        <f>IF(AND(#REF!="Muy Baja",#REF!="Moderado"),CONCATENATE("R6C",#REF!),"")</f>
        <v>#REF!</v>
      </c>
      <c r="AB51" s="38" t="e">
        <f>IF(AND(#REF!="Muy Baja",#REF!="Mayor"),CONCATENATE("R6C",#REF!),"")</f>
        <v>#REF!</v>
      </c>
      <c r="AC51" s="39" t="e">
        <f>IF(AND(#REF!="Muy Baja",#REF!="Mayor"),CONCATENATE("R6C",#REF!),"")</f>
        <v>#REF!</v>
      </c>
      <c r="AD51" s="39" t="e">
        <f>IF(AND(#REF!="Muy Baja",#REF!="Mayor"),CONCATENATE("R6C",#REF!),"")</f>
        <v>#REF!</v>
      </c>
      <c r="AE51" s="39" t="e">
        <f>IF(AND(#REF!="Muy Baja",#REF!="Mayor"),CONCATENATE("R6C",#REF!),"")</f>
        <v>#REF!</v>
      </c>
      <c r="AF51" s="39" t="e">
        <f>IF(AND(#REF!="Muy Baja",#REF!="Mayor"),CONCATENATE("R6C",#REF!),"")</f>
        <v>#REF!</v>
      </c>
      <c r="AG51" s="40" t="e">
        <f>IF(AND(#REF!="Muy Baja",#REF!="Mayor"),CONCATENATE("R6C",#REF!),"")</f>
        <v>#REF!</v>
      </c>
      <c r="AH51" s="41" t="e">
        <f>IF(AND(#REF!="Muy Baja",#REF!="Catastrófico"),CONCATENATE("R6C",#REF!),"")</f>
        <v>#REF!</v>
      </c>
      <c r="AI51" s="42" t="e">
        <f>IF(AND(#REF!="Muy Baja",#REF!="Catastrófico"),CONCATENATE("R6C",#REF!),"")</f>
        <v>#REF!</v>
      </c>
      <c r="AJ51" s="42" t="e">
        <f>IF(AND(#REF!="Muy Baja",#REF!="Catastrófico"),CONCATENATE("R6C",#REF!),"")</f>
        <v>#REF!</v>
      </c>
      <c r="AK51" s="42" t="e">
        <f>IF(AND(#REF!="Muy Baja",#REF!="Catastrófico"),CONCATENATE("R6C",#REF!),"")</f>
        <v>#REF!</v>
      </c>
      <c r="AL51" s="42" t="e">
        <f>IF(AND(#REF!="Muy Baja",#REF!="Catastrófico"),CONCATENATE("R6C",#REF!),"")</f>
        <v>#REF!</v>
      </c>
      <c r="AM51" s="43" t="e">
        <f>IF(AND(#REF!="Muy Baja",#REF!="Catastrófico"),CONCATENATE("R6C",#REF!),"")</f>
        <v>#REF!</v>
      </c>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row>
    <row r="52" spans="1:80" ht="15" customHeight="1" x14ac:dyDescent="0.35">
      <c r="A52" s="69"/>
      <c r="B52" s="760"/>
      <c r="C52" s="760"/>
      <c r="D52" s="761"/>
      <c r="E52" s="859"/>
      <c r="F52" s="858"/>
      <c r="G52" s="858"/>
      <c r="H52" s="858"/>
      <c r="I52" s="874"/>
      <c r="J52" s="62" t="e">
        <f>IF(AND(#REF!="Muy Baja",#REF!="Leve"),CONCATENATE("R7C",#REF!),"")</f>
        <v>#REF!</v>
      </c>
      <c r="K52" s="63" t="e">
        <f>IF(AND(#REF!="Muy Baja",#REF!="Leve"),CONCATENATE("R7C",#REF!),"")</f>
        <v>#REF!</v>
      </c>
      <c r="L52" s="63" t="e">
        <f>IF(AND(#REF!="Muy Baja",#REF!="Leve"),CONCATENATE("R7C",#REF!),"")</f>
        <v>#REF!</v>
      </c>
      <c r="M52" s="63" t="e">
        <f>IF(AND(#REF!="Muy Baja",#REF!="Leve"),CONCATENATE("R7C",#REF!),"")</f>
        <v>#REF!</v>
      </c>
      <c r="N52" s="63" t="e">
        <f>IF(AND(#REF!="Muy Baja",#REF!="Leve"),CONCATENATE("R7C",#REF!),"")</f>
        <v>#REF!</v>
      </c>
      <c r="O52" s="64" t="e">
        <f>IF(AND(#REF!="Muy Baja",#REF!="Leve"),CONCATENATE("R7C",#REF!),"")</f>
        <v>#REF!</v>
      </c>
      <c r="P52" s="62" t="e">
        <f>IF(AND(#REF!="Muy Baja",#REF!="Menor"),CONCATENATE("R7C",#REF!),"")</f>
        <v>#REF!</v>
      </c>
      <c r="Q52" s="63" t="e">
        <f>IF(AND(#REF!="Muy Baja",#REF!="Menor"),CONCATENATE("R7C",#REF!),"")</f>
        <v>#REF!</v>
      </c>
      <c r="R52" s="63" t="e">
        <f>IF(AND(#REF!="Muy Baja",#REF!="Menor"),CONCATENATE("R7C",#REF!),"")</f>
        <v>#REF!</v>
      </c>
      <c r="S52" s="63" t="e">
        <f>IF(AND(#REF!="Muy Baja",#REF!="Menor"),CONCATENATE("R7C",#REF!),"")</f>
        <v>#REF!</v>
      </c>
      <c r="T52" s="63" t="e">
        <f>IF(AND(#REF!="Muy Baja",#REF!="Menor"),CONCATENATE("R7C",#REF!),"")</f>
        <v>#REF!</v>
      </c>
      <c r="U52" s="64" t="e">
        <f>IF(AND(#REF!="Muy Baja",#REF!="Menor"),CONCATENATE("R7C",#REF!),"")</f>
        <v>#REF!</v>
      </c>
      <c r="V52" s="53" t="e">
        <f>IF(AND(#REF!="Muy Baja",#REF!="Moderado"),CONCATENATE("R7C",#REF!),"")</f>
        <v>#REF!</v>
      </c>
      <c r="W52" s="54" t="e">
        <f>IF(AND(#REF!="Muy Baja",#REF!="Moderado"),CONCATENATE("R7C",#REF!),"")</f>
        <v>#REF!</v>
      </c>
      <c r="X52" s="54" t="e">
        <f>IF(AND(#REF!="Muy Baja",#REF!="Moderado"),CONCATENATE("R7C",#REF!),"")</f>
        <v>#REF!</v>
      </c>
      <c r="Y52" s="54" t="e">
        <f>IF(AND(#REF!="Muy Baja",#REF!="Moderado"),CONCATENATE("R7C",#REF!),"")</f>
        <v>#REF!</v>
      </c>
      <c r="Z52" s="54" t="e">
        <f>IF(AND(#REF!="Muy Baja",#REF!="Moderado"),CONCATENATE("R7C",#REF!),"")</f>
        <v>#REF!</v>
      </c>
      <c r="AA52" s="55" t="e">
        <f>IF(AND(#REF!="Muy Baja",#REF!="Moderado"),CONCATENATE("R7C",#REF!),"")</f>
        <v>#REF!</v>
      </c>
      <c r="AB52" s="38" t="e">
        <f>IF(AND(#REF!="Muy Baja",#REF!="Mayor"),CONCATENATE("R7C",#REF!),"")</f>
        <v>#REF!</v>
      </c>
      <c r="AC52" s="39" t="e">
        <f>IF(AND(#REF!="Muy Baja",#REF!="Mayor"),CONCATENATE("R7C",#REF!),"")</f>
        <v>#REF!</v>
      </c>
      <c r="AD52" s="39" t="e">
        <f>IF(AND(#REF!="Muy Baja",#REF!="Mayor"),CONCATENATE("R7C",#REF!),"")</f>
        <v>#REF!</v>
      </c>
      <c r="AE52" s="39" t="e">
        <f>IF(AND(#REF!="Muy Baja",#REF!="Mayor"),CONCATENATE("R7C",#REF!),"")</f>
        <v>#REF!</v>
      </c>
      <c r="AF52" s="39" t="e">
        <f>IF(AND(#REF!="Muy Baja",#REF!="Mayor"),CONCATENATE("R7C",#REF!),"")</f>
        <v>#REF!</v>
      </c>
      <c r="AG52" s="40" t="e">
        <f>IF(AND(#REF!="Muy Baja",#REF!="Mayor"),CONCATENATE("R7C",#REF!),"")</f>
        <v>#REF!</v>
      </c>
      <c r="AH52" s="41" t="e">
        <f>IF(AND(#REF!="Muy Baja",#REF!="Catastrófico"),CONCATENATE("R7C",#REF!),"")</f>
        <v>#REF!</v>
      </c>
      <c r="AI52" s="42" t="e">
        <f>IF(AND(#REF!="Muy Baja",#REF!="Catastrófico"),CONCATENATE("R7C",#REF!),"")</f>
        <v>#REF!</v>
      </c>
      <c r="AJ52" s="42" t="e">
        <f>IF(AND(#REF!="Muy Baja",#REF!="Catastrófico"),CONCATENATE("R7C",#REF!),"")</f>
        <v>#REF!</v>
      </c>
      <c r="AK52" s="42" t="e">
        <f>IF(AND(#REF!="Muy Baja",#REF!="Catastrófico"),CONCATENATE("R7C",#REF!),"")</f>
        <v>#REF!</v>
      </c>
      <c r="AL52" s="42" t="e">
        <f>IF(AND(#REF!="Muy Baja",#REF!="Catastrófico"),CONCATENATE("R7C",#REF!),"")</f>
        <v>#REF!</v>
      </c>
      <c r="AM52" s="43" t="e">
        <f>IF(AND(#REF!="Muy Baja",#REF!="Catastrófico"),CONCATENATE("R7C",#REF!),"")</f>
        <v>#REF!</v>
      </c>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row>
    <row r="53" spans="1:80" ht="15" customHeight="1" x14ac:dyDescent="0.35">
      <c r="A53" s="69"/>
      <c r="B53" s="760"/>
      <c r="C53" s="760"/>
      <c r="D53" s="761"/>
      <c r="E53" s="859"/>
      <c r="F53" s="858"/>
      <c r="G53" s="858"/>
      <c r="H53" s="858"/>
      <c r="I53" s="874"/>
      <c r="J53" s="62" t="e">
        <f>IF(AND(#REF!="Muy Baja",#REF!="Leve"),CONCATENATE("R8C",#REF!),"")</f>
        <v>#REF!</v>
      </c>
      <c r="K53" s="63" t="e">
        <f>IF(AND(#REF!="Muy Baja",#REF!="Leve"),CONCATENATE("R8C",#REF!),"")</f>
        <v>#REF!</v>
      </c>
      <c r="L53" s="63" t="e">
        <f>IF(AND(#REF!="Muy Baja",#REF!="Leve"),CONCATENATE("R8C",#REF!),"")</f>
        <v>#REF!</v>
      </c>
      <c r="M53" s="63" t="e">
        <f>IF(AND(#REF!="Muy Baja",#REF!="Leve"),CONCATENATE("R8C",#REF!),"")</f>
        <v>#REF!</v>
      </c>
      <c r="N53" s="63" t="e">
        <f>IF(AND(#REF!="Muy Baja",#REF!="Leve"),CONCATENATE("R8C",#REF!),"")</f>
        <v>#REF!</v>
      </c>
      <c r="O53" s="64" t="e">
        <f>IF(AND(#REF!="Muy Baja",#REF!="Leve"),CONCATENATE("R8C",#REF!),"")</f>
        <v>#REF!</v>
      </c>
      <c r="P53" s="62" t="e">
        <f>IF(AND(#REF!="Muy Baja",#REF!="Menor"),CONCATENATE("R8C",#REF!),"")</f>
        <v>#REF!</v>
      </c>
      <c r="Q53" s="63" t="e">
        <f>IF(AND(#REF!="Muy Baja",#REF!="Menor"),CONCATENATE("R8C",#REF!),"")</f>
        <v>#REF!</v>
      </c>
      <c r="R53" s="63" t="e">
        <f>IF(AND(#REF!="Muy Baja",#REF!="Menor"),CONCATENATE("R8C",#REF!),"")</f>
        <v>#REF!</v>
      </c>
      <c r="S53" s="63" t="e">
        <f>IF(AND(#REF!="Muy Baja",#REF!="Menor"),CONCATENATE("R8C",#REF!),"")</f>
        <v>#REF!</v>
      </c>
      <c r="T53" s="63" t="e">
        <f>IF(AND(#REF!="Muy Baja",#REF!="Menor"),CONCATENATE("R8C",#REF!),"")</f>
        <v>#REF!</v>
      </c>
      <c r="U53" s="64" t="e">
        <f>IF(AND(#REF!="Muy Baja",#REF!="Menor"),CONCATENATE("R8C",#REF!),"")</f>
        <v>#REF!</v>
      </c>
      <c r="V53" s="53" t="e">
        <f>IF(AND(#REF!="Muy Baja",#REF!="Moderado"),CONCATENATE("R8C",#REF!),"")</f>
        <v>#REF!</v>
      </c>
      <c r="W53" s="54" t="e">
        <f>IF(AND(#REF!="Muy Baja",#REF!="Moderado"),CONCATENATE("R8C",#REF!),"")</f>
        <v>#REF!</v>
      </c>
      <c r="X53" s="54" t="e">
        <f>IF(AND(#REF!="Muy Baja",#REF!="Moderado"),CONCATENATE("R8C",#REF!),"")</f>
        <v>#REF!</v>
      </c>
      <c r="Y53" s="54" t="e">
        <f>IF(AND(#REF!="Muy Baja",#REF!="Moderado"),CONCATENATE("R8C",#REF!),"")</f>
        <v>#REF!</v>
      </c>
      <c r="Z53" s="54" t="e">
        <f>IF(AND(#REF!="Muy Baja",#REF!="Moderado"),CONCATENATE("R8C",#REF!),"")</f>
        <v>#REF!</v>
      </c>
      <c r="AA53" s="55" t="e">
        <f>IF(AND(#REF!="Muy Baja",#REF!="Moderado"),CONCATENATE("R8C",#REF!),"")</f>
        <v>#REF!</v>
      </c>
      <c r="AB53" s="38" t="e">
        <f>IF(AND(#REF!="Muy Baja",#REF!="Mayor"),CONCATENATE("R8C",#REF!),"")</f>
        <v>#REF!</v>
      </c>
      <c r="AC53" s="39" t="e">
        <f>IF(AND(#REF!="Muy Baja",#REF!="Mayor"),CONCATENATE("R8C",#REF!),"")</f>
        <v>#REF!</v>
      </c>
      <c r="AD53" s="39" t="e">
        <f>IF(AND(#REF!="Muy Baja",#REF!="Mayor"),CONCATENATE("R8C",#REF!),"")</f>
        <v>#REF!</v>
      </c>
      <c r="AE53" s="39" t="e">
        <f>IF(AND(#REF!="Muy Baja",#REF!="Mayor"),CONCATENATE("R8C",#REF!),"")</f>
        <v>#REF!</v>
      </c>
      <c r="AF53" s="39" t="e">
        <f>IF(AND(#REF!="Muy Baja",#REF!="Mayor"),CONCATENATE("R8C",#REF!),"")</f>
        <v>#REF!</v>
      </c>
      <c r="AG53" s="40" t="e">
        <f>IF(AND(#REF!="Muy Baja",#REF!="Mayor"),CONCATENATE("R8C",#REF!),"")</f>
        <v>#REF!</v>
      </c>
      <c r="AH53" s="41" t="e">
        <f>IF(AND(#REF!="Muy Baja",#REF!="Catastrófico"),CONCATENATE("R8C",#REF!),"")</f>
        <v>#REF!</v>
      </c>
      <c r="AI53" s="42" t="e">
        <f>IF(AND(#REF!="Muy Baja",#REF!="Catastrófico"),CONCATENATE("R8C",#REF!),"")</f>
        <v>#REF!</v>
      </c>
      <c r="AJ53" s="42" t="e">
        <f>IF(AND(#REF!="Muy Baja",#REF!="Catastrófico"),CONCATENATE("R8C",#REF!),"")</f>
        <v>#REF!</v>
      </c>
      <c r="AK53" s="42" t="e">
        <f>IF(AND(#REF!="Muy Baja",#REF!="Catastrófico"),CONCATENATE("R8C",#REF!),"")</f>
        <v>#REF!</v>
      </c>
      <c r="AL53" s="42" t="e">
        <f>IF(AND(#REF!="Muy Baja",#REF!="Catastrófico"),CONCATENATE("R8C",#REF!),"")</f>
        <v>#REF!</v>
      </c>
      <c r="AM53" s="43" t="e">
        <f>IF(AND(#REF!="Muy Baja",#REF!="Catastrófico"),CONCATENATE("R8C",#REF!),"")</f>
        <v>#REF!</v>
      </c>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row>
    <row r="54" spans="1:80" ht="15" customHeight="1" x14ac:dyDescent="0.35">
      <c r="A54" s="69"/>
      <c r="B54" s="760"/>
      <c r="C54" s="760"/>
      <c r="D54" s="761"/>
      <c r="E54" s="859"/>
      <c r="F54" s="858"/>
      <c r="G54" s="858"/>
      <c r="H54" s="858"/>
      <c r="I54" s="874"/>
      <c r="J54" s="62" t="e">
        <f>IF(AND(#REF!="Muy Baja",#REF!="Leve"),CONCATENATE("R9C",#REF!),"")</f>
        <v>#REF!</v>
      </c>
      <c r="K54" s="63" t="e">
        <f>IF(AND(#REF!="Muy Baja",#REF!="Leve"),CONCATENATE("R9C",#REF!),"")</f>
        <v>#REF!</v>
      </c>
      <c r="L54" s="63" t="e">
        <f>IF(AND(#REF!="Muy Baja",#REF!="Leve"),CONCATENATE("R9C",#REF!),"")</f>
        <v>#REF!</v>
      </c>
      <c r="M54" s="63" t="e">
        <f>IF(AND(#REF!="Muy Baja",#REF!="Leve"),CONCATENATE("R9C",#REF!),"")</f>
        <v>#REF!</v>
      </c>
      <c r="N54" s="63" t="e">
        <f>IF(AND(#REF!="Muy Baja",#REF!="Leve"),CONCATENATE("R9C",#REF!),"")</f>
        <v>#REF!</v>
      </c>
      <c r="O54" s="64" t="e">
        <f>IF(AND(#REF!="Muy Baja",#REF!="Leve"),CONCATENATE("R9C",#REF!),"")</f>
        <v>#REF!</v>
      </c>
      <c r="P54" s="62" t="e">
        <f>IF(AND(#REF!="Muy Baja",#REF!="Menor"),CONCATENATE("R9C",#REF!),"")</f>
        <v>#REF!</v>
      </c>
      <c r="Q54" s="63" t="e">
        <f>IF(AND(#REF!="Muy Baja",#REF!="Menor"),CONCATENATE("R9C",#REF!),"")</f>
        <v>#REF!</v>
      </c>
      <c r="R54" s="63" t="e">
        <f>IF(AND(#REF!="Muy Baja",#REF!="Menor"),CONCATENATE("R9C",#REF!),"")</f>
        <v>#REF!</v>
      </c>
      <c r="S54" s="63" t="e">
        <f>IF(AND(#REF!="Muy Baja",#REF!="Menor"),CONCATENATE("R9C",#REF!),"")</f>
        <v>#REF!</v>
      </c>
      <c r="T54" s="63" t="e">
        <f>IF(AND(#REF!="Muy Baja",#REF!="Menor"),CONCATENATE("R9C",#REF!),"")</f>
        <v>#REF!</v>
      </c>
      <c r="U54" s="64" t="e">
        <f>IF(AND(#REF!="Muy Baja",#REF!="Menor"),CONCATENATE("R9C",#REF!),"")</f>
        <v>#REF!</v>
      </c>
      <c r="V54" s="53" t="e">
        <f>IF(AND(#REF!="Muy Baja",#REF!="Moderado"),CONCATENATE("R9C",#REF!),"")</f>
        <v>#REF!</v>
      </c>
      <c r="W54" s="54" t="e">
        <f>IF(AND(#REF!="Muy Baja",#REF!="Moderado"),CONCATENATE("R9C",#REF!),"")</f>
        <v>#REF!</v>
      </c>
      <c r="X54" s="54" t="e">
        <f>IF(AND(#REF!="Muy Baja",#REF!="Moderado"),CONCATENATE("R9C",#REF!),"")</f>
        <v>#REF!</v>
      </c>
      <c r="Y54" s="54" t="e">
        <f>IF(AND(#REF!="Muy Baja",#REF!="Moderado"),CONCATENATE("R9C",#REF!),"")</f>
        <v>#REF!</v>
      </c>
      <c r="Z54" s="54" t="e">
        <f>IF(AND(#REF!="Muy Baja",#REF!="Moderado"),CONCATENATE("R9C",#REF!),"")</f>
        <v>#REF!</v>
      </c>
      <c r="AA54" s="55" t="e">
        <f>IF(AND(#REF!="Muy Baja",#REF!="Moderado"),CONCATENATE("R9C",#REF!),"")</f>
        <v>#REF!</v>
      </c>
      <c r="AB54" s="38" t="e">
        <f>IF(AND(#REF!="Muy Baja",#REF!="Mayor"),CONCATENATE("R9C",#REF!),"")</f>
        <v>#REF!</v>
      </c>
      <c r="AC54" s="39" t="e">
        <f>IF(AND(#REF!="Muy Baja",#REF!="Mayor"),CONCATENATE("R9C",#REF!),"")</f>
        <v>#REF!</v>
      </c>
      <c r="AD54" s="39" t="e">
        <f>IF(AND(#REF!="Muy Baja",#REF!="Mayor"),CONCATENATE("R9C",#REF!),"")</f>
        <v>#REF!</v>
      </c>
      <c r="AE54" s="39" t="e">
        <f>IF(AND(#REF!="Muy Baja",#REF!="Mayor"),CONCATENATE("R9C",#REF!),"")</f>
        <v>#REF!</v>
      </c>
      <c r="AF54" s="39" t="e">
        <f>IF(AND(#REF!="Muy Baja",#REF!="Mayor"),CONCATENATE("R9C",#REF!),"")</f>
        <v>#REF!</v>
      </c>
      <c r="AG54" s="40" t="e">
        <f>IF(AND(#REF!="Muy Baja",#REF!="Mayor"),CONCATENATE("R9C",#REF!),"")</f>
        <v>#REF!</v>
      </c>
      <c r="AH54" s="41" t="e">
        <f>IF(AND(#REF!="Muy Baja",#REF!="Catastrófico"),CONCATENATE("R9C",#REF!),"")</f>
        <v>#REF!</v>
      </c>
      <c r="AI54" s="42" t="e">
        <f>IF(AND(#REF!="Muy Baja",#REF!="Catastrófico"),CONCATENATE("R9C",#REF!),"")</f>
        <v>#REF!</v>
      </c>
      <c r="AJ54" s="42" t="e">
        <f>IF(AND(#REF!="Muy Baja",#REF!="Catastrófico"),CONCATENATE("R9C",#REF!),"")</f>
        <v>#REF!</v>
      </c>
      <c r="AK54" s="42" t="e">
        <f>IF(AND(#REF!="Muy Baja",#REF!="Catastrófico"),CONCATENATE("R9C",#REF!),"")</f>
        <v>#REF!</v>
      </c>
      <c r="AL54" s="42" t="e">
        <f>IF(AND(#REF!="Muy Baja",#REF!="Catastrófico"),CONCATENATE("R9C",#REF!),"")</f>
        <v>#REF!</v>
      </c>
      <c r="AM54" s="43" t="e">
        <f>IF(AND(#REF!="Muy Baja",#REF!="Catastrófico"),CONCATENATE("R9C",#REF!),"")</f>
        <v>#REF!</v>
      </c>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row>
    <row r="55" spans="1:80" ht="15.75" customHeight="1" thickBot="1" x14ac:dyDescent="0.4">
      <c r="A55" s="69"/>
      <c r="B55" s="760"/>
      <c r="C55" s="760"/>
      <c r="D55" s="761"/>
      <c r="E55" s="860"/>
      <c r="F55" s="861"/>
      <c r="G55" s="861"/>
      <c r="H55" s="861"/>
      <c r="I55" s="875"/>
      <c r="J55" s="65" t="e">
        <f>IF(AND(#REF!="Muy Baja",#REF!="Leve"),CONCATENATE("R10C",#REF!),"")</f>
        <v>#REF!</v>
      </c>
      <c r="K55" s="66" t="e">
        <f>IF(AND(#REF!="Muy Baja",#REF!="Leve"),CONCATENATE("R10C",#REF!),"")</f>
        <v>#REF!</v>
      </c>
      <c r="L55" s="66" t="e">
        <f>IF(AND(#REF!="Muy Baja",#REF!="Leve"),CONCATENATE("R10C",#REF!),"")</f>
        <v>#REF!</v>
      </c>
      <c r="M55" s="66" t="e">
        <f>IF(AND(#REF!="Muy Baja",#REF!="Leve"),CONCATENATE("R10C",#REF!),"")</f>
        <v>#REF!</v>
      </c>
      <c r="N55" s="66" t="e">
        <f>IF(AND(#REF!="Muy Baja",#REF!="Leve"),CONCATENATE("R10C",#REF!),"")</f>
        <v>#REF!</v>
      </c>
      <c r="O55" s="67" t="e">
        <f>IF(AND(#REF!="Muy Baja",#REF!="Leve"),CONCATENATE("R10C",#REF!),"")</f>
        <v>#REF!</v>
      </c>
      <c r="P55" s="65" t="e">
        <f>IF(AND(#REF!="Muy Baja",#REF!="Menor"),CONCATENATE("R10C",#REF!),"")</f>
        <v>#REF!</v>
      </c>
      <c r="Q55" s="66" t="e">
        <f>IF(AND(#REF!="Muy Baja",#REF!="Menor"),CONCATENATE("R10C",#REF!),"")</f>
        <v>#REF!</v>
      </c>
      <c r="R55" s="66" t="e">
        <f>IF(AND(#REF!="Muy Baja",#REF!="Menor"),CONCATENATE("R10C",#REF!),"")</f>
        <v>#REF!</v>
      </c>
      <c r="S55" s="66" t="e">
        <f>IF(AND(#REF!="Muy Baja",#REF!="Menor"),CONCATENATE("R10C",#REF!),"")</f>
        <v>#REF!</v>
      </c>
      <c r="T55" s="66" t="e">
        <f>IF(AND(#REF!="Muy Baja",#REF!="Menor"),CONCATENATE("R10C",#REF!),"")</f>
        <v>#REF!</v>
      </c>
      <c r="U55" s="67" t="e">
        <f>IF(AND(#REF!="Muy Baja",#REF!="Menor"),CONCATENATE("R10C",#REF!),"")</f>
        <v>#REF!</v>
      </c>
      <c r="V55" s="56" t="e">
        <f>IF(AND(#REF!="Muy Baja",#REF!="Moderado"),CONCATENATE("R10C",#REF!),"")</f>
        <v>#REF!</v>
      </c>
      <c r="W55" s="57" t="e">
        <f>IF(AND(#REF!="Muy Baja",#REF!="Moderado"),CONCATENATE("R10C",#REF!),"")</f>
        <v>#REF!</v>
      </c>
      <c r="X55" s="57" t="e">
        <f>IF(AND(#REF!="Muy Baja",#REF!="Moderado"),CONCATENATE("R10C",#REF!),"")</f>
        <v>#REF!</v>
      </c>
      <c r="Y55" s="57" t="e">
        <f>IF(AND(#REF!="Muy Baja",#REF!="Moderado"),CONCATENATE("R10C",#REF!),"")</f>
        <v>#REF!</v>
      </c>
      <c r="Z55" s="57" t="e">
        <f>IF(AND(#REF!="Muy Baja",#REF!="Moderado"),CONCATENATE("R10C",#REF!),"")</f>
        <v>#REF!</v>
      </c>
      <c r="AA55" s="58" t="e">
        <f>IF(AND(#REF!="Muy Baja",#REF!="Moderado"),CONCATENATE("R10C",#REF!),"")</f>
        <v>#REF!</v>
      </c>
      <c r="AB55" s="44" t="e">
        <f>IF(AND(#REF!="Muy Baja",#REF!="Mayor"),CONCATENATE("R10C",#REF!),"")</f>
        <v>#REF!</v>
      </c>
      <c r="AC55" s="45" t="e">
        <f>IF(AND(#REF!="Muy Baja",#REF!="Mayor"),CONCATENATE("R10C",#REF!),"")</f>
        <v>#REF!</v>
      </c>
      <c r="AD55" s="45" t="e">
        <f>IF(AND(#REF!="Muy Baja",#REF!="Mayor"),CONCATENATE("R10C",#REF!),"")</f>
        <v>#REF!</v>
      </c>
      <c r="AE55" s="45" t="e">
        <f>IF(AND(#REF!="Muy Baja",#REF!="Mayor"),CONCATENATE("R10C",#REF!),"")</f>
        <v>#REF!</v>
      </c>
      <c r="AF55" s="45" t="e">
        <f>IF(AND(#REF!="Muy Baja",#REF!="Mayor"),CONCATENATE("R10C",#REF!),"")</f>
        <v>#REF!</v>
      </c>
      <c r="AG55" s="46" t="e">
        <f>IF(AND(#REF!="Muy Baja",#REF!="Mayor"),CONCATENATE("R10C",#REF!),"")</f>
        <v>#REF!</v>
      </c>
      <c r="AH55" s="47" t="e">
        <f>IF(AND(#REF!="Muy Baja",#REF!="Catastrófico"),CONCATENATE("R10C",#REF!),"")</f>
        <v>#REF!</v>
      </c>
      <c r="AI55" s="48" t="e">
        <f>IF(AND(#REF!="Muy Baja",#REF!="Catastrófico"),CONCATENATE("R10C",#REF!),"")</f>
        <v>#REF!</v>
      </c>
      <c r="AJ55" s="48" t="e">
        <f>IF(AND(#REF!="Muy Baja",#REF!="Catastrófico"),CONCATENATE("R10C",#REF!),"")</f>
        <v>#REF!</v>
      </c>
      <c r="AK55" s="48" t="e">
        <f>IF(AND(#REF!="Muy Baja",#REF!="Catastrófico"),CONCATENATE("R10C",#REF!),"")</f>
        <v>#REF!</v>
      </c>
      <c r="AL55" s="48" t="e">
        <f>IF(AND(#REF!="Muy Baja",#REF!="Catastrófico"),CONCATENATE("R10C",#REF!),"")</f>
        <v>#REF!</v>
      </c>
      <c r="AM55" s="49" t="e">
        <f>IF(AND(#REF!="Muy Baja",#REF!="Catastrófico"),CONCATENATE("R10C",#REF!),"")</f>
        <v>#REF!</v>
      </c>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row>
    <row r="56" spans="1:80" x14ac:dyDescent="0.35">
      <c r="A56" s="69"/>
      <c r="B56" s="69"/>
      <c r="C56" s="69"/>
      <c r="D56" s="69"/>
      <c r="E56" s="69"/>
      <c r="F56" s="69"/>
      <c r="G56" s="69"/>
      <c r="H56" s="69"/>
      <c r="I56" s="69"/>
      <c r="J56" s="855" t="s">
        <v>151</v>
      </c>
      <c r="K56" s="856"/>
      <c r="L56" s="856"/>
      <c r="M56" s="856"/>
      <c r="N56" s="856"/>
      <c r="O56" s="873"/>
      <c r="P56" s="855" t="s">
        <v>152</v>
      </c>
      <c r="Q56" s="856"/>
      <c r="R56" s="856"/>
      <c r="S56" s="856"/>
      <c r="T56" s="856"/>
      <c r="U56" s="873"/>
      <c r="V56" s="855" t="s">
        <v>153</v>
      </c>
      <c r="W56" s="856"/>
      <c r="X56" s="856"/>
      <c r="Y56" s="856"/>
      <c r="Z56" s="856"/>
      <c r="AA56" s="873"/>
      <c r="AB56" s="855" t="s">
        <v>154</v>
      </c>
      <c r="AC56" s="894"/>
      <c r="AD56" s="856"/>
      <c r="AE56" s="856"/>
      <c r="AF56" s="856"/>
      <c r="AG56" s="873"/>
      <c r="AH56" s="855" t="s">
        <v>155</v>
      </c>
      <c r="AI56" s="856"/>
      <c r="AJ56" s="856"/>
      <c r="AK56" s="856"/>
      <c r="AL56" s="856"/>
      <c r="AM56" s="873"/>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row>
    <row r="57" spans="1:80" x14ac:dyDescent="0.35">
      <c r="A57" s="69"/>
      <c r="B57" s="69"/>
      <c r="C57" s="69"/>
      <c r="D57" s="69"/>
      <c r="E57" s="69"/>
      <c r="F57" s="69"/>
      <c r="G57" s="69"/>
      <c r="H57" s="69"/>
      <c r="I57" s="69"/>
      <c r="J57" s="859"/>
      <c r="K57" s="858"/>
      <c r="L57" s="858"/>
      <c r="M57" s="858"/>
      <c r="N57" s="858"/>
      <c r="O57" s="874"/>
      <c r="P57" s="859"/>
      <c r="Q57" s="858"/>
      <c r="R57" s="858"/>
      <c r="S57" s="858"/>
      <c r="T57" s="858"/>
      <c r="U57" s="874"/>
      <c r="V57" s="859"/>
      <c r="W57" s="858"/>
      <c r="X57" s="858"/>
      <c r="Y57" s="858"/>
      <c r="Z57" s="858"/>
      <c r="AA57" s="874"/>
      <c r="AB57" s="859"/>
      <c r="AC57" s="858"/>
      <c r="AD57" s="858"/>
      <c r="AE57" s="858"/>
      <c r="AF57" s="858"/>
      <c r="AG57" s="874"/>
      <c r="AH57" s="859"/>
      <c r="AI57" s="858"/>
      <c r="AJ57" s="858"/>
      <c r="AK57" s="858"/>
      <c r="AL57" s="858"/>
      <c r="AM57" s="874"/>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row>
    <row r="58" spans="1:80" x14ac:dyDescent="0.35">
      <c r="A58" s="69"/>
      <c r="B58" s="69"/>
      <c r="C58" s="69"/>
      <c r="D58" s="69"/>
      <c r="E58" s="69"/>
      <c r="F58" s="69"/>
      <c r="G58" s="69"/>
      <c r="H58" s="69"/>
      <c r="I58" s="69"/>
      <c r="J58" s="859"/>
      <c r="K58" s="858"/>
      <c r="L58" s="858"/>
      <c r="M58" s="858"/>
      <c r="N58" s="858"/>
      <c r="O58" s="874"/>
      <c r="P58" s="859"/>
      <c r="Q58" s="858"/>
      <c r="R58" s="858"/>
      <c r="S58" s="858"/>
      <c r="T58" s="858"/>
      <c r="U58" s="874"/>
      <c r="V58" s="859"/>
      <c r="W58" s="858"/>
      <c r="X58" s="858"/>
      <c r="Y58" s="858"/>
      <c r="Z58" s="858"/>
      <c r="AA58" s="874"/>
      <c r="AB58" s="859"/>
      <c r="AC58" s="858"/>
      <c r="AD58" s="858"/>
      <c r="AE58" s="858"/>
      <c r="AF58" s="858"/>
      <c r="AG58" s="874"/>
      <c r="AH58" s="859"/>
      <c r="AI58" s="858"/>
      <c r="AJ58" s="858"/>
      <c r="AK58" s="858"/>
      <c r="AL58" s="858"/>
      <c r="AM58" s="874"/>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row>
    <row r="59" spans="1:80" x14ac:dyDescent="0.35">
      <c r="A59" s="69"/>
      <c r="B59" s="69"/>
      <c r="C59" s="69"/>
      <c r="D59" s="69"/>
      <c r="E59" s="69"/>
      <c r="F59" s="69"/>
      <c r="G59" s="69"/>
      <c r="H59" s="69"/>
      <c r="I59" s="69"/>
      <c r="J59" s="859"/>
      <c r="K59" s="858"/>
      <c r="L59" s="858"/>
      <c r="M59" s="858"/>
      <c r="N59" s="858"/>
      <c r="O59" s="874"/>
      <c r="P59" s="859"/>
      <c r="Q59" s="858"/>
      <c r="R59" s="858"/>
      <c r="S59" s="858"/>
      <c r="T59" s="858"/>
      <c r="U59" s="874"/>
      <c r="V59" s="859"/>
      <c r="W59" s="858"/>
      <c r="X59" s="858"/>
      <c r="Y59" s="858"/>
      <c r="Z59" s="858"/>
      <c r="AA59" s="874"/>
      <c r="AB59" s="859"/>
      <c r="AC59" s="858"/>
      <c r="AD59" s="858"/>
      <c r="AE59" s="858"/>
      <c r="AF59" s="858"/>
      <c r="AG59" s="874"/>
      <c r="AH59" s="859"/>
      <c r="AI59" s="858"/>
      <c r="AJ59" s="858"/>
      <c r="AK59" s="858"/>
      <c r="AL59" s="858"/>
      <c r="AM59" s="874"/>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row>
    <row r="60" spans="1:80" x14ac:dyDescent="0.35">
      <c r="A60" s="69"/>
      <c r="B60" s="69"/>
      <c r="C60" s="69"/>
      <c r="D60" s="69"/>
      <c r="E60" s="69"/>
      <c r="F60" s="69"/>
      <c r="G60" s="69"/>
      <c r="H60" s="69"/>
      <c r="I60" s="69"/>
      <c r="J60" s="859"/>
      <c r="K60" s="858"/>
      <c r="L60" s="858"/>
      <c r="M60" s="858"/>
      <c r="N60" s="858"/>
      <c r="O60" s="874"/>
      <c r="P60" s="859"/>
      <c r="Q60" s="858"/>
      <c r="R60" s="858"/>
      <c r="S60" s="858"/>
      <c r="T60" s="858"/>
      <c r="U60" s="874"/>
      <c r="V60" s="859"/>
      <c r="W60" s="858"/>
      <c r="X60" s="858"/>
      <c r="Y60" s="858"/>
      <c r="Z60" s="858"/>
      <c r="AA60" s="874"/>
      <c r="AB60" s="859"/>
      <c r="AC60" s="858"/>
      <c r="AD60" s="858"/>
      <c r="AE60" s="858"/>
      <c r="AF60" s="858"/>
      <c r="AG60" s="874"/>
      <c r="AH60" s="859"/>
      <c r="AI60" s="858"/>
      <c r="AJ60" s="858"/>
      <c r="AK60" s="858"/>
      <c r="AL60" s="858"/>
      <c r="AM60" s="874"/>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row>
    <row r="61" spans="1:80" ht="15" thickBot="1" x14ac:dyDescent="0.4">
      <c r="A61" s="69"/>
      <c r="B61" s="69"/>
      <c r="C61" s="69"/>
      <c r="D61" s="69"/>
      <c r="E61" s="69"/>
      <c r="F61" s="69"/>
      <c r="G61" s="69"/>
      <c r="H61" s="69"/>
      <c r="I61" s="69"/>
      <c r="J61" s="860"/>
      <c r="K61" s="861"/>
      <c r="L61" s="861"/>
      <c r="M61" s="861"/>
      <c r="N61" s="861"/>
      <c r="O61" s="875"/>
      <c r="P61" s="860"/>
      <c r="Q61" s="861"/>
      <c r="R61" s="861"/>
      <c r="S61" s="861"/>
      <c r="T61" s="861"/>
      <c r="U61" s="875"/>
      <c r="V61" s="860"/>
      <c r="W61" s="861"/>
      <c r="X61" s="861"/>
      <c r="Y61" s="861"/>
      <c r="Z61" s="861"/>
      <c r="AA61" s="875"/>
      <c r="AB61" s="860"/>
      <c r="AC61" s="861"/>
      <c r="AD61" s="861"/>
      <c r="AE61" s="861"/>
      <c r="AF61" s="861"/>
      <c r="AG61" s="875"/>
      <c r="AH61" s="860"/>
      <c r="AI61" s="861"/>
      <c r="AJ61" s="861"/>
      <c r="AK61" s="861"/>
      <c r="AL61" s="861"/>
      <c r="AM61" s="875"/>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row>
    <row r="62" spans="1:80" x14ac:dyDescent="0.3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row>
    <row r="63" spans="1:80" ht="15" customHeight="1" x14ac:dyDescent="0.35">
      <c r="A63" s="69"/>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9"/>
      <c r="AV63" s="69"/>
      <c r="AW63" s="69"/>
      <c r="AX63" s="69"/>
      <c r="AY63" s="69"/>
      <c r="AZ63" s="69"/>
      <c r="BA63" s="69"/>
      <c r="BB63" s="69"/>
      <c r="BC63" s="69"/>
      <c r="BD63" s="69"/>
      <c r="BE63" s="69"/>
      <c r="BF63" s="69"/>
      <c r="BG63" s="69"/>
      <c r="BH63" s="69"/>
    </row>
    <row r="64" spans="1:80" ht="15" customHeight="1" x14ac:dyDescent="0.35">
      <c r="A64" s="69"/>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9"/>
      <c r="AV64" s="69"/>
      <c r="AW64" s="69"/>
      <c r="AX64" s="69"/>
      <c r="AY64" s="69"/>
      <c r="AZ64" s="69"/>
      <c r="BA64" s="69"/>
      <c r="BB64" s="69"/>
      <c r="BC64" s="69"/>
      <c r="BD64" s="69"/>
      <c r="BE64" s="69"/>
      <c r="BF64" s="69"/>
      <c r="BG64" s="69"/>
      <c r="BH64" s="69"/>
    </row>
    <row r="65" spans="1:60" x14ac:dyDescent="0.3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row>
    <row r="66" spans="1:60" x14ac:dyDescent="0.3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row>
    <row r="67" spans="1:60" x14ac:dyDescent="0.3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row>
    <row r="68" spans="1:60" x14ac:dyDescent="0.3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row>
    <row r="69" spans="1:60" x14ac:dyDescent="0.3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row>
    <row r="70" spans="1:60" x14ac:dyDescent="0.3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row>
    <row r="71" spans="1:60" x14ac:dyDescent="0.3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row>
    <row r="72" spans="1:60" x14ac:dyDescent="0.3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row>
    <row r="73" spans="1:60" x14ac:dyDescent="0.3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row>
    <row r="74" spans="1:60" x14ac:dyDescent="0.3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row>
    <row r="75" spans="1:60" x14ac:dyDescent="0.3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row>
    <row r="76" spans="1:60" x14ac:dyDescent="0.3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row>
    <row r="77" spans="1:60" x14ac:dyDescent="0.3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row>
    <row r="78" spans="1:60" x14ac:dyDescent="0.3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row>
    <row r="79" spans="1:60" x14ac:dyDescent="0.3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row>
    <row r="80" spans="1:60" x14ac:dyDescent="0.3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row>
    <row r="81" spans="1:60" x14ac:dyDescent="0.3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row>
    <row r="82" spans="1:60" x14ac:dyDescent="0.3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row>
    <row r="83" spans="1:60" x14ac:dyDescent="0.3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row>
    <row r="84" spans="1:60" x14ac:dyDescent="0.3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row>
    <row r="85" spans="1:60" x14ac:dyDescent="0.3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row>
    <row r="86" spans="1:60" x14ac:dyDescent="0.3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row>
    <row r="87" spans="1:60" x14ac:dyDescent="0.3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row>
    <row r="88" spans="1:60" x14ac:dyDescent="0.3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row>
    <row r="89" spans="1:60" x14ac:dyDescent="0.3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row>
    <row r="90" spans="1:60" x14ac:dyDescent="0.3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row>
    <row r="91" spans="1:60" x14ac:dyDescent="0.3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row>
    <row r="92" spans="1:60" x14ac:dyDescent="0.3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row>
    <row r="93" spans="1:60" x14ac:dyDescent="0.3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row>
    <row r="94" spans="1:60" x14ac:dyDescent="0.3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row>
    <row r="95" spans="1:60" x14ac:dyDescent="0.3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row>
    <row r="96" spans="1:60" x14ac:dyDescent="0.3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row>
    <row r="97" spans="1:60" x14ac:dyDescent="0.3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row>
    <row r="98" spans="1:60" x14ac:dyDescent="0.3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row>
    <row r="99" spans="1:60" x14ac:dyDescent="0.3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row>
    <row r="100" spans="1:60" x14ac:dyDescent="0.3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row>
    <row r="101" spans="1:60" x14ac:dyDescent="0.3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row>
    <row r="102" spans="1:60" x14ac:dyDescent="0.3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row>
    <row r="103" spans="1:60" x14ac:dyDescent="0.35">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row>
    <row r="104" spans="1:60" x14ac:dyDescent="0.35">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row>
    <row r="105" spans="1:60" x14ac:dyDescent="0.35">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row>
    <row r="106" spans="1:60" x14ac:dyDescent="0.35">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row>
    <row r="107" spans="1:60" x14ac:dyDescent="0.35">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row>
    <row r="108" spans="1:60" x14ac:dyDescent="0.35">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row>
    <row r="109" spans="1:60" x14ac:dyDescent="0.35">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row>
    <row r="110" spans="1:60" x14ac:dyDescent="0.35">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row>
    <row r="111" spans="1:60" x14ac:dyDescent="0.35">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row>
    <row r="112" spans="1:60" x14ac:dyDescent="0.35">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row>
    <row r="113" spans="1:60" x14ac:dyDescent="0.35">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row>
    <row r="114" spans="1:60" x14ac:dyDescent="0.35">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row>
    <row r="115" spans="1:60" x14ac:dyDescent="0.35">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row>
    <row r="116" spans="1:60" x14ac:dyDescent="0.35">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row>
    <row r="117" spans="1:60" x14ac:dyDescent="0.35">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row>
    <row r="118" spans="1:60" x14ac:dyDescent="0.35">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row>
    <row r="119" spans="1:60" x14ac:dyDescent="0.3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row>
    <row r="120" spans="1:60" x14ac:dyDescent="0.3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row>
    <row r="121" spans="1:60" x14ac:dyDescent="0.3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row>
    <row r="122" spans="1:60" x14ac:dyDescent="0.35">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row>
    <row r="123" spans="1:60" x14ac:dyDescent="0.35">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row>
    <row r="124" spans="1:60" x14ac:dyDescent="0.35">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row>
    <row r="125" spans="1:60" x14ac:dyDescent="0.35">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row>
    <row r="126" spans="1:60" x14ac:dyDescent="0.35">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row>
    <row r="127" spans="1:60" x14ac:dyDescent="0.35">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row>
    <row r="128" spans="1:60" x14ac:dyDescent="0.35">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row>
    <row r="129" spans="1:60" x14ac:dyDescent="0.35">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row>
    <row r="130" spans="1:60" x14ac:dyDescent="0.35">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row>
    <row r="131" spans="1:60" x14ac:dyDescent="0.35">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row>
    <row r="132" spans="1:60" x14ac:dyDescent="0.35">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row>
    <row r="133" spans="1:60" x14ac:dyDescent="0.35">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row>
    <row r="134" spans="1:60" x14ac:dyDescent="0.35">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row>
    <row r="135" spans="1:60" x14ac:dyDescent="0.35">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row>
    <row r="136" spans="1:60" x14ac:dyDescent="0.35">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row>
    <row r="137" spans="1:60" x14ac:dyDescent="0.35">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row>
    <row r="138" spans="1:60" x14ac:dyDescent="0.35">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row>
    <row r="139" spans="1:60" x14ac:dyDescent="0.35">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row>
    <row r="140" spans="1:60" x14ac:dyDescent="0.35">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row>
    <row r="141" spans="1:60" x14ac:dyDescent="0.35">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row>
    <row r="142" spans="1:60" x14ac:dyDescent="0.35">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row>
    <row r="143" spans="1:60" x14ac:dyDescent="0.35">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row>
    <row r="144" spans="1:60" x14ac:dyDescent="0.35">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row>
    <row r="145" spans="1:60" x14ac:dyDescent="0.35">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row>
    <row r="146" spans="1:60" x14ac:dyDescent="0.35">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row>
    <row r="147" spans="1:60" x14ac:dyDescent="0.35">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row>
    <row r="148" spans="1:60" x14ac:dyDescent="0.35">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row>
    <row r="149" spans="1:60" x14ac:dyDescent="0.35">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row>
    <row r="150" spans="1:60" x14ac:dyDescent="0.35">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row>
    <row r="151" spans="1:60" x14ac:dyDescent="0.35">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row>
    <row r="152" spans="1:60" x14ac:dyDescent="0.35">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row>
    <row r="153" spans="1:60" x14ac:dyDescent="0.35">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row>
    <row r="154" spans="1:60" x14ac:dyDescent="0.35">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row>
    <row r="155" spans="1:60" x14ac:dyDescent="0.3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row>
    <row r="156" spans="1:60" x14ac:dyDescent="0.3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row>
    <row r="157" spans="1:60" x14ac:dyDescent="0.35">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row>
    <row r="158" spans="1:60" x14ac:dyDescent="0.35">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row>
    <row r="159" spans="1:60" x14ac:dyDescent="0.35">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row>
    <row r="160" spans="1:60" x14ac:dyDescent="0.35">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row>
    <row r="161" spans="1:60" x14ac:dyDescent="0.35">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row>
    <row r="162" spans="1:60" x14ac:dyDescent="0.35">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row>
    <row r="163" spans="1:60" x14ac:dyDescent="0.35">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row>
    <row r="164" spans="1:60" x14ac:dyDescent="0.35">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row>
    <row r="165" spans="1:60" x14ac:dyDescent="0.35">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row>
    <row r="166" spans="1:60" x14ac:dyDescent="0.35">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row>
    <row r="167" spans="1:60" x14ac:dyDescent="0.35">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row>
    <row r="168" spans="1:60" x14ac:dyDescent="0.35">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row>
    <row r="169" spans="1:60" x14ac:dyDescent="0.35">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row>
    <row r="170" spans="1:60" x14ac:dyDescent="0.35">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row>
    <row r="171" spans="1:60" x14ac:dyDescent="0.35">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row>
    <row r="172" spans="1:60" x14ac:dyDescent="0.35">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row>
    <row r="173" spans="1:60" x14ac:dyDescent="0.35">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row>
    <row r="174" spans="1:60" x14ac:dyDescent="0.35">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row>
    <row r="175" spans="1:60" x14ac:dyDescent="0.35">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row>
    <row r="176" spans="1:60" x14ac:dyDescent="0.35">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row>
    <row r="177" spans="1:60" x14ac:dyDescent="0.35">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row>
    <row r="178" spans="1:60" x14ac:dyDescent="0.35">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row>
    <row r="179" spans="1:60" x14ac:dyDescent="0.35">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row>
    <row r="180" spans="1:60" x14ac:dyDescent="0.35">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row>
    <row r="181" spans="1:60" x14ac:dyDescent="0.35">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row>
    <row r="182" spans="1:60" x14ac:dyDescent="0.35">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row>
    <row r="183" spans="1:60" x14ac:dyDescent="0.35">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row>
    <row r="184" spans="1:60" x14ac:dyDescent="0.35">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row>
    <row r="185" spans="1:60" x14ac:dyDescent="0.35">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row>
    <row r="186" spans="1:60" x14ac:dyDescent="0.35">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row>
    <row r="187" spans="1:60" x14ac:dyDescent="0.35">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row>
    <row r="188" spans="1:60" x14ac:dyDescent="0.35">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row>
    <row r="189" spans="1:60" x14ac:dyDescent="0.35">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row>
    <row r="190" spans="1:60" x14ac:dyDescent="0.35">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row>
    <row r="191" spans="1:60" x14ac:dyDescent="0.35">
      <c r="A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row>
    <row r="192" spans="1:60" x14ac:dyDescent="0.35">
      <c r="A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row>
    <row r="193" spans="1:60" x14ac:dyDescent="0.35">
      <c r="A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row>
    <row r="194" spans="1:60" x14ac:dyDescent="0.35">
      <c r="A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row>
    <row r="195" spans="1:60" x14ac:dyDescent="0.35">
      <c r="A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row>
    <row r="196" spans="1:60" x14ac:dyDescent="0.35">
      <c r="A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row>
    <row r="197" spans="1:60" x14ac:dyDescent="0.35">
      <c r="A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row>
    <row r="198" spans="1:60" x14ac:dyDescent="0.35">
      <c r="A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row>
    <row r="199" spans="1:60" x14ac:dyDescent="0.35">
      <c r="A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row>
    <row r="200" spans="1:60" x14ac:dyDescent="0.35">
      <c r="A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row>
    <row r="201" spans="1:60" x14ac:dyDescent="0.35">
      <c r="A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row>
    <row r="202" spans="1:60" x14ac:dyDescent="0.35">
      <c r="A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row>
    <row r="203" spans="1:60" x14ac:dyDescent="0.35">
      <c r="A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row>
    <row r="204" spans="1:60" x14ac:dyDescent="0.35">
      <c r="A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row>
    <row r="205" spans="1:60" x14ac:dyDescent="0.35">
      <c r="A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row>
    <row r="206" spans="1:60" x14ac:dyDescent="0.35">
      <c r="A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row>
    <row r="207" spans="1:60" x14ac:dyDescent="0.35">
      <c r="A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row>
    <row r="208" spans="1:60" x14ac:dyDescent="0.35">
      <c r="A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row>
    <row r="209" spans="1:60" x14ac:dyDescent="0.35">
      <c r="A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row>
    <row r="210" spans="1:60" x14ac:dyDescent="0.35">
      <c r="A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row>
    <row r="211" spans="1:60" x14ac:dyDescent="0.35">
      <c r="A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row>
    <row r="212" spans="1:60" x14ac:dyDescent="0.35">
      <c r="A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row>
    <row r="213" spans="1:60" x14ac:dyDescent="0.35">
      <c r="A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row>
    <row r="214" spans="1:60" x14ac:dyDescent="0.35">
      <c r="A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row>
    <row r="215" spans="1:60" x14ac:dyDescent="0.35">
      <c r="A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row>
    <row r="216" spans="1:60" x14ac:dyDescent="0.35">
      <c r="A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row>
    <row r="217" spans="1:60" x14ac:dyDescent="0.35">
      <c r="A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row>
    <row r="218" spans="1:60" x14ac:dyDescent="0.35">
      <c r="A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row>
    <row r="219" spans="1:60" x14ac:dyDescent="0.35">
      <c r="A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row>
    <row r="220" spans="1:60" x14ac:dyDescent="0.35">
      <c r="A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row>
    <row r="221" spans="1:60" x14ac:dyDescent="0.35">
      <c r="A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row>
    <row r="222" spans="1:60" x14ac:dyDescent="0.35">
      <c r="A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row>
    <row r="223" spans="1:60" x14ac:dyDescent="0.35">
      <c r="A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row>
    <row r="224" spans="1:60" x14ac:dyDescent="0.35">
      <c r="A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row>
    <row r="225" spans="1:60" x14ac:dyDescent="0.35">
      <c r="A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row>
    <row r="226" spans="1:60" x14ac:dyDescent="0.35">
      <c r="A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row>
    <row r="227" spans="1:60" x14ac:dyDescent="0.35">
      <c r="A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row>
    <row r="228" spans="1:60" x14ac:dyDescent="0.35">
      <c r="A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row>
    <row r="229" spans="1:60" x14ac:dyDescent="0.35">
      <c r="A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row>
    <row r="230" spans="1:60" x14ac:dyDescent="0.35">
      <c r="A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row>
    <row r="231" spans="1:60" x14ac:dyDescent="0.35">
      <c r="A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row>
    <row r="232" spans="1:60" x14ac:dyDescent="0.35">
      <c r="A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row>
    <row r="233" spans="1:60" x14ac:dyDescent="0.35">
      <c r="A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row>
    <row r="234" spans="1:60" x14ac:dyDescent="0.35">
      <c r="A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row>
    <row r="235" spans="1:60" x14ac:dyDescent="0.35">
      <c r="A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row>
    <row r="236" spans="1:60" x14ac:dyDescent="0.35">
      <c r="A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row>
    <row r="237" spans="1:60" x14ac:dyDescent="0.35">
      <c r="A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row>
    <row r="238" spans="1:60" x14ac:dyDescent="0.35">
      <c r="A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row>
    <row r="239" spans="1:60" x14ac:dyDescent="0.35">
      <c r="A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row>
    <row r="240" spans="1:60" x14ac:dyDescent="0.35">
      <c r="A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row>
    <row r="241" spans="1:60" x14ac:dyDescent="0.35">
      <c r="A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row>
    <row r="242" spans="1:60" x14ac:dyDescent="0.35">
      <c r="A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row>
    <row r="243" spans="1:60" x14ac:dyDescent="0.35">
      <c r="A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row>
    <row r="244" spans="1:60" x14ac:dyDescent="0.35">
      <c r="A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row>
    <row r="245" spans="1:60" x14ac:dyDescent="0.35">
      <c r="A245" s="69"/>
    </row>
    <row r="246" spans="1:60" x14ac:dyDescent="0.35">
      <c r="A246" s="69"/>
    </row>
    <row r="247" spans="1:60" x14ac:dyDescent="0.35">
      <c r="A247" s="69"/>
    </row>
    <row r="248" spans="1:60" x14ac:dyDescent="0.35">
      <c r="A248" s="6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FFFF00"/>
  </sheetPr>
  <dimension ref="A1:R33"/>
  <sheetViews>
    <sheetView topLeftCell="E1" workbookViewId="0">
      <selection activeCell="E6" sqref="E6:I15"/>
    </sheetView>
  </sheetViews>
  <sheetFormatPr baseColWidth="10" defaultColWidth="11.453125" defaultRowHeight="14.5" x14ac:dyDescent="0.35"/>
  <cols>
    <col min="1" max="1" width="37.453125" style="93" bestFit="1" customWidth="1"/>
    <col min="2" max="2" width="40" style="119" customWidth="1"/>
    <col min="3" max="3" width="17.6328125" customWidth="1"/>
    <col min="15" max="15" width="28.36328125" customWidth="1"/>
    <col min="16" max="16" width="30.08984375" customWidth="1"/>
  </cols>
  <sheetData>
    <row r="1" spans="1:18" x14ac:dyDescent="0.35">
      <c r="B1" s="117"/>
      <c r="C1" s="101"/>
      <c r="D1" s="102" t="s">
        <v>157</v>
      </c>
      <c r="E1" s="102" t="s">
        <v>106</v>
      </c>
      <c r="F1" s="102" t="s">
        <v>81</v>
      </c>
      <c r="G1" s="102" t="s">
        <v>83</v>
      </c>
      <c r="H1" s="102" t="s">
        <v>85</v>
      </c>
    </row>
    <row r="2" spans="1:18" x14ac:dyDescent="0.35">
      <c r="B2" s="117"/>
      <c r="C2" s="101"/>
      <c r="D2" s="101" t="str">
        <f>MID(ADDRESS(ROW(D1),COLUMN(D1),4),1,1)</f>
        <v>D</v>
      </c>
      <c r="E2" s="101" t="str">
        <f>MID(ADDRESS(ROW(E1),COLUMN(E1),4),1,1)</f>
        <v>E</v>
      </c>
      <c r="F2" s="101" t="str">
        <f>MID(ADDRESS(ROW(F1),COLUMN(F1),4),1,1)</f>
        <v>F</v>
      </c>
      <c r="G2" s="101" t="str">
        <f>MID(ADDRESS(ROW(G1),COLUMN(G1),4),1,1)</f>
        <v>G</v>
      </c>
      <c r="H2" s="101" t="str">
        <f>MID(ADDRESS(ROW(H1),COLUMN(H1),4),1,1)</f>
        <v>H</v>
      </c>
    </row>
    <row r="3" spans="1:18" x14ac:dyDescent="0.35">
      <c r="A3" s="101">
        <v>5</v>
      </c>
      <c r="B3" s="118" t="s">
        <v>158</v>
      </c>
      <c r="C3" s="101">
        <v>3</v>
      </c>
      <c r="D3" s="103" t="s">
        <v>146</v>
      </c>
      <c r="E3" s="103" t="s">
        <v>146</v>
      </c>
      <c r="F3" s="110" t="s">
        <v>146</v>
      </c>
      <c r="G3" s="110" t="s">
        <v>146</v>
      </c>
      <c r="H3" s="104" t="s">
        <v>144</v>
      </c>
      <c r="J3" s="104" t="s">
        <v>144</v>
      </c>
      <c r="N3" s="94"/>
    </row>
    <row r="4" spans="1:18" ht="31.5" thickBot="1" x14ac:dyDescent="0.4">
      <c r="A4" s="101">
        <v>4</v>
      </c>
      <c r="B4" s="118" t="s">
        <v>159</v>
      </c>
      <c r="C4" s="101">
        <v>4</v>
      </c>
      <c r="D4" s="103" t="s">
        <v>81</v>
      </c>
      <c r="E4" s="103" t="s">
        <v>81</v>
      </c>
      <c r="F4" s="110" t="s">
        <v>146</v>
      </c>
      <c r="G4" s="110" t="s">
        <v>146</v>
      </c>
      <c r="H4" s="104" t="s">
        <v>144</v>
      </c>
      <c r="J4" s="105" t="s">
        <v>146</v>
      </c>
      <c r="N4" s="94"/>
      <c r="O4" s="98" t="s">
        <v>80</v>
      </c>
      <c r="P4">
        <v>1</v>
      </c>
      <c r="Q4" s="95" t="s">
        <v>81</v>
      </c>
      <c r="R4">
        <v>5</v>
      </c>
    </row>
    <row r="5" spans="1:18" ht="31.5" thickBot="1" x14ac:dyDescent="0.4">
      <c r="A5" s="101">
        <v>3</v>
      </c>
      <c r="B5" s="118" t="s">
        <v>160</v>
      </c>
      <c r="C5" s="101">
        <v>5</v>
      </c>
      <c r="D5" s="103" t="s">
        <v>81</v>
      </c>
      <c r="E5" s="103" t="s">
        <v>81</v>
      </c>
      <c r="F5" s="106" t="s">
        <v>81</v>
      </c>
      <c r="G5" s="110" t="s">
        <v>146</v>
      </c>
      <c r="H5" s="104" t="s">
        <v>144</v>
      </c>
      <c r="J5" s="106" t="s">
        <v>81</v>
      </c>
      <c r="N5" s="94"/>
      <c r="O5" s="99" t="s">
        <v>82</v>
      </c>
      <c r="P5">
        <v>6</v>
      </c>
      <c r="Q5" s="96" t="s">
        <v>83</v>
      </c>
      <c r="R5">
        <v>11</v>
      </c>
    </row>
    <row r="6" spans="1:18" ht="47" thickBot="1" x14ac:dyDescent="0.4">
      <c r="A6" s="101">
        <v>2</v>
      </c>
      <c r="B6" s="118" t="s">
        <v>161</v>
      </c>
      <c r="C6" s="101">
        <v>6</v>
      </c>
      <c r="D6" s="103" t="s">
        <v>149</v>
      </c>
      <c r="E6" s="103" t="s">
        <v>81</v>
      </c>
      <c r="F6" s="106" t="s">
        <v>81</v>
      </c>
      <c r="G6" s="110" t="s">
        <v>146</v>
      </c>
      <c r="H6" s="104" t="s">
        <v>144</v>
      </c>
      <c r="J6" s="107" t="s">
        <v>149</v>
      </c>
      <c r="O6" s="100" t="s">
        <v>84</v>
      </c>
      <c r="P6">
        <v>12</v>
      </c>
      <c r="Q6" s="97" t="s">
        <v>85</v>
      </c>
      <c r="R6">
        <v>19</v>
      </c>
    </row>
    <row r="7" spans="1:18" ht="15" thickBot="1" x14ac:dyDescent="0.4">
      <c r="A7" s="101">
        <v>1</v>
      </c>
      <c r="B7" s="118" t="s">
        <v>162</v>
      </c>
      <c r="C7" s="101">
        <v>7</v>
      </c>
      <c r="D7" s="103" t="s">
        <v>149</v>
      </c>
      <c r="E7" s="103" t="s">
        <v>149</v>
      </c>
      <c r="F7" s="103" t="s">
        <v>81</v>
      </c>
      <c r="G7" s="103" t="s">
        <v>146</v>
      </c>
      <c r="H7" s="103" t="s">
        <v>144</v>
      </c>
      <c r="P7">
        <v>16</v>
      </c>
      <c r="Q7" s="97" t="s">
        <v>85</v>
      </c>
    </row>
    <row r="8" spans="1:18" ht="15" thickBot="1" x14ac:dyDescent="0.4"/>
    <row r="9" spans="1:18" x14ac:dyDescent="0.35">
      <c r="G9" s="895" t="s">
        <v>163</v>
      </c>
      <c r="H9" s="895"/>
      <c r="I9" s="895"/>
      <c r="N9" s="896" t="s">
        <v>79</v>
      </c>
      <c r="O9" s="897"/>
      <c r="P9" s="898"/>
    </row>
    <row r="10" spans="1:18" ht="84.75" customHeight="1" thickBot="1" x14ac:dyDescent="0.4">
      <c r="G10" s="108" t="s">
        <v>160</v>
      </c>
      <c r="H10" s="108" t="s">
        <v>81</v>
      </c>
      <c r="I10" s="109" t="str">
        <f ca="1">IFERROR(INDIRECT("Componentes!"&amp;HLOOKUP(H10,Calculo_Impacto,2,FALSE)&amp;VLOOKUP(G10,Calculo_Probabilidad,2,FALSE)),"")</f>
        <v>Moderado</v>
      </c>
      <c r="L10" t="e">
        <f>VLOOKUP($K10,,2,FALSE)</f>
        <v>#N/A</v>
      </c>
      <c r="N10" s="899"/>
      <c r="O10" s="900"/>
      <c r="P10" s="901"/>
    </row>
    <row r="15" spans="1:18" x14ac:dyDescent="0.35">
      <c r="A15" s="115"/>
      <c r="B15" s="120"/>
      <c r="C15" s="112"/>
      <c r="D15" s="1"/>
    </row>
    <row r="16" spans="1:18" ht="26.5" x14ac:dyDescent="0.35">
      <c r="A16" s="126" t="s">
        <v>3</v>
      </c>
      <c r="B16" s="125" t="s">
        <v>164</v>
      </c>
      <c r="C16" s="126" t="s">
        <v>165</v>
      </c>
      <c r="D16" s="1"/>
    </row>
    <row r="17" spans="1:4" s="93" customFormat="1" ht="90" customHeight="1" x14ac:dyDescent="0.35">
      <c r="A17" s="114" t="s">
        <v>166</v>
      </c>
      <c r="B17" s="122" t="s">
        <v>167</v>
      </c>
      <c r="C17" s="124" t="s">
        <v>168</v>
      </c>
      <c r="D17" s="115"/>
    </row>
    <row r="18" spans="1:4" ht="72.5" x14ac:dyDescent="0.35">
      <c r="A18" s="114" t="s">
        <v>169</v>
      </c>
      <c r="B18" s="122" t="s">
        <v>170</v>
      </c>
      <c r="C18" s="124" t="s">
        <v>171</v>
      </c>
      <c r="D18" s="1"/>
    </row>
    <row r="19" spans="1:4" ht="72" x14ac:dyDescent="0.35">
      <c r="A19" s="114" t="s">
        <v>172</v>
      </c>
      <c r="B19" s="122" t="s">
        <v>173</v>
      </c>
      <c r="C19" s="124" t="s">
        <v>174</v>
      </c>
      <c r="D19" s="1"/>
    </row>
    <row r="20" spans="1:4" ht="72" x14ac:dyDescent="0.35">
      <c r="A20" s="114" t="s">
        <v>175</v>
      </c>
      <c r="B20" s="122" t="s">
        <v>176</v>
      </c>
      <c r="C20" s="124" t="s">
        <v>177</v>
      </c>
      <c r="D20" s="1"/>
    </row>
    <row r="21" spans="1:4" ht="108" x14ac:dyDescent="0.35">
      <c r="A21" s="114" t="s">
        <v>178</v>
      </c>
      <c r="B21" s="122" t="s">
        <v>179</v>
      </c>
      <c r="C21" s="124" t="s">
        <v>180</v>
      </c>
      <c r="D21" s="1"/>
    </row>
    <row r="22" spans="1:4" ht="84" x14ac:dyDescent="0.35">
      <c r="A22" s="114" t="s">
        <v>181</v>
      </c>
      <c r="B22" s="122" t="s">
        <v>182</v>
      </c>
      <c r="C22" s="113"/>
      <c r="D22" s="1"/>
    </row>
    <row r="23" spans="1:4" ht="72" x14ac:dyDescent="0.35">
      <c r="A23" s="114" t="s">
        <v>183</v>
      </c>
      <c r="B23" s="122" t="s">
        <v>184</v>
      </c>
      <c r="C23" s="113"/>
      <c r="D23" s="1"/>
    </row>
    <row r="24" spans="1:4" ht="72.5" x14ac:dyDescent="0.35">
      <c r="A24" s="114" t="s">
        <v>11</v>
      </c>
      <c r="B24" s="121" t="s">
        <v>185</v>
      </c>
      <c r="C24" s="113"/>
      <c r="D24" s="1"/>
    </row>
    <row r="25" spans="1:4" ht="60.5" x14ac:dyDescent="0.35">
      <c r="A25" s="114" t="s">
        <v>186</v>
      </c>
      <c r="B25" s="121" t="s">
        <v>187</v>
      </c>
      <c r="C25" s="113"/>
      <c r="D25" s="1"/>
    </row>
    <row r="26" spans="1:4" ht="84.5" x14ac:dyDescent="0.35">
      <c r="A26" s="114" t="s">
        <v>188</v>
      </c>
      <c r="B26" s="121" t="s">
        <v>189</v>
      </c>
      <c r="C26" s="113"/>
      <c r="D26" s="1"/>
    </row>
    <row r="27" spans="1:4" ht="96.5" x14ac:dyDescent="0.35">
      <c r="A27" s="114" t="s">
        <v>190</v>
      </c>
      <c r="B27" s="121" t="s">
        <v>191</v>
      </c>
      <c r="C27" s="113"/>
      <c r="D27" s="1"/>
    </row>
    <row r="28" spans="1:4" ht="72.5" x14ac:dyDescent="0.35">
      <c r="A28" s="114" t="s">
        <v>192</v>
      </c>
      <c r="B28" s="121" t="s">
        <v>193</v>
      </c>
      <c r="C28" s="113"/>
      <c r="D28" s="1"/>
    </row>
    <row r="29" spans="1:4" ht="48.5" x14ac:dyDescent="0.35">
      <c r="A29" s="114" t="s">
        <v>194</v>
      </c>
      <c r="B29" s="121" t="s">
        <v>195</v>
      </c>
      <c r="C29" s="113"/>
      <c r="D29" s="1"/>
    </row>
    <row r="30" spans="1:4" ht="96.5" x14ac:dyDescent="0.35">
      <c r="A30" s="114" t="s">
        <v>196</v>
      </c>
      <c r="B30" s="121" t="s">
        <v>197</v>
      </c>
      <c r="C30" s="113"/>
      <c r="D30" s="1"/>
    </row>
    <row r="31" spans="1:4" ht="60.5" x14ac:dyDescent="0.35">
      <c r="A31" s="114" t="s">
        <v>198</v>
      </c>
      <c r="B31" s="121" t="s">
        <v>199</v>
      </c>
      <c r="C31" s="113"/>
      <c r="D31" s="1"/>
    </row>
    <row r="32" spans="1:4" ht="96.5" x14ac:dyDescent="0.35">
      <c r="A32" s="114" t="s">
        <v>200</v>
      </c>
      <c r="B32" s="121" t="s">
        <v>201</v>
      </c>
      <c r="C32" s="113"/>
      <c r="D32" s="1"/>
    </row>
    <row r="33" spans="1:4" x14ac:dyDescent="0.35">
      <c r="A33" s="116"/>
      <c r="B33" s="123"/>
      <c r="C33" s="71"/>
      <c r="D33" s="1"/>
    </row>
  </sheetData>
  <protectedRanges>
    <protectedRange sqref="G10:H10" name="Rango1_2_1"/>
  </protectedRanges>
  <mergeCells count="2">
    <mergeCell ref="G9:I9"/>
    <mergeCell ref="N9:P10"/>
  </mergeCells>
  <conditionalFormatting sqref="D3:H7">
    <cfRule type="cellIs" dxfId="7" priority="5" operator="equal">
      <formula>$Y$5</formula>
    </cfRule>
    <cfRule type="cellIs" dxfId="6" priority="6" operator="equal">
      <formula>$Y$4</formula>
    </cfRule>
    <cfRule type="cellIs" dxfId="5" priority="7" operator="equal">
      <formula>$Y$3</formula>
    </cfRule>
    <cfRule type="cellIs" dxfId="4" priority="8" operator="equal">
      <formula>$Y$2</formula>
    </cfRule>
  </conditionalFormatting>
  <conditionalFormatting sqref="I10">
    <cfRule type="cellIs" dxfId="3" priority="1" operator="equal">
      <formula>$Y$5</formula>
    </cfRule>
    <cfRule type="cellIs" dxfId="2" priority="2" operator="equal">
      <formula>$Y$4</formula>
    </cfRule>
    <cfRule type="cellIs" dxfId="1" priority="3" operator="equal">
      <formula>$Y$3</formula>
    </cfRule>
    <cfRule type="cellIs" dxfId="0" priority="4" operator="equal">
      <formula>$Y$2</formula>
    </cfRule>
  </conditionalFormatting>
  <dataValidations count="2">
    <dataValidation type="list" allowBlank="1" showInputMessage="1" showErrorMessage="1" sqref="G10" xr:uid="{00000000-0002-0000-0D00-000000000000}">
      <formula1>$B$3:$B$7</formula1>
    </dataValidation>
    <dataValidation type="list" allowBlank="1" showInputMessage="1" showErrorMessage="1" sqref="H10" xr:uid="{00000000-0002-0000-0D00-000001000000}">
      <formula1>$D$1:$H$1</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tabColor rgb="FFFFFF00"/>
  </sheetPr>
  <dimension ref="A1:D18"/>
  <sheetViews>
    <sheetView showGridLines="0" workbookViewId="0">
      <selection activeCell="E30" sqref="E30:E34"/>
    </sheetView>
  </sheetViews>
  <sheetFormatPr baseColWidth="10" defaultColWidth="11.453125" defaultRowHeight="14.5" x14ac:dyDescent="0.35"/>
  <cols>
    <col min="1" max="1" width="26.453125" customWidth="1"/>
    <col min="2" max="2" width="27.453125" customWidth="1"/>
    <col min="3" max="3" width="33.453125" customWidth="1"/>
    <col min="4" max="4" width="66.08984375" customWidth="1"/>
    <col min="5" max="5" width="21.90625" customWidth="1"/>
    <col min="6" max="6" width="31" customWidth="1"/>
  </cols>
  <sheetData>
    <row r="1" spans="1:4" s="149" customFormat="1" ht="32.25" customHeight="1" thickBot="1" x14ac:dyDescent="0.4">
      <c r="A1" s="147" t="s">
        <v>202</v>
      </c>
      <c r="B1" s="147" t="s">
        <v>203</v>
      </c>
      <c r="C1" s="148" t="s">
        <v>204</v>
      </c>
      <c r="D1" s="147" t="s">
        <v>205</v>
      </c>
    </row>
    <row r="2" spans="1:4" ht="69.75" customHeight="1" x14ac:dyDescent="0.35">
      <c r="A2" s="129" t="s">
        <v>206</v>
      </c>
      <c r="B2" s="132" t="s">
        <v>207</v>
      </c>
      <c r="C2" s="129" t="s">
        <v>180</v>
      </c>
      <c r="D2" s="146" t="s">
        <v>208</v>
      </c>
    </row>
    <row r="3" spans="1:4" ht="57" customHeight="1" x14ac:dyDescent="0.35">
      <c r="A3" s="130" t="s">
        <v>209</v>
      </c>
      <c r="B3" s="133" t="s">
        <v>207</v>
      </c>
      <c r="C3" s="130" t="s">
        <v>180</v>
      </c>
      <c r="D3" s="144" t="s">
        <v>193</v>
      </c>
    </row>
    <row r="4" spans="1:4" ht="36" x14ac:dyDescent="0.35">
      <c r="A4" s="130" t="s">
        <v>210</v>
      </c>
      <c r="B4" s="133" t="s">
        <v>207</v>
      </c>
      <c r="C4" s="130" t="s">
        <v>180</v>
      </c>
      <c r="D4" s="144" t="s">
        <v>187</v>
      </c>
    </row>
    <row r="5" spans="1:4" ht="67.5" customHeight="1" x14ac:dyDescent="0.35">
      <c r="A5" s="130" t="s">
        <v>211</v>
      </c>
      <c r="B5" s="133" t="s">
        <v>207</v>
      </c>
      <c r="C5" s="130" t="s">
        <v>180</v>
      </c>
      <c r="D5" s="144" t="s">
        <v>189</v>
      </c>
    </row>
    <row r="6" spans="1:4" ht="45.75" customHeight="1" x14ac:dyDescent="0.35">
      <c r="A6" s="130" t="s">
        <v>212</v>
      </c>
      <c r="B6" s="133" t="s">
        <v>207</v>
      </c>
      <c r="C6" s="130" t="s">
        <v>180</v>
      </c>
      <c r="D6" s="144" t="s">
        <v>213</v>
      </c>
    </row>
    <row r="7" spans="1:4" ht="80.25" customHeight="1" x14ac:dyDescent="0.35">
      <c r="A7" s="130" t="s">
        <v>214</v>
      </c>
      <c r="B7" s="133" t="s">
        <v>207</v>
      </c>
      <c r="C7" s="130" t="s">
        <v>180</v>
      </c>
      <c r="D7" s="144" t="s">
        <v>215</v>
      </c>
    </row>
    <row r="8" spans="1:4" ht="57" customHeight="1" x14ac:dyDescent="0.35">
      <c r="A8" s="130" t="s">
        <v>216</v>
      </c>
      <c r="B8" s="133" t="s">
        <v>217</v>
      </c>
      <c r="C8" s="130" t="s">
        <v>180</v>
      </c>
      <c r="D8" s="144" t="s">
        <v>218</v>
      </c>
    </row>
    <row r="9" spans="1:4" ht="58.5" customHeight="1" x14ac:dyDescent="0.35">
      <c r="A9" s="130" t="s">
        <v>219</v>
      </c>
      <c r="B9" s="133" t="s">
        <v>217</v>
      </c>
      <c r="C9" s="130" t="s">
        <v>220</v>
      </c>
      <c r="D9" s="144" t="s">
        <v>221</v>
      </c>
    </row>
    <row r="10" spans="1:4" ht="55.5" customHeight="1" x14ac:dyDescent="0.35">
      <c r="A10" s="130" t="s">
        <v>25</v>
      </c>
      <c r="B10" s="133" t="s">
        <v>217</v>
      </c>
      <c r="C10" s="130" t="s">
        <v>180</v>
      </c>
      <c r="D10" s="144" t="s">
        <v>222</v>
      </c>
    </row>
    <row r="11" spans="1:4" ht="51" customHeight="1" x14ac:dyDescent="0.35">
      <c r="A11" s="144" t="s">
        <v>223</v>
      </c>
      <c r="B11" s="133" t="s">
        <v>217</v>
      </c>
      <c r="C11" s="130" t="s">
        <v>180</v>
      </c>
      <c r="D11" s="144" t="s">
        <v>224</v>
      </c>
    </row>
    <row r="12" spans="1:4" ht="36" x14ac:dyDescent="0.35">
      <c r="A12" s="130" t="s">
        <v>225</v>
      </c>
      <c r="B12" s="133" t="s">
        <v>226</v>
      </c>
      <c r="C12" s="130" t="s">
        <v>180</v>
      </c>
      <c r="D12" s="144" t="s">
        <v>199</v>
      </c>
    </row>
    <row r="13" spans="1:4" ht="69" customHeight="1" x14ac:dyDescent="0.35">
      <c r="A13" s="130" t="s">
        <v>227</v>
      </c>
      <c r="B13" s="133" t="s">
        <v>226</v>
      </c>
      <c r="C13" s="130" t="s">
        <v>180</v>
      </c>
      <c r="D13" s="144" t="s">
        <v>228</v>
      </c>
    </row>
    <row r="14" spans="1:4" ht="64.5" customHeight="1" x14ac:dyDescent="0.35">
      <c r="A14" s="130" t="s">
        <v>181</v>
      </c>
      <c r="B14" s="133" t="s">
        <v>229</v>
      </c>
      <c r="C14" s="130" t="s">
        <v>230</v>
      </c>
      <c r="D14" s="144" t="s">
        <v>182</v>
      </c>
    </row>
    <row r="15" spans="1:4" ht="64.5" customHeight="1" x14ac:dyDescent="0.35">
      <c r="A15" s="130" t="s">
        <v>231</v>
      </c>
      <c r="B15" s="133" t="s">
        <v>229</v>
      </c>
      <c r="C15" s="130" t="s">
        <v>230</v>
      </c>
      <c r="D15" s="144" t="s">
        <v>232</v>
      </c>
    </row>
    <row r="16" spans="1:4" ht="63.75" customHeight="1" x14ac:dyDescent="0.35">
      <c r="A16" s="130" t="s">
        <v>10</v>
      </c>
      <c r="B16" s="133" t="s">
        <v>229</v>
      </c>
      <c r="C16" s="130" t="s">
        <v>230</v>
      </c>
      <c r="D16" s="144" t="s">
        <v>185</v>
      </c>
    </row>
    <row r="17" spans="1:4" ht="63.75" customHeight="1" x14ac:dyDescent="0.35">
      <c r="A17" s="130" t="s">
        <v>233</v>
      </c>
      <c r="B17" s="133" t="s">
        <v>229</v>
      </c>
      <c r="C17" s="130" t="s">
        <v>234</v>
      </c>
      <c r="D17" s="144" t="s">
        <v>235</v>
      </c>
    </row>
    <row r="18" spans="1:4" ht="81" customHeight="1" thickBot="1" x14ac:dyDescent="0.4">
      <c r="A18" s="145" t="s">
        <v>236</v>
      </c>
      <c r="B18" s="134" t="s">
        <v>229</v>
      </c>
      <c r="C18" s="131" t="s">
        <v>237</v>
      </c>
      <c r="D18" s="145" t="s">
        <v>238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tabColor theme="7" tint="-0.249977111117893"/>
  </sheetPr>
  <dimension ref="B1:F16"/>
  <sheetViews>
    <sheetView workbookViewId="0">
      <selection activeCell="F6" sqref="F6"/>
    </sheetView>
  </sheetViews>
  <sheetFormatPr baseColWidth="10" defaultColWidth="14.36328125" defaultRowHeight="13" x14ac:dyDescent="0.3"/>
  <cols>
    <col min="1" max="2" width="14.36328125" style="71"/>
    <col min="3" max="3" width="17" style="71" customWidth="1"/>
    <col min="4" max="4" width="14.36328125" style="71"/>
    <col min="5" max="5" width="46" style="71" customWidth="1"/>
    <col min="6" max="16384" width="14.36328125" style="71"/>
  </cols>
  <sheetData>
    <row r="1" spans="2:6" ht="24" customHeight="1" thickBot="1" x14ac:dyDescent="0.35">
      <c r="B1" s="902" t="s">
        <v>239</v>
      </c>
      <c r="C1" s="903"/>
      <c r="D1" s="903"/>
      <c r="E1" s="903"/>
      <c r="F1" s="904"/>
    </row>
    <row r="2" spans="2:6" ht="16" thickBot="1" x14ac:dyDescent="0.4">
      <c r="B2" s="72"/>
      <c r="C2" s="72"/>
      <c r="D2" s="72"/>
      <c r="E2" s="72"/>
      <c r="F2" s="72"/>
    </row>
    <row r="3" spans="2:6" ht="16" thickBot="1" x14ac:dyDescent="0.35">
      <c r="B3" s="906" t="s">
        <v>240</v>
      </c>
      <c r="C3" s="907"/>
      <c r="D3" s="907"/>
      <c r="E3" s="84" t="s">
        <v>78</v>
      </c>
      <c r="F3" s="85" t="s">
        <v>241</v>
      </c>
    </row>
    <row r="4" spans="2:6" ht="31" x14ac:dyDescent="0.3">
      <c r="B4" s="908" t="s">
        <v>242</v>
      </c>
      <c r="C4" s="910" t="s">
        <v>13</v>
      </c>
      <c r="D4" s="73" t="s">
        <v>243</v>
      </c>
      <c r="E4" s="74" t="s">
        <v>244</v>
      </c>
      <c r="F4" s="75">
        <v>0.25</v>
      </c>
    </row>
    <row r="5" spans="2:6" ht="46.5" x14ac:dyDescent="0.3">
      <c r="B5" s="909"/>
      <c r="C5" s="911"/>
      <c r="D5" s="76" t="s">
        <v>64</v>
      </c>
      <c r="E5" s="77" t="s">
        <v>245</v>
      </c>
      <c r="F5" s="78">
        <v>0.15</v>
      </c>
    </row>
    <row r="6" spans="2:6" ht="46.5" x14ac:dyDescent="0.3">
      <c r="B6" s="909"/>
      <c r="C6" s="911"/>
      <c r="D6" s="76" t="s">
        <v>71</v>
      </c>
      <c r="E6" s="77" t="s">
        <v>246</v>
      </c>
      <c r="F6" s="78">
        <v>0.1</v>
      </c>
    </row>
    <row r="7" spans="2:6" ht="62" x14ac:dyDescent="0.3">
      <c r="B7" s="909"/>
      <c r="C7" s="911" t="s">
        <v>14</v>
      </c>
      <c r="D7" s="76" t="s">
        <v>247</v>
      </c>
      <c r="E7" s="77" t="s">
        <v>248</v>
      </c>
      <c r="F7" s="78">
        <v>0.25</v>
      </c>
    </row>
    <row r="8" spans="2:6" ht="31" x14ac:dyDescent="0.3">
      <c r="B8" s="909"/>
      <c r="C8" s="911"/>
      <c r="D8" s="76" t="s">
        <v>65</v>
      </c>
      <c r="E8" s="77" t="s">
        <v>249</v>
      </c>
      <c r="F8" s="78">
        <v>0.15</v>
      </c>
    </row>
    <row r="9" spans="2:6" ht="46.5" x14ac:dyDescent="0.3">
      <c r="B9" s="909" t="s">
        <v>250</v>
      </c>
      <c r="C9" s="911" t="s">
        <v>16</v>
      </c>
      <c r="D9" s="76" t="s">
        <v>66</v>
      </c>
      <c r="E9" s="77" t="s">
        <v>251</v>
      </c>
      <c r="F9" s="79" t="s">
        <v>252</v>
      </c>
    </row>
    <row r="10" spans="2:6" ht="46.5" x14ac:dyDescent="0.3">
      <c r="B10" s="909"/>
      <c r="C10" s="911"/>
      <c r="D10" s="76" t="s">
        <v>253</v>
      </c>
      <c r="E10" s="77" t="s">
        <v>254</v>
      </c>
      <c r="F10" s="79" t="s">
        <v>252</v>
      </c>
    </row>
    <row r="11" spans="2:6" ht="46.5" x14ac:dyDescent="0.3">
      <c r="B11" s="909"/>
      <c r="C11" s="911" t="s">
        <v>59</v>
      </c>
      <c r="D11" s="76" t="s">
        <v>67</v>
      </c>
      <c r="E11" s="77" t="s">
        <v>255</v>
      </c>
      <c r="F11" s="79" t="s">
        <v>252</v>
      </c>
    </row>
    <row r="12" spans="2:6" ht="46.5" x14ac:dyDescent="0.3">
      <c r="B12" s="909"/>
      <c r="C12" s="911"/>
      <c r="D12" s="76" t="s">
        <v>256</v>
      </c>
      <c r="E12" s="77" t="s">
        <v>257</v>
      </c>
      <c r="F12" s="79" t="s">
        <v>252</v>
      </c>
    </row>
    <row r="13" spans="2:6" ht="31" x14ac:dyDescent="0.3">
      <c r="B13" s="909"/>
      <c r="C13" s="911" t="s">
        <v>60</v>
      </c>
      <c r="D13" s="76" t="s">
        <v>68</v>
      </c>
      <c r="E13" s="77" t="s">
        <v>258</v>
      </c>
      <c r="F13" s="79" t="s">
        <v>252</v>
      </c>
    </row>
    <row r="14" spans="2:6" ht="16" thickBot="1" x14ac:dyDescent="0.35">
      <c r="B14" s="912"/>
      <c r="C14" s="913"/>
      <c r="D14" s="80" t="s">
        <v>259</v>
      </c>
      <c r="E14" s="81" t="s">
        <v>260</v>
      </c>
      <c r="F14" s="82" t="s">
        <v>252</v>
      </c>
    </row>
    <row r="15" spans="2:6" ht="49.5" customHeight="1" x14ac:dyDescent="0.3">
      <c r="B15" s="905" t="s">
        <v>261</v>
      </c>
      <c r="C15" s="905"/>
      <c r="D15" s="905"/>
      <c r="E15" s="905"/>
      <c r="F15" s="905"/>
    </row>
    <row r="16" spans="2:6" ht="27" customHeight="1" x14ac:dyDescent="0.3">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tabColor rgb="FFFFFF00"/>
  </sheetPr>
  <dimension ref="B2:E26"/>
  <sheetViews>
    <sheetView topLeftCell="A4" workbookViewId="0">
      <selection activeCell="B5" sqref="B5"/>
    </sheetView>
  </sheetViews>
  <sheetFormatPr baseColWidth="10" defaultColWidth="11.453125" defaultRowHeight="14.5" x14ac:dyDescent="0.35"/>
  <cols>
    <col min="2" max="2" width="29.36328125" customWidth="1"/>
    <col min="4" max="4" width="29.36328125" customWidth="1"/>
    <col min="5" max="5" width="39.54296875" customWidth="1"/>
  </cols>
  <sheetData>
    <row r="2" spans="2:5" x14ac:dyDescent="0.35">
      <c r="B2" s="137" t="s">
        <v>262</v>
      </c>
      <c r="E2" s="136" t="s">
        <v>263</v>
      </c>
    </row>
    <row r="3" spans="2:5" x14ac:dyDescent="0.35">
      <c r="B3" s="137" t="s">
        <v>264</v>
      </c>
      <c r="E3" s="136" t="s">
        <v>61</v>
      </c>
    </row>
    <row r="4" spans="2:5" x14ac:dyDescent="0.35">
      <c r="B4" s="137" t="s">
        <v>265</v>
      </c>
      <c r="E4" s="136" t="s">
        <v>73</v>
      </c>
    </row>
    <row r="5" spans="2:5" x14ac:dyDescent="0.35">
      <c r="B5" s="137" t="s">
        <v>69</v>
      </c>
    </row>
    <row r="8" spans="2:5" x14ac:dyDescent="0.35">
      <c r="B8" s="138" t="s">
        <v>266</v>
      </c>
    </row>
    <row r="9" spans="2:5" x14ac:dyDescent="0.35">
      <c r="B9" s="138" t="s">
        <v>70</v>
      </c>
    </row>
    <row r="10" spans="2:5" x14ac:dyDescent="0.35">
      <c r="B10" s="138" t="s">
        <v>76</v>
      </c>
    </row>
    <row r="13" spans="2:5" x14ac:dyDescent="0.35">
      <c r="B13" s="127" t="s">
        <v>267</v>
      </c>
      <c r="D13" s="139" t="s">
        <v>268</v>
      </c>
    </row>
    <row r="14" spans="2:5" x14ac:dyDescent="0.35">
      <c r="B14" s="127" t="s">
        <v>62</v>
      </c>
      <c r="D14" s="139" t="s">
        <v>269</v>
      </c>
    </row>
    <row r="15" spans="2:5" x14ac:dyDescent="0.35">
      <c r="B15" s="127" t="s">
        <v>270</v>
      </c>
      <c r="D15" s="139" t="s">
        <v>74</v>
      </c>
    </row>
    <row r="16" spans="2:5" x14ac:dyDescent="0.35">
      <c r="B16" s="127" t="s">
        <v>268</v>
      </c>
    </row>
    <row r="17" spans="2:2" x14ac:dyDescent="0.35">
      <c r="B17" s="127" t="s">
        <v>269</v>
      </c>
    </row>
    <row r="18" spans="2:2" x14ac:dyDescent="0.35">
      <c r="B18" s="127" t="s">
        <v>271</v>
      </c>
    </row>
    <row r="19" spans="2:2" x14ac:dyDescent="0.35">
      <c r="B19" s="127" t="s">
        <v>272</v>
      </c>
    </row>
    <row r="21" spans="2:2" x14ac:dyDescent="0.35">
      <c r="B21" s="140" t="s">
        <v>264</v>
      </c>
    </row>
    <row r="22" spans="2:2" x14ac:dyDescent="0.35">
      <c r="B22" s="140" t="s">
        <v>273</v>
      </c>
    </row>
    <row r="23" spans="2:2" x14ac:dyDescent="0.35">
      <c r="B23" s="140" t="s">
        <v>274</v>
      </c>
    </row>
    <row r="25" spans="2:2" x14ac:dyDescent="0.35">
      <c r="B25" s="135" t="s">
        <v>275</v>
      </c>
    </row>
    <row r="26" spans="2:2" x14ac:dyDescent="0.35">
      <c r="B26" s="135" t="s">
        <v>276</v>
      </c>
    </row>
  </sheetData>
  <sortState xmlns:xlrd2="http://schemas.microsoft.com/office/spreadsheetml/2017/richdata2" ref="B2:B5">
    <sortCondition ref="B2:B5"/>
  </sortState>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tabColor rgb="FFFFFF00"/>
  </sheetPr>
  <dimension ref="A3:A21"/>
  <sheetViews>
    <sheetView workbookViewId="0">
      <selection activeCell="E19" sqref="E19"/>
    </sheetView>
  </sheetViews>
  <sheetFormatPr baseColWidth="10" defaultColWidth="11.453125" defaultRowHeight="13" x14ac:dyDescent="0.3"/>
  <cols>
    <col min="1" max="1" width="32.90625" style="1" customWidth="1"/>
    <col min="2" max="16384" width="11.453125" style="1"/>
  </cols>
  <sheetData>
    <row r="3" spans="1:1" x14ac:dyDescent="0.3">
      <c r="A3" s="2" t="s">
        <v>243</v>
      </c>
    </row>
    <row r="4" spans="1:1" x14ac:dyDescent="0.3">
      <c r="A4" s="2" t="s">
        <v>64</v>
      </c>
    </row>
    <row r="5" spans="1:1" x14ac:dyDescent="0.3">
      <c r="A5" s="2" t="s">
        <v>71</v>
      </c>
    </row>
    <row r="6" spans="1:1" x14ac:dyDescent="0.3">
      <c r="A6" s="2" t="s">
        <v>247</v>
      </c>
    </row>
    <row r="7" spans="1:1" x14ac:dyDescent="0.3">
      <c r="A7" s="2" t="s">
        <v>65</v>
      </c>
    </row>
    <row r="8" spans="1:1" x14ac:dyDescent="0.3">
      <c r="A8" s="2" t="s">
        <v>66</v>
      </c>
    </row>
    <row r="9" spans="1:1" x14ac:dyDescent="0.3">
      <c r="A9" s="2" t="s">
        <v>253</v>
      </c>
    </row>
    <row r="10" spans="1:1" x14ac:dyDescent="0.3">
      <c r="A10" s="2" t="s">
        <v>67</v>
      </c>
    </row>
    <row r="11" spans="1:1" x14ac:dyDescent="0.3">
      <c r="A11" s="2" t="s">
        <v>256</v>
      </c>
    </row>
    <row r="12" spans="1:1" x14ac:dyDescent="0.3">
      <c r="A12" s="2" t="s">
        <v>277</v>
      </c>
    </row>
    <row r="13" spans="1:1" x14ac:dyDescent="0.3">
      <c r="A13" s="2" t="s">
        <v>278</v>
      </c>
    </row>
    <row r="14" spans="1:1" x14ac:dyDescent="0.3">
      <c r="A14" s="2" t="s">
        <v>279</v>
      </c>
    </row>
    <row r="16" spans="1:1" x14ac:dyDescent="0.3">
      <c r="A16" s="2" t="s">
        <v>274</v>
      </c>
    </row>
    <row r="17" spans="1:1" x14ac:dyDescent="0.3">
      <c r="A17" s="2" t="s">
        <v>262</v>
      </c>
    </row>
    <row r="18" spans="1:1" x14ac:dyDescent="0.3">
      <c r="A18" s="2" t="s">
        <v>264</v>
      </c>
    </row>
    <row r="20" spans="1:1" x14ac:dyDescent="0.3">
      <c r="A20" s="2" t="s">
        <v>70</v>
      </c>
    </row>
    <row r="21" spans="1:1" x14ac:dyDescent="0.3">
      <c r="A21" s="2" t="s">
        <v>76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56D7-8A88-4954-8E17-A29EC73BA083}">
  <sheetPr filterMode="1">
    <tabColor rgb="FF00B0F0"/>
  </sheetPr>
  <dimension ref="A1:Q326"/>
  <sheetViews>
    <sheetView showGridLines="0" tabSelected="1" topLeftCell="A5" zoomScale="85" zoomScaleNormal="85" zoomScaleSheetLayoutView="70" workbookViewId="0">
      <pane xSplit="2" ySplit="4" topLeftCell="C9" activePane="bottomRight" state="frozen"/>
      <selection activeCell="A5" sqref="A5"/>
      <selection pane="topRight" activeCell="B5" sqref="B5"/>
      <selection pane="bottomLeft" activeCell="A9" sqref="A9"/>
      <selection pane="bottomRight" activeCell="C5" sqref="C5"/>
    </sheetView>
  </sheetViews>
  <sheetFormatPr baseColWidth="10" defaultColWidth="11.453125" defaultRowHeight="29" customHeight="1" x14ac:dyDescent="0.35"/>
  <cols>
    <col min="1" max="1" width="5.36328125" style="128" customWidth="1"/>
    <col min="2" max="2" width="12.54296875" style="141" customWidth="1"/>
    <col min="3" max="3" width="17.1796875" style="141" customWidth="1"/>
    <col min="4" max="4" width="16.1796875" style="141" customWidth="1"/>
    <col min="5" max="5" width="21.26953125" style="141" customWidth="1"/>
    <col min="6" max="6" width="25.90625" style="141" customWidth="1"/>
    <col min="7" max="7" width="44.6328125" style="141" customWidth="1"/>
    <col min="8" max="8" width="14.1796875" style="160" hidden="1" customWidth="1"/>
    <col min="9" max="9" width="4.453125" style="307" customWidth="1"/>
    <col min="10" max="10" width="5.90625" style="128" customWidth="1"/>
    <col min="11" max="11" width="68" style="304" customWidth="1"/>
    <col min="12" max="12" width="11.7265625" style="294" customWidth="1"/>
    <col min="13" max="13" width="19" style="128" customWidth="1"/>
    <col min="14" max="14" width="9.90625" style="128" customWidth="1"/>
    <col min="15" max="15" width="19.1796875" style="128" customWidth="1"/>
    <col min="16" max="16" width="4.6328125" style="128" customWidth="1"/>
    <col min="17" max="17" width="6.81640625" style="128" customWidth="1"/>
    <col min="18" max="16384" width="11.453125" style="128"/>
  </cols>
  <sheetData>
    <row r="1" spans="1:17" ht="29" customHeight="1" x14ac:dyDescent="0.35">
      <c r="B1" s="474"/>
      <c r="C1" s="475"/>
      <c r="D1" s="480" t="s">
        <v>281</v>
      </c>
      <c r="E1" s="481"/>
      <c r="F1" s="481"/>
      <c r="G1" s="481"/>
      <c r="H1" s="481"/>
      <c r="I1" s="482"/>
      <c r="J1" s="481"/>
      <c r="K1" s="481"/>
      <c r="L1" s="483"/>
      <c r="M1" s="481"/>
      <c r="N1" s="481"/>
      <c r="O1" s="481"/>
      <c r="P1" s="481"/>
      <c r="Q1" s="484"/>
    </row>
    <row r="2" spans="1:17" ht="29" customHeight="1" x14ac:dyDescent="0.35">
      <c r="B2" s="476"/>
      <c r="C2" s="477"/>
      <c r="D2" s="485"/>
      <c r="E2" s="486"/>
      <c r="F2" s="486"/>
      <c r="G2" s="486"/>
      <c r="H2" s="486"/>
      <c r="I2" s="487"/>
      <c r="J2" s="486"/>
      <c r="K2" s="486"/>
      <c r="L2" s="488"/>
      <c r="M2" s="486"/>
      <c r="N2" s="486"/>
      <c r="O2" s="486"/>
      <c r="P2" s="486"/>
      <c r="Q2" s="489"/>
    </row>
    <row r="3" spans="1:17" ht="29" customHeight="1" x14ac:dyDescent="0.35">
      <c r="B3" s="476"/>
      <c r="C3" s="477"/>
      <c r="D3" s="490"/>
      <c r="E3" s="491"/>
      <c r="F3" s="491"/>
      <c r="G3" s="491"/>
      <c r="H3" s="491"/>
      <c r="I3" s="492"/>
      <c r="J3" s="491"/>
      <c r="K3" s="491"/>
      <c r="L3" s="493"/>
      <c r="M3" s="491"/>
      <c r="N3" s="491"/>
      <c r="O3" s="491"/>
      <c r="P3" s="491"/>
      <c r="Q3" s="494"/>
    </row>
    <row r="4" spans="1:17" ht="29" customHeight="1" x14ac:dyDescent="0.35">
      <c r="B4" s="478"/>
      <c r="C4" s="479"/>
      <c r="D4" s="495" t="s">
        <v>282</v>
      </c>
      <c r="E4" s="496"/>
      <c r="F4" s="496"/>
      <c r="G4" s="496"/>
      <c r="H4" s="496"/>
      <c r="I4" s="497"/>
      <c r="J4" s="495" t="s">
        <v>283</v>
      </c>
      <c r="K4" s="496"/>
      <c r="L4" s="498"/>
      <c r="M4" s="496"/>
      <c r="N4" s="496"/>
      <c r="O4" s="496"/>
      <c r="P4" s="496"/>
      <c r="Q4" s="499"/>
    </row>
    <row r="5" spans="1:17" ht="18" customHeight="1" x14ac:dyDescent="0.35">
      <c r="B5" s="142"/>
      <c r="C5" s="142"/>
      <c r="D5" s="150"/>
      <c r="E5" s="150"/>
      <c r="F5" s="150"/>
      <c r="G5" s="150"/>
      <c r="H5" s="150"/>
      <c r="I5" s="306"/>
      <c r="J5" s="150"/>
      <c r="K5" s="296"/>
      <c r="L5" s="286"/>
      <c r="M5" s="150"/>
      <c r="N5" s="150"/>
      <c r="O5" s="150"/>
      <c r="P5" s="150"/>
      <c r="Q5" s="150"/>
    </row>
    <row r="6" spans="1:17" s="143" customFormat="1" ht="18" customHeight="1" thickBot="1" x14ac:dyDescent="0.4">
      <c r="B6" s="503"/>
      <c r="C6" s="503"/>
      <c r="D6" s="504"/>
      <c r="E6" s="504"/>
      <c r="F6" s="504"/>
      <c r="G6" s="504"/>
      <c r="H6" s="504"/>
      <c r="I6" s="505"/>
      <c r="K6" s="297"/>
      <c r="L6" s="293"/>
    </row>
    <row r="7" spans="1:17" ht="29" customHeight="1" thickBot="1" x14ac:dyDescent="0.4">
      <c r="B7" s="500" t="s">
        <v>29</v>
      </c>
      <c r="C7" s="501"/>
      <c r="D7" s="501"/>
      <c r="E7" s="501"/>
      <c r="F7" s="501"/>
      <c r="G7" s="501"/>
      <c r="H7" s="502"/>
      <c r="I7" s="161"/>
      <c r="J7" s="500" t="s">
        <v>31</v>
      </c>
      <c r="K7" s="501"/>
      <c r="L7" s="506"/>
      <c r="M7" s="501"/>
      <c r="N7" s="501"/>
      <c r="O7" s="502"/>
      <c r="P7" s="161"/>
      <c r="Q7" s="162"/>
    </row>
    <row r="8" spans="1:17" s="159" customFormat="1" ht="29" customHeight="1" thickBot="1" x14ac:dyDescent="0.4">
      <c r="A8" s="285" t="s">
        <v>1026</v>
      </c>
      <c r="B8" s="163" t="s">
        <v>36</v>
      </c>
      <c r="C8" s="164" t="s">
        <v>3</v>
      </c>
      <c r="D8" s="164" t="s">
        <v>4</v>
      </c>
      <c r="E8" s="165" t="s">
        <v>5</v>
      </c>
      <c r="F8" s="165" t="s">
        <v>6</v>
      </c>
      <c r="G8" s="164" t="s">
        <v>7</v>
      </c>
      <c r="H8" s="165" t="s">
        <v>8</v>
      </c>
      <c r="I8" s="166" t="s">
        <v>9</v>
      </c>
      <c r="J8" s="166" t="s">
        <v>46</v>
      </c>
      <c r="K8" s="298" t="s">
        <v>11</v>
      </c>
      <c r="L8" s="287" t="s">
        <v>287</v>
      </c>
      <c r="M8" s="165" t="s">
        <v>47</v>
      </c>
      <c r="N8" s="165" t="s">
        <v>48</v>
      </c>
      <c r="O8" s="167" t="s">
        <v>60</v>
      </c>
      <c r="P8" s="166" t="s">
        <v>280</v>
      </c>
      <c r="Q8" s="168" t="s">
        <v>17</v>
      </c>
    </row>
    <row r="9" spans="1:17" ht="80" customHeight="1" thickBot="1" x14ac:dyDescent="0.4">
      <c r="A9" s="458">
        <v>1</v>
      </c>
      <c r="B9" s="458" t="s">
        <v>297</v>
      </c>
      <c r="C9" s="461" t="s">
        <v>25</v>
      </c>
      <c r="D9" s="440" t="s">
        <v>290</v>
      </c>
      <c r="E9" s="440" t="s">
        <v>291</v>
      </c>
      <c r="F9" s="440" t="s">
        <v>292</v>
      </c>
      <c r="G9" s="443" t="s">
        <v>293</v>
      </c>
      <c r="H9" s="446"/>
      <c r="I9" s="449" t="s">
        <v>81</v>
      </c>
      <c r="J9" s="169">
        <v>1</v>
      </c>
      <c r="K9" s="295" t="s">
        <v>1074</v>
      </c>
      <c r="L9" s="288" t="s">
        <v>64</v>
      </c>
      <c r="M9" s="170" t="s">
        <v>294</v>
      </c>
      <c r="N9" s="232" t="s">
        <v>295</v>
      </c>
      <c r="O9" s="233" t="s">
        <v>1045</v>
      </c>
      <c r="P9" s="452" t="str">
        <f>+'[5]6 MAPA CALOR RESIDUAL-TRATAMIEN'!$H$7</f>
        <v>Moderado</v>
      </c>
      <c r="Q9" s="455" t="s">
        <v>69</v>
      </c>
    </row>
    <row r="10" spans="1:17" ht="16" hidden="1" customHeight="1" x14ac:dyDescent="0.4">
      <c r="A10" s="459"/>
      <c r="B10" s="459"/>
      <c r="C10" s="462"/>
      <c r="D10" s="464"/>
      <c r="E10" s="441"/>
      <c r="F10" s="441"/>
      <c r="G10" s="444"/>
      <c r="H10" s="447"/>
      <c r="I10" s="466"/>
      <c r="J10" s="172"/>
      <c r="K10" s="299"/>
      <c r="L10" s="173"/>
      <c r="M10" s="173"/>
      <c r="N10" s="173"/>
      <c r="O10" s="174"/>
      <c r="P10" s="453"/>
      <c r="Q10" s="456"/>
    </row>
    <row r="11" spans="1:17" ht="16" hidden="1" customHeight="1" x14ac:dyDescent="0.4">
      <c r="A11" s="459"/>
      <c r="B11" s="459"/>
      <c r="C11" s="462"/>
      <c r="D11" s="464"/>
      <c r="E11" s="441"/>
      <c r="F11" s="441"/>
      <c r="G11" s="444"/>
      <c r="H11" s="447"/>
      <c r="I11" s="466"/>
      <c r="J11" s="172"/>
      <c r="K11" s="300"/>
      <c r="L11" s="175"/>
      <c r="M11" s="175"/>
      <c r="N11" s="175"/>
      <c r="O11" s="176"/>
      <c r="P11" s="453"/>
      <c r="Q11" s="456"/>
    </row>
    <row r="12" spans="1:17" ht="16" hidden="1" customHeight="1" x14ac:dyDescent="0.4">
      <c r="A12" s="459"/>
      <c r="B12" s="459"/>
      <c r="C12" s="462"/>
      <c r="D12" s="464"/>
      <c r="E12" s="441"/>
      <c r="F12" s="441"/>
      <c r="G12" s="444"/>
      <c r="H12" s="447"/>
      <c r="I12" s="466"/>
      <c r="J12" s="172"/>
      <c r="K12" s="299"/>
      <c r="L12" s="173"/>
      <c r="M12" s="173"/>
      <c r="N12" s="173"/>
      <c r="O12" s="174"/>
      <c r="P12" s="453"/>
      <c r="Q12" s="456"/>
    </row>
    <row r="13" spans="1:17" ht="16" hidden="1" customHeight="1" x14ac:dyDescent="0.4">
      <c r="A13" s="459"/>
      <c r="B13" s="459"/>
      <c r="C13" s="462"/>
      <c r="D13" s="464"/>
      <c r="E13" s="441"/>
      <c r="F13" s="441"/>
      <c r="G13" s="444"/>
      <c r="H13" s="447"/>
      <c r="I13" s="466"/>
      <c r="J13" s="172"/>
      <c r="K13" s="299"/>
      <c r="L13" s="173"/>
      <c r="M13" s="173"/>
      <c r="N13" s="173"/>
      <c r="O13" s="174"/>
      <c r="P13" s="453"/>
      <c r="Q13" s="456"/>
    </row>
    <row r="14" spans="1:17" ht="16" hidden="1" customHeight="1" thickBot="1" x14ac:dyDescent="0.4">
      <c r="A14" s="460"/>
      <c r="B14" s="460"/>
      <c r="C14" s="463"/>
      <c r="D14" s="465"/>
      <c r="E14" s="442"/>
      <c r="F14" s="442"/>
      <c r="G14" s="445"/>
      <c r="H14" s="448"/>
      <c r="I14" s="467"/>
      <c r="J14" s="177"/>
      <c r="K14" s="301"/>
      <c r="L14" s="178"/>
      <c r="M14" s="178"/>
      <c r="N14" s="178"/>
      <c r="O14" s="179"/>
      <c r="P14" s="454"/>
      <c r="Q14" s="457"/>
    </row>
    <row r="15" spans="1:17" ht="80" customHeight="1" x14ac:dyDescent="0.35">
      <c r="A15" s="458">
        <v>1</v>
      </c>
      <c r="B15" s="458" t="s">
        <v>298</v>
      </c>
      <c r="C15" s="461" t="s">
        <v>25</v>
      </c>
      <c r="D15" s="440" t="s">
        <v>299</v>
      </c>
      <c r="E15" s="440" t="s">
        <v>300</v>
      </c>
      <c r="F15" s="440" t="s">
        <v>301</v>
      </c>
      <c r="G15" s="443" t="s">
        <v>302</v>
      </c>
      <c r="H15" s="446"/>
      <c r="I15" s="449" t="s">
        <v>81</v>
      </c>
      <c r="J15" s="169">
        <v>1</v>
      </c>
      <c r="K15" s="305" t="s">
        <v>1075</v>
      </c>
      <c r="L15" s="288" t="s">
        <v>243</v>
      </c>
      <c r="M15" s="170" t="s">
        <v>309</v>
      </c>
      <c r="N15" s="232" t="s">
        <v>311</v>
      </c>
      <c r="O15" s="232" t="s">
        <v>1076</v>
      </c>
      <c r="P15" s="452" t="s">
        <v>81</v>
      </c>
      <c r="Q15" s="455" t="s">
        <v>69</v>
      </c>
    </row>
    <row r="16" spans="1:17" ht="80" customHeight="1" thickBot="1" x14ac:dyDescent="0.4">
      <c r="A16" s="459"/>
      <c r="B16" s="459"/>
      <c r="C16" s="462"/>
      <c r="D16" s="441"/>
      <c r="E16" s="441"/>
      <c r="F16" s="441"/>
      <c r="G16" s="444"/>
      <c r="H16" s="447"/>
      <c r="I16" s="450"/>
      <c r="J16" s="172">
        <v>2</v>
      </c>
      <c r="K16" s="299" t="s">
        <v>303</v>
      </c>
      <c r="L16" s="289" t="s">
        <v>64</v>
      </c>
      <c r="M16" s="173" t="s">
        <v>309</v>
      </c>
      <c r="N16" s="235" t="s">
        <v>311</v>
      </c>
      <c r="O16" s="235" t="s">
        <v>1073</v>
      </c>
      <c r="P16" s="453"/>
      <c r="Q16" s="456"/>
    </row>
    <row r="17" spans="1:17" ht="16.25" hidden="1" customHeight="1" x14ac:dyDescent="0.4">
      <c r="A17" s="459"/>
      <c r="B17" s="459"/>
      <c r="C17" s="462"/>
      <c r="D17" s="464"/>
      <c r="E17" s="441"/>
      <c r="F17" s="441"/>
      <c r="G17" s="444"/>
      <c r="H17" s="447"/>
      <c r="I17" s="466"/>
      <c r="J17" s="172"/>
      <c r="K17" s="300"/>
      <c r="L17" s="175"/>
      <c r="M17" s="175"/>
      <c r="N17" s="175"/>
      <c r="O17" s="176"/>
      <c r="P17" s="453"/>
      <c r="Q17" s="456"/>
    </row>
    <row r="18" spans="1:17" ht="16.25" hidden="1" customHeight="1" x14ac:dyDescent="0.4">
      <c r="A18" s="459"/>
      <c r="B18" s="459"/>
      <c r="C18" s="462"/>
      <c r="D18" s="464"/>
      <c r="E18" s="441"/>
      <c r="F18" s="441"/>
      <c r="G18" s="444"/>
      <c r="H18" s="447"/>
      <c r="I18" s="466"/>
      <c r="J18" s="172"/>
      <c r="K18" s="299"/>
      <c r="L18" s="173"/>
      <c r="M18" s="173"/>
      <c r="N18" s="173"/>
      <c r="O18" s="174"/>
      <c r="P18" s="453"/>
      <c r="Q18" s="456"/>
    </row>
    <row r="19" spans="1:17" ht="16.25" hidden="1" customHeight="1" x14ac:dyDescent="0.4">
      <c r="A19" s="459"/>
      <c r="B19" s="459"/>
      <c r="C19" s="462"/>
      <c r="D19" s="464"/>
      <c r="E19" s="441"/>
      <c r="F19" s="441"/>
      <c r="G19" s="444"/>
      <c r="H19" s="447"/>
      <c r="I19" s="466"/>
      <c r="J19" s="172"/>
      <c r="K19" s="299"/>
      <c r="L19" s="173"/>
      <c r="M19" s="173"/>
      <c r="N19" s="173"/>
      <c r="O19" s="174"/>
      <c r="P19" s="453"/>
      <c r="Q19" s="456"/>
    </row>
    <row r="20" spans="1:17" ht="16.25" hidden="1" customHeight="1" thickBot="1" x14ac:dyDescent="0.4">
      <c r="A20" s="460"/>
      <c r="B20" s="460"/>
      <c r="C20" s="463"/>
      <c r="D20" s="465"/>
      <c r="E20" s="442"/>
      <c r="F20" s="442"/>
      <c r="G20" s="445"/>
      <c r="H20" s="448"/>
      <c r="I20" s="467"/>
      <c r="J20" s="177"/>
      <c r="K20" s="301"/>
      <c r="L20" s="178"/>
      <c r="M20" s="178"/>
      <c r="N20" s="178"/>
      <c r="O20" s="179"/>
      <c r="P20" s="454"/>
      <c r="Q20" s="457"/>
    </row>
    <row r="21" spans="1:17" ht="80" customHeight="1" x14ac:dyDescent="0.35">
      <c r="A21" s="458">
        <v>2</v>
      </c>
      <c r="B21" s="458" t="s">
        <v>470</v>
      </c>
      <c r="C21" s="461" t="s">
        <v>337</v>
      </c>
      <c r="D21" s="440" t="s">
        <v>299</v>
      </c>
      <c r="E21" s="440" t="s">
        <v>472</v>
      </c>
      <c r="F21" s="440" t="s">
        <v>477</v>
      </c>
      <c r="G21" s="443" t="s">
        <v>478</v>
      </c>
      <c r="H21" s="446"/>
      <c r="I21" s="449" t="s">
        <v>146</v>
      </c>
      <c r="J21" s="169">
        <v>1</v>
      </c>
      <c r="K21" s="295" t="s">
        <v>479</v>
      </c>
      <c r="L21" s="288" t="s">
        <v>243</v>
      </c>
      <c r="M21" s="170" t="s">
        <v>474</v>
      </c>
      <c r="N21" s="170" t="s">
        <v>1027</v>
      </c>
      <c r="O21" s="232" t="s">
        <v>1077</v>
      </c>
      <c r="P21" s="452" t="s">
        <v>146</v>
      </c>
      <c r="Q21" s="455" t="s">
        <v>69</v>
      </c>
    </row>
    <row r="22" spans="1:17" ht="80" customHeight="1" thickBot="1" x14ac:dyDescent="0.4">
      <c r="A22" s="459"/>
      <c r="B22" s="459"/>
      <c r="C22" s="462"/>
      <c r="D22" s="441"/>
      <c r="E22" s="441"/>
      <c r="F22" s="441"/>
      <c r="G22" s="444"/>
      <c r="H22" s="447"/>
      <c r="I22" s="450"/>
      <c r="J22" s="172">
        <v>2</v>
      </c>
      <c r="K22" s="299" t="s">
        <v>480</v>
      </c>
      <c r="L22" s="289" t="s">
        <v>64</v>
      </c>
      <c r="M22" s="173" t="s">
        <v>475</v>
      </c>
      <c r="N22" s="173" t="s">
        <v>476</v>
      </c>
      <c r="O22" s="235" t="s">
        <v>1078</v>
      </c>
      <c r="P22" s="453"/>
      <c r="Q22" s="456"/>
    </row>
    <row r="23" spans="1:17" ht="16.25" hidden="1" customHeight="1" x14ac:dyDescent="0.4">
      <c r="A23" s="459"/>
      <c r="B23" s="459"/>
      <c r="C23" s="462"/>
      <c r="D23" s="464"/>
      <c r="E23" s="441"/>
      <c r="F23" s="441"/>
      <c r="G23" s="444"/>
      <c r="H23" s="447"/>
      <c r="I23" s="466"/>
      <c r="J23" s="172"/>
      <c r="K23" s="300"/>
      <c r="L23" s="175"/>
      <c r="M23" s="175"/>
      <c r="N23" s="175"/>
      <c r="O23" s="176"/>
      <c r="P23" s="453"/>
      <c r="Q23" s="456"/>
    </row>
    <row r="24" spans="1:17" ht="16.25" hidden="1" customHeight="1" x14ac:dyDescent="0.4">
      <c r="A24" s="459"/>
      <c r="B24" s="459"/>
      <c r="C24" s="462"/>
      <c r="D24" s="464"/>
      <c r="E24" s="441"/>
      <c r="F24" s="441"/>
      <c r="G24" s="444"/>
      <c r="H24" s="447"/>
      <c r="I24" s="466"/>
      <c r="J24" s="172"/>
      <c r="K24" s="299"/>
      <c r="L24" s="173"/>
      <c r="M24" s="173"/>
      <c r="N24" s="173"/>
      <c r="O24" s="174"/>
      <c r="P24" s="453"/>
      <c r="Q24" s="456"/>
    </row>
    <row r="25" spans="1:17" ht="16.25" hidden="1" customHeight="1" x14ac:dyDescent="0.4">
      <c r="A25" s="459"/>
      <c r="B25" s="459"/>
      <c r="C25" s="462"/>
      <c r="D25" s="464"/>
      <c r="E25" s="441"/>
      <c r="F25" s="441"/>
      <c r="G25" s="444"/>
      <c r="H25" s="447"/>
      <c r="I25" s="466"/>
      <c r="J25" s="172"/>
      <c r="K25" s="299"/>
      <c r="L25" s="173"/>
      <c r="M25" s="173"/>
      <c r="N25" s="173"/>
      <c r="O25" s="174"/>
      <c r="P25" s="453"/>
      <c r="Q25" s="456"/>
    </row>
    <row r="26" spans="1:17" ht="16.25" hidden="1" customHeight="1" thickBot="1" x14ac:dyDescent="0.4">
      <c r="A26" s="460"/>
      <c r="B26" s="460"/>
      <c r="C26" s="463"/>
      <c r="D26" s="465"/>
      <c r="E26" s="442"/>
      <c r="F26" s="442"/>
      <c r="G26" s="445"/>
      <c r="H26" s="448"/>
      <c r="I26" s="467"/>
      <c r="J26" s="177"/>
      <c r="K26" s="301"/>
      <c r="L26" s="178"/>
      <c r="M26" s="178"/>
      <c r="N26" s="178"/>
      <c r="O26" s="179"/>
      <c r="P26" s="454"/>
      <c r="Q26" s="457"/>
    </row>
    <row r="27" spans="1:17" ht="80" customHeight="1" x14ac:dyDescent="0.35">
      <c r="A27" s="458">
        <v>2</v>
      </c>
      <c r="B27" s="458" t="s">
        <v>471</v>
      </c>
      <c r="C27" s="461" t="s">
        <v>337</v>
      </c>
      <c r="D27" s="440" t="s">
        <v>299</v>
      </c>
      <c r="E27" s="440" t="s">
        <v>473</v>
      </c>
      <c r="F27" s="440" t="s">
        <v>481</v>
      </c>
      <c r="G27" s="443" t="s">
        <v>482</v>
      </c>
      <c r="H27" s="446"/>
      <c r="I27" s="449" t="s">
        <v>144</v>
      </c>
      <c r="J27" s="169">
        <v>1</v>
      </c>
      <c r="K27" s="295" t="s">
        <v>483</v>
      </c>
      <c r="L27" s="288" t="s">
        <v>64</v>
      </c>
      <c r="M27" s="170" t="s">
        <v>475</v>
      </c>
      <c r="N27" s="232" t="s">
        <v>311</v>
      </c>
      <c r="O27" s="232" t="s">
        <v>1079</v>
      </c>
      <c r="P27" s="452" t="s">
        <v>144</v>
      </c>
      <c r="Q27" s="455" t="s">
        <v>69</v>
      </c>
    </row>
    <row r="28" spans="1:17" ht="80" customHeight="1" thickBot="1" x14ac:dyDescent="0.4">
      <c r="A28" s="459"/>
      <c r="B28" s="459"/>
      <c r="C28" s="462"/>
      <c r="D28" s="441"/>
      <c r="E28" s="441"/>
      <c r="F28" s="441"/>
      <c r="G28" s="444"/>
      <c r="H28" s="447"/>
      <c r="I28" s="450"/>
      <c r="J28" s="172">
        <v>2</v>
      </c>
      <c r="K28" s="299" t="s">
        <v>484</v>
      </c>
      <c r="L28" s="289" t="s">
        <v>243</v>
      </c>
      <c r="M28" s="173" t="s">
        <v>485</v>
      </c>
      <c r="N28" s="173" t="s">
        <v>1027</v>
      </c>
      <c r="O28" s="235" t="s">
        <v>1080</v>
      </c>
      <c r="P28" s="453"/>
      <c r="Q28" s="456"/>
    </row>
    <row r="29" spans="1:17" ht="16.25" hidden="1" customHeight="1" x14ac:dyDescent="0.4">
      <c r="A29" s="459"/>
      <c r="B29" s="459"/>
      <c r="C29" s="462"/>
      <c r="D29" s="464"/>
      <c r="E29" s="441"/>
      <c r="F29" s="441"/>
      <c r="G29" s="444"/>
      <c r="H29" s="447"/>
      <c r="I29" s="466"/>
      <c r="J29" s="172"/>
      <c r="K29" s="300"/>
      <c r="L29" s="175"/>
      <c r="M29" s="175"/>
      <c r="N29" s="175"/>
      <c r="O29" s="176"/>
      <c r="P29" s="453"/>
      <c r="Q29" s="456"/>
    </row>
    <row r="30" spans="1:17" ht="16.25" hidden="1" customHeight="1" x14ac:dyDescent="0.4">
      <c r="A30" s="459"/>
      <c r="B30" s="459"/>
      <c r="C30" s="462"/>
      <c r="D30" s="464"/>
      <c r="E30" s="441"/>
      <c r="F30" s="441"/>
      <c r="G30" s="444"/>
      <c r="H30" s="447"/>
      <c r="I30" s="466"/>
      <c r="J30" s="172"/>
      <c r="K30" s="299"/>
      <c r="L30" s="173"/>
      <c r="M30" s="173"/>
      <c r="N30" s="173"/>
      <c r="O30" s="174"/>
      <c r="P30" s="453"/>
      <c r="Q30" s="456"/>
    </row>
    <row r="31" spans="1:17" ht="16.25" hidden="1" customHeight="1" x14ac:dyDescent="0.4">
      <c r="A31" s="459"/>
      <c r="B31" s="459"/>
      <c r="C31" s="462"/>
      <c r="D31" s="464"/>
      <c r="E31" s="441"/>
      <c r="F31" s="441"/>
      <c r="G31" s="444"/>
      <c r="H31" s="447"/>
      <c r="I31" s="466"/>
      <c r="J31" s="172"/>
      <c r="K31" s="299"/>
      <c r="L31" s="173"/>
      <c r="M31" s="173"/>
      <c r="N31" s="173"/>
      <c r="O31" s="174"/>
      <c r="P31" s="453"/>
      <c r="Q31" s="456"/>
    </row>
    <row r="32" spans="1:17" ht="16.25" hidden="1" customHeight="1" thickBot="1" x14ac:dyDescent="0.4">
      <c r="A32" s="460"/>
      <c r="B32" s="460"/>
      <c r="C32" s="463"/>
      <c r="D32" s="465"/>
      <c r="E32" s="442"/>
      <c r="F32" s="442"/>
      <c r="G32" s="445"/>
      <c r="H32" s="448"/>
      <c r="I32" s="467"/>
      <c r="J32" s="177"/>
      <c r="K32" s="301"/>
      <c r="L32" s="178"/>
      <c r="M32" s="178"/>
      <c r="N32" s="178"/>
      <c r="O32" s="179"/>
      <c r="P32" s="454"/>
      <c r="Q32" s="457"/>
    </row>
    <row r="33" spans="1:17" ht="80" customHeight="1" x14ac:dyDescent="0.35">
      <c r="A33" s="458">
        <v>3</v>
      </c>
      <c r="B33" s="458" t="s">
        <v>859</v>
      </c>
      <c r="C33" s="461" t="s">
        <v>216</v>
      </c>
      <c r="D33" s="440" t="s">
        <v>299</v>
      </c>
      <c r="E33" s="440" t="s">
        <v>861</v>
      </c>
      <c r="F33" s="440" t="s">
        <v>863</v>
      </c>
      <c r="G33" s="443" t="s">
        <v>865</v>
      </c>
      <c r="H33" s="446"/>
      <c r="I33" s="449" t="s">
        <v>144</v>
      </c>
      <c r="J33" s="169">
        <v>1</v>
      </c>
      <c r="K33" s="295" t="s">
        <v>867</v>
      </c>
      <c r="L33" s="288" t="s">
        <v>243</v>
      </c>
      <c r="M33" s="170" t="s">
        <v>868</v>
      </c>
      <c r="N33" s="170" t="s">
        <v>310</v>
      </c>
      <c r="O33" s="170" t="s">
        <v>1081</v>
      </c>
      <c r="P33" s="452" t="s">
        <v>146</v>
      </c>
      <c r="Q33" s="455" t="s">
        <v>69</v>
      </c>
    </row>
    <row r="34" spans="1:17" ht="80" customHeight="1" x14ac:dyDescent="0.35">
      <c r="A34" s="459"/>
      <c r="B34" s="459"/>
      <c r="C34" s="462"/>
      <c r="D34" s="441"/>
      <c r="E34" s="441"/>
      <c r="F34" s="441"/>
      <c r="G34" s="444"/>
      <c r="H34" s="447"/>
      <c r="I34" s="450"/>
      <c r="J34" s="172">
        <v>2</v>
      </c>
      <c r="K34" s="299" t="s">
        <v>1070</v>
      </c>
      <c r="L34" s="289" t="s">
        <v>64</v>
      </c>
      <c r="M34" s="173" t="s">
        <v>869</v>
      </c>
      <c r="N34" s="173" t="s">
        <v>310</v>
      </c>
      <c r="O34" s="174" t="s">
        <v>1082</v>
      </c>
      <c r="P34" s="453"/>
      <c r="Q34" s="456"/>
    </row>
    <row r="35" spans="1:17" ht="80" customHeight="1" x14ac:dyDescent="0.35">
      <c r="A35" s="459"/>
      <c r="B35" s="459"/>
      <c r="C35" s="462"/>
      <c r="D35" s="441"/>
      <c r="E35" s="441"/>
      <c r="F35" s="441"/>
      <c r="G35" s="444"/>
      <c r="H35" s="447"/>
      <c r="I35" s="450"/>
      <c r="J35" s="172">
        <v>3</v>
      </c>
      <c r="K35" s="300" t="s">
        <v>1083</v>
      </c>
      <c r="L35" s="290" t="s">
        <v>64</v>
      </c>
      <c r="M35" s="175" t="s">
        <v>870</v>
      </c>
      <c r="N35" s="175" t="s">
        <v>310</v>
      </c>
      <c r="O35" s="176" t="s">
        <v>1084</v>
      </c>
      <c r="P35" s="453"/>
      <c r="Q35" s="456"/>
    </row>
    <row r="36" spans="1:17" ht="80" customHeight="1" thickBot="1" x14ac:dyDescent="0.4">
      <c r="A36" s="459"/>
      <c r="B36" s="459"/>
      <c r="C36" s="462"/>
      <c r="D36" s="441"/>
      <c r="E36" s="441"/>
      <c r="F36" s="441"/>
      <c r="G36" s="444"/>
      <c r="H36" s="447"/>
      <c r="I36" s="450"/>
      <c r="J36" s="172">
        <v>1</v>
      </c>
      <c r="K36" s="302" t="s">
        <v>873</v>
      </c>
      <c r="L36" s="291" t="s">
        <v>71</v>
      </c>
      <c r="M36" s="281" t="s">
        <v>874</v>
      </c>
      <c r="N36" s="283" t="s">
        <v>1071</v>
      </c>
      <c r="O36" s="282" t="s">
        <v>1085</v>
      </c>
      <c r="P36" s="453"/>
      <c r="Q36" s="456"/>
    </row>
    <row r="37" spans="1:17" ht="16.25" hidden="1" customHeight="1" x14ac:dyDescent="0.4">
      <c r="A37" s="459"/>
      <c r="B37" s="459"/>
      <c r="C37" s="462"/>
      <c r="D37" s="464"/>
      <c r="E37" s="441"/>
      <c r="F37" s="441"/>
      <c r="G37" s="444"/>
      <c r="H37" s="447"/>
      <c r="I37" s="466"/>
      <c r="J37" s="172"/>
      <c r="K37" s="299"/>
      <c r="L37" s="173"/>
      <c r="M37" s="173"/>
      <c r="N37" s="173"/>
      <c r="O37" s="174"/>
      <c r="P37" s="453"/>
      <c r="Q37" s="456"/>
    </row>
    <row r="38" spans="1:17" ht="16.25" hidden="1" customHeight="1" thickBot="1" x14ac:dyDescent="0.4">
      <c r="A38" s="460"/>
      <c r="B38" s="460"/>
      <c r="C38" s="463"/>
      <c r="D38" s="465"/>
      <c r="E38" s="442"/>
      <c r="F38" s="442"/>
      <c r="G38" s="445"/>
      <c r="H38" s="448"/>
      <c r="I38" s="467"/>
      <c r="J38" s="177"/>
      <c r="K38" s="301"/>
      <c r="L38" s="178"/>
      <c r="M38" s="178"/>
      <c r="N38" s="178"/>
      <c r="O38" s="179"/>
      <c r="P38" s="454"/>
      <c r="Q38" s="457"/>
    </row>
    <row r="39" spans="1:17" ht="80" customHeight="1" x14ac:dyDescent="0.35">
      <c r="A39" s="458">
        <v>3</v>
      </c>
      <c r="B39" s="458" t="s">
        <v>860</v>
      </c>
      <c r="C39" s="461" t="s">
        <v>216</v>
      </c>
      <c r="D39" s="440" t="s">
        <v>299</v>
      </c>
      <c r="E39" s="440" t="s">
        <v>862</v>
      </c>
      <c r="F39" s="440" t="s">
        <v>864</v>
      </c>
      <c r="G39" s="443" t="s">
        <v>866</v>
      </c>
      <c r="H39" s="446"/>
      <c r="I39" s="449" t="s">
        <v>144</v>
      </c>
      <c r="J39" s="169">
        <v>1</v>
      </c>
      <c r="K39" s="295" t="s">
        <v>871</v>
      </c>
      <c r="L39" s="288" t="s">
        <v>64</v>
      </c>
      <c r="M39" s="170" t="s">
        <v>872</v>
      </c>
      <c r="N39" s="170" t="s">
        <v>295</v>
      </c>
      <c r="O39" s="170" t="s">
        <v>1086</v>
      </c>
      <c r="P39" s="452" t="s">
        <v>146</v>
      </c>
      <c r="Q39" s="455" t="s">
        <v>69</v>
      </c>
    </row>
    <row r="40" spans="1:17" ht="80" customHeight="1" thickBot="1" x14ac:dyDescent="0.4">
      <c r="A40" s="459"/>
      <c r="B40" s="459"/>
      <c r="C40" s="462"/>
      <c r="D40" s="441"/>
      <c r="E40" s="441"/>
      <c r="F40" s="441"/>
      <c r="G40" s="444"/>
      <c r="H40" s="447"/>
      <c r="I40" s="450"/>
      <c r="J40" s="172">
        <v>1</v>
      </c>
      <c r="K40" s="302" t="s">
        <v>873</v>
      </c>
      <c r="L40" s="291" t="s">
        <v>71</v>
      </c>
      <c r="M40" s="281" t="s">
        <v>874</v>
      </c>
      <c r="N40" s="283" t="s">
        <v>1071</v>
      </c>
      <c r="O40" s="282" t="s">
        <v>1087</v>
      </c>
      <c r="P40" s="453"/>
      <c r="Q40" s="456"/>
    </row>
    <row r="41" spans="1:17" ht="16.25" hidden="1" customHeight="1" x14ac:dyDescent="0.4">
      <c r="A41" s="459"/>
      <c r="B41" s="459"/>
      <c r="C41" s="462"/>
      <c r="D41" s="464"/>
      <c r="E41" s="441"/>
      <c r="F41" s="441"/>
      <c r="G41" s="444"/>
      <c r="H41" s="447"/>
      <c r="I41" s="466"/>
      <c r="J41" s="172"/>
      <c r="K41" s="300"/>
      <c r="L41" s="175"/>
      <c r="M41" s="175"/>
      <c r="N41" s="175"/>
      <c r="O41" s="176"/>
      <c r="P41" s="453"/>
      <c r="Q41" s="456"/>
    </row>
    <row r="42" spans="1:17" ht="16.25" hidden="1" customHeight="1" x14ac:dyDescent="0.4">
      <c r="A42" s="459"/>
      <c r="B42" s="459"/>
      <c r="C42" s="462"/>
      <c r="D42" s="464"/>
      <c r="E42" s="441"/>
      <c r="F42" s="441"/>
      <c r="G42" s="444"/>
      <c r="H42" s="447"/>
      <c r="I42" s="466"/>
      <c r="J42" s="172"/>
      <c r="K42" s="299"/>
      <c r="L42" s="173"/>
      <c r="M42" s="173"/>
      <c r="N42" s="173"/>
      <c r="O42" s="174"/>
      <c r="P42" s="453"/>
      <c r="Q42" s="456"/>
    </row>
    <row r="43" spans="1:17" ht="16.25" hidden="1" customHeight="1" x14ac:dyDescent="0.4">
      <c r="A43" s="459"/>
      <c r="B43" s="459"/>
      <c r="C43" s="462"/>
      <c r="D43" s="464"/>
      <c r="E43" s="441"/>
      <c r="F43" s="441"/>
      <c r="G43" s="444"/>
      <c r="H43" s="447"/>
      <c r="I43" s="466"/>
      <c r="J43" s="172"/>
      <c r="K43" s="299"/>
      <c r="L43" s="173"/>
      <c r="M43" s="173"/>
      <c r="N43" s="173"/>
      <c r="O43" s="174"/>
      <c r="P43" s="453"/>
      <c r="Q43" s="456"/>
    </row>
    <row r="44" spans="1:17" ht="16.25" hidden="1" customHeight="1" thickBot="1" x14ac:dyDescent="0.4">
      <c r="A44" s="460"/>
      <c r="B44" s="460"/>
      <c r="C44" s="463"/>
      <c r="D44" s="465"/>
      <c r="E44" s="442"/>
      <c r="F44" s="442"/>
      <c r="G44" s="445"/>
      <c r="H44" s="448"/>
      <c r="I44" s="467"/>
      <c r="J44" s="177"/>
      <c r="K44" s="301"/>
      <c r="L44" s="178"/>
      <c r="M44" s="178"/>
      <c r="N44" s="178"/>
      <c r="O44" s="179"/>
      <c r="P44" s="454"/>
      <c r="Q44" s="457"/>
    </row>
    <row r="45" spans="1:17" ht="80" customHeight="1" x14ac:dyDescent="0.35">
      <c r="A45" s="458">
        <v>4</v>
      </c>
      <c r="B45" s="458" t="s">
        <v>492</v>
      </c>
      <c r="C45" s="461" t="s">
        <v>219</v>
      </c>
      <c r="D45" s="440" t="s">
        <v>290</v>
      </c>
      <c r="E45" s="440" t="s">
        <v>494</v>
      </c>
      <c r="F45" s="440" t="s">
        <v>496</v>
      </c>
      <c r="G45" s="443" t="s">
        <v>498</v>
      </c>
      <c r="H45" s="446"/>
      <c r="I45" s="449" t="s">
        <v>144</v>
      </c>
      <c r="J45" s="169">
        <v>1</v>
      </c>
      <c r="K45" s="295" t="s">
        <v>500</v>
      </c>
      <c r="L45" s="288" t="s">
        <v>64</v>
      </c>
      <c r="M45" s="170" t="s">
        <v>503</v>
      </c>
      <c r="N45" s="170" t="s">
        <v>295</v>
      </c>
      <c r="O45" s="171" t="s">
        <v>1088</v>
      </c>
      <c r="P45" s="452" t="s">
        <v>144</v>
      </c>
      <c r="Q45" s="455" t="s">
        <v>69</v>
      </c>
    </row>
    <row r="46" spans="1:17" ht="80" customHeight="1" x14ac:dyDescent="0.35">
      <c r="A46" s="459"/>
      <c r="B46" s="459"/>
      <c r="C46" s="462"/>
      <c r="D46" s="441"/>
      <c r="E46" s="441"/>
      <c r="F46" s="441"/>
      <c r="G46" s="444"/>
      <c r="H46" s="447"/>
      <c r="I46" s="450"/>
      <c r="J46" s="172">
        <v>2</v>
      </c>
      <c r="K46" s="299" t="s">
        <v>501</v>
      </c>
      <c r="L46" s="289" t="s">
        <v>64</v>
      </c>
      <c r="M46" s="173" t="s">
        <v>504</v>
      </c>
      <c r="N46" s="173" t="s">
        <v>295</v>
      </c>
      <c r="O46" s="174" t="s">
        <v>1089</v>
      </c>
      <c r="P46" s="453"/>
      <c r="Q46" s="456"/>
    </row>
    <row r="47" spans="1:17" ht="80" customHeight="1" thickBot="1" x14ac:dyDescent="0.4">
      <c r="A47" s="459"/>
      <c r="B47" s="459"/>
      <c r="C47" s="462"/>
      <c r="D47" s="441"/>
      <c r="E47" s="441"/>
      <c r="F47" s="441"/>
      <c r="G47" s="444"/>
      <c r="H47" s="447"/>
      <c r="I47" s="450"/>
      <c r="J47" s="172">
        <v>3</v>
      </c>
      <c r="K47" s="300" t="s">
        <v>502</v>
      </c>
      <c r="L47" s="290" t="s">
        <v>64</v>
      </c>
      <c r="M47" s="175" t="s">
        <v>505</v>
      </c>
      <c r="N47" s="175" t="s">
        <v>295</v>
      </c>
      <c r="O47" s="176" t="s">
        <v>1090</v>
      </c>
      <c r="P47" s="453"/>
      <c r="Q47" s="456"/>
    </row>
    <row r="48" spans="1:17" ht="16.25" hidden="1" customHeight="1" x14ac:dyDescent="0.4">
      <c r="A48" s="459"/>
      <c r="B48" s="459"/>
      <c r="C48" s="462"/>
      <c r="D48" s="464"/>
      <c r="E48" s="441"/>
      <c r="F48" s="441"/>
      <c r="G48" s="444"/>
      <c r="H48" s="447"/>
      <c r="I48" s="466"/>
      <c r="J48" s="172"/>
      <c r="K48" s="299"/>
      <c r="L48" s="173"/>
      <c r="M48" s="173"/>
      <c r="N48" s="173"/>
      <c r="O48" s="174"/>
      <c r="P48" s="453"/>
      <c r="Q48" s="456"/>
    </row>
    <row r="49" spans="1:17" ht="16.25" hidden="1" customHeight="1" x14ac:dyDescent="0.4">
      <c r="A49" s="459"/>
      <c r="B49" s="459"/>
      <c r="C49" s="462"/>
      <c r="D49" s="464"/>
      <c r="E49" s="441"/>
      <c r="F49" s="441"/>
      <c r="G49" s="444"/>
      <c r="H49" s="447"/>
      <c r="I49" s="466"/>
      <c r="J49" s="172"/>
      <c r="K49" s="299"/>
      <c r="L49" s="173"/>
      <c r="M49" s="173"/>
      <c r="N49" s="173"/>
      <c r="O49" s="174"/>
      <c r="P49" s="453"/>
      <c r="Q49" s="456"/>
    </row>
    <row r="50" spans="1:17" ht="16.25" hidden="1" customHeight="1" thickBot="1" x14ac:dyDescent="0.4">
      <c r="A50" s="460"/>
      <c r="B50" s="460"/>
      <c r="C50" s="463"/>
      <c r="D50" s="465"/>
      <c r="E50" s="442"/>
      <c r="F50" s="442"/>
      <c r="G50" s="445"/>
      <c r="H50" s="448"/>
      <c r="I50" s="467"/>
      <c r="J50" s="177"/>
      <c r="K50" s="301"/>
      <c r="L50" s="178"/>
      <c r="M50" s="178"/>
      <c r="N50" s="178"/>
      <c r="O50" s="179"/>
      <c r="P50" s="454"/>
      <c r="Q50" s="457"/>
    </row>
    <row r="51" spans="1:17" ht="80" customHeight="1" x14ac:dyDescent="0.35">
      <c r="A51" s="458">
        <v>4</v>
      </c>
      <c r="B51" s="458" t="s">
        <v>493</v>
      </c>
      <c r="C51" s="461" t="s">
        <v>219</v>
      </c>
      <c r="D51" s="440" t="s">
        <v>290</v>
      </c>
      <c r="E51" s="440" t="s">
        <v>495</v>
      </c>
      <c r="F51" s="440" t="s">
        <v>497</v>
      </c>
      <c r="G51" s="443" t="s">
        <v>499</v>
      </c>
      <c r="H51" s="446"/>
      <c r="I51" s="449" t="s">
        <v>144</v>
      </c>
      <c r="J51" s="169">
        <v>1</v>
      </c>
      <c r="K51" s="295" t="s">
        <v>506</v>
      </c>
      <c r="L51" s="289" t="s">
        <v>64</v>
      </c>
      <c r="M51" s="170" t="s">
        <v>503</v>
      </c>
      <c r="N51" s="170" t="s">
        <v>459</v>
      </c>
      <c r="O51" s="171" t="s">
        <v>1091</v>
      </c>
      <c r="P51" s="452" t="s">
        <v>144</v>
      </c>
      <c r="Q51" s="455" t="s">
        <v>69</v>
      </c>
    </row>
    <row r="52" spans="1:17" ht="80" customHeight="1" thickBot="1" x14ac:dyDescent="0.4">
      <c r="A52" s="459"/>
      <c r="B52" s="459"/>
      <c r="C52" s="462"/>
      <c r="D52" s="441"/>
      <c r="E52" s="441"/>
      <c r="F52" s="441"/>
      <c r="G52" s="444"/>
      <c r="H52" s="447"/>
      <c r="I52" s="450"/>
      <c r="J52" s="172">
        <v>2</v>
      </c>
      <c r="K52" s="299" t="s">
        <v>507</v>
      </c>
      <c r="L52" s="289" t="s">
        <v>64</v>
      </c>
      <c r="M52" s="173" t="s">
        <v>508</v>
      </c>
      <c r="N52" s="173" t="s">
        <v>461</v>
      </c>
      <c r="O52" s="174" t="s">
        <v>1092</v>
      </c>
      <c r="P52" s="453"/>
      <c r="Q52" s="456"/>
    </row>
    <row r="53" spans="1:17" ht="16.25" hidden="1" customHeight="1" x14ac:dyDescent="0.4">
      <c r="A53" s="459"/>
      <c r="B53" s="459"/>
      <c r="C53" s="462"/>
      <c r="D53" s="464"/>
      <c r="E53" s="441"/>
      <c r="F53" s="441"/>
      <c r="G53" s="444"/>
      <c r="H53" s="447"/>
      <c r="I53" s="466"/>
      <c r="J53" s="172"/>
      <c r="K53" s="300"/>
      <c r="L53" s="175"/>
      <c r="M53" s="175"/>
      <c r="N53" s="175"/>
      <c r="O53" s="176"/>
      <c r="P53" s="453"/>
      <c r="Q53" s="456"/>
    </row>
    <row r="54" spans="1:17" ht="16.25" hidden="1" customHeight="1" x14ac:dyDescent="0.4">
      <c r="A54" s="459"/>
      <c r="B54" s="459"/>
      <c r="C54" s="462"/>
      <c r="D54" s="464"/>
      <c r="E54" s="441"/>
      <c r="F54" s="441"/>
      <c r="G54" s="444"/>
      <c r="H54" s="447"/>
      <c r="I54" s="466"/>
      <c r="J54" s="172"/>
      <c r="K54" s="299"/>
      <c r="L54" s="173"/>
      <c r="M54" s="173"/>
      <c r="N54" s="173"/>
      <c r="O54" s="174"/>
      <c r="P54" s="453"/>
      <c r="Q54" s="456"/>
    </row>
    <row r="55" spans="1:17" ht="16.25" hidden="1" customHeight="1" x14ac:dyDescent="0.4">
      <c r="A55" s="459"/>
      <c r="B55" s="459"/>
      <c r="C55" s="462"/>
      <c r="D55" s="464"/>
      <c r="E55" s="441"/>
      <c r="F55" s="441"/>
      <c r="G55" s="444"/>
      <c r="H55" s="447"/>
      <c r="I55" s="466"/>
      <c r="J55" s="172"/>
      <c r="K55" s="299"/>
      <c r="L55" s="173"/>
      <c r="M55" s="173"/>
      <c r="N55" s="173"/>
      <c r="O55" s="174"/>
      <c r="P55" s="453"/>
      <c r="Q55" s="456"/>
    </row>
    <row r="56" spans="1:17" ht="16.25" hidden="1" customHeight="1" thickBot="1" x14ac:dyDescent="0.4">
      <c r="A56" s="460"/>
      <c r="B56" s="460"/>
      <c r="C56" s="463"/>
      <c r="D56" s="465"/>
      <c r="E56" s="442"/>
      <c r="F56" s="442"/>
      <c r="G56" s="445"/>
      <c r="H56" s="448"/>
      <c r="I56" s="467"/>
      <c r="J56" s="177"/>
      <c r="K56" s="301"/>
      <c r="L56" s="178"/>
      <c r="M56" s="178"/>
      <c r="N56" s="178"/>
      <c r="O56" s="179"/>
      <c r="P56" s="454"/>
      <c r="Q56" s="457"/>
    </row>
    <row r="57" spans="1:17" ht="80" customHeight="1" thickBot="1" x14ac:dyDescent="0.4">
      <c r="A57" s="468">
        <v>5</v>
      </c>
      <c r="B57" s="468" t="s">
        <v>1028</v>
      </c>
      <c r="C57" s="461" t="s">
        <v>379</v>
      </c>
      <c r="D57" s="440" t="s">
        <v>299</v>
      </c>
      <c r="E57" s="440" t="s">
        <v>534</v>
      </c>
      <c r="F57" s="440" t="s">
        <v>535</v>
      </c>
      <c r="G57" s="443" t="s">
        <v>536</v>
      </c>
      <c r="H57" s="446"/>
      <c r="I57" s="449" t="s">
        <v>81</v>
      </c>
      <c r="J57" s="169">
        <v>1</v>
      </c>
      <c r="K57" s="295" t="s">
        <v>544</v>
      </c>
      <c r="L57" s="288" t="s">
        <v>243</v>
      </c>
      <c r="M57" s="170" t="s">
        <v>545</v>
      </c>
      <c r="N57" s="170" t="s">
        <v>1027</v>
      </c>
      <c r="O57" s="171" t="s">
        <v>1093</v>
      </c>
      <c r="P57" s="452" t="s">
        <v>81</v>
      </c>
      <c r="Q57" s="455" t="s">
        <v>69</v>
      </c>
    </row>
    <row r="58" spans="1:17" ht="16.25" hidden="1" customHeight="1" x14ac:dyDescent="0.4">
      <c r="A58" s="469"/>
      <c r="B58" s="469"/>
      <c r="C58" s="462"/>
      <c r="D58" s="464"/>
      <c r="E58" s="441"/>
      <c r="F58" s="441"/>
      <c r="G58" s="444"/>
      <c r="H58" s="447"/>
      <c r="I58" s="466"/>
      <c r="J58" s="172"/>
      <c r="K58" s="299"/>
      <c r="L58" s="173"/>
      <c r="M58" s="173"/>
      <c r="N58" s="173"/>
      <c r="O58" s="174"/>
      <c r="P58" s="453"/>
      <c r="Q58" s="456"/>
    </row>
    <row r="59" spans="1:17" ht="16.25" hidden="1" customHeight="1" x14ac:dyDescent="0.4">
      <c r="A59" s="469"/>
      <c r="B59" s="469"/>
      <c r="C59" s="462"/>
      <c r="D59" s="464"/>
      <c r="E59" s="441"/>
      <c r="F59" s="441"/>
      <c r="G59" s="444"/>
      <c r="H59" s="447"/>
      <c r="I59" s="466"/>
      <c r="J59" s="172"/>
      <c r="K59" s="300"/>
      <c r="L59" s="175"/>
      <c r="M59" s="175"/>
      <c r="N59" s="175"/>
      <c r="O59" s="176"/>
      <c r="P59" s="453"/>
      <c r="Q59" s="456"/>
    </row>
    <row r="60" spans="1:17" ht="16" hidden="1" customHeight="1" x14ac:dyDescent="0.4">
      <c r="A60" s="469"/>
      <c r="B60" s="469"/>
      <c r="C60" s="462"/>
      <c r="D60" s="464"/>
      <c r="E60" s="441"/>
      <c r="F60" s="441"/>
      <c r="G60" s="444"/>
      <c r="H60" s="447"/>
      <c r="I60" s="466"/>
      <c r="J60" s="172"/>
      <c r="K60" s="299"/>
      <c r="L60" s="173"/>
      <c r="M60" s="173"/>
      <c r="N60" s="173"/>
      <c r="O60" s="174"/>
      <c r="P60" s="453"/>
      <c r="Q60" s="456"/>
    </row>
    <row r="61" spans="1:17" ht="16.25" hidden="1" customHeight="1" x14ac:dyDescent="0.4">
      <c r="A61" s="469"/>
      <c r="B61" s="469"/>
      <c r="C61" s="462"/>
      <c r="D61" s="464"/>
      <c r="E61" s="441"/>
      <c r="F61" s="441"/>
      <c r="G61" s="444"/>
      <c r="H61" s="447"/>
      <c r="I61" s="466"/>
      <c r="J61" s="172"/>
      <c r="K61" s="299"/>
      <c r="L61" s="173"/>
      <c r="M61" s="173"/>
      <c r="N61" s="173"/>
      <c r="O61" s="174"/>
      <c r="P61" s="453"/>
      <c r="Q61" s="456"/>
    </row>
    <row r="62" spans="1:17" ht="16.25" hidden="1" customHeight="1" thickBot="1" x14ac:dyDescent="0.4">
      <c r="A62" s="470"/>
      <c r="B62" s="470"/>
      <c r="C62" s="463"/>
      <c r="D62" s="465"/>
      <c r="E62" s="442"/>
      <c r="F62" s="442"/>
      <c r="G62" s="445"/>
      <c r="H62" s="448"/>
      <c r="I62" s="467"/>
      <c r="J62" s="177"/>
      <c r="K62" s="301"/>
      <c r="L62" s="178"/>
      <c r="M62" s="178"/>
      <c r="N62" s="178"/>
      <c r="O62" s="179"/>
      <c r="P62" s="454"/>
      <c r="Q62" s="457"/>
    </row>
    <row r="63" spans="1:17" ht="80" customHeight="1" x14ac:dyDescent="0.35">
      <c r="A63" s="468">
        <v>5</v>
      </c>
      <c r="B63" s="468" t="s">
        <v>565</v>
      </c>
      <c r="C63" s="461" t="s">
        <v>382</v>
      </c>
      <c r="D63" s="440" t="s">
        <v>299</v>
      </c>
      <c r="E63" s="440" t="s">
        <v>568</v>
      </c>
      <c r="F63" s="440" t="s">
        <v>570</v>
      </c>
      <c r="G63" s="443" t="s">
        <v>572</v>
      </c>
      <c r="H63" s="446"/>
      <c r="I63" s="449" t="s">
        <v>146</v>
      </c>
      <c r="J63" s="169">
        <v>1</v>
      </c>
      <c r="K63" s="295" t="s">
        <v>582</v>
      </c>
      <c r="L63" s="288" t="s">
        <v>243</v>
      </c>
      <c r="M63" s="170" t="s">
        <v>580</v>
      </c>
      <c r="N63" s="170" t="s">
        <v>641</v>
      </c>
      <c r="O63" s="170" t="s">
        <v>1094</v>
      </c>
      <c r="P63" s="452" t="s">
        <v>146</v>
      </c>
      <c r="Q63" s="455" t="s">
        <v>69</v>
      </c>
    </row>
    <row r="64" spans="1:17" ht="80" customHeight="1" x14ac:dyDescent="0.35">
      <c r="A64" s="469"/>
      <c r="B64" s="459"/>
      <c r="C64" s="462"/>
      <c r="D64" s="441"/>
      <c r="E64" s="441"/>
      <c r="F64" s="441"/>
      <c r="G64" s="444"/>
      <c r="H64" s="447"/>
      <c r="I64" s="450"/>
      <c r="J64" s="172">
        <v>2</v>
      </c>
      <c r="K64" s="299" t="s">
        <v>583</v>
      </c>
      <c r="L64" s="289" t="s">
        <v>64</v>
      </c>
      <c r="M64" s="173" t="s">
        <v>580</v>
      </c>
      <c r="N64" s="173" t="s">
        <v>295</v>
      </c>
      <c r="O64" s="173" t="s">
        <v>1095</v>
      </c>
      <c r="P64" s="453"/>
      <c r="Q64" s="456"/>
    </row>
    <row r="65" spans="1:17" ht="80" customHeight="1" thickBot="1" x14ac:dyDescent="0.4">
      <c r="A65" s="469"/>
      <c r="B65" s="459"/>
      <c r="C65" s="462"/>
      <c r="D65" s="441"/>
      <c r="E65" s="441"/>
      <c r="F65" s="441"/>
      <c r="G65" s="444"/>
      <c r="H65" s="447"/>
      <c r="I65" s="450"/>
      <c r="J65" s="172">
        <v>3</v>
      </c>
      <c r="K65" s="300" t="s">
        <v>584</v>
      </c>
      <c r="L65" s="290" t="s">
        <v>64</v>
      </c>
      <c r="M65" s="175" t="s">
        <v>581</v>
      </c>
      <c r="N65" s="175" t="s">
        <v>311</v>
      </c>
      <c r="O65" s="173" t="s">
        <v>1096</v>
      </c>
      <c r="P65" s="453"/>
      <c r="Q65" s="456"/>
    </row>
    <row r="66" spans="1:17" ht="16" hidden="1" customHeight="1" x14ac:dyDescent="0.4">
      <c r="A66" s="469"/>
      <c r="B66" s="459"/>
      <c r="C66" s="462"/>
      <c r="D66" s="464"/>
      <c r="E66" s="441"/>
      <c r="F66" s="441"/>
      <c r="G66" s="444"/>
      <c r="H66" s="447"/>
      <c r="I66" s="466"/>
      <c r="J66" s="172"/>
      <c r="K66" s="299"/>
      <c r="L66" s="173"/>
      <c r="M66" s="173"/>
      <c r="N66" s="173"/>
      <c r="O66" s="174"/>
      <c r="P66" s="453"/>
      <c r="Q66" s="456"/>
    </row>
    <row r="67" spans="1:17" ht="16.25" hidden="1" customHeight="1" x14ac:dyDescent="0.4">
      <c r="A67" s="469"/>
      <c r="B67" s="459"/>
      <c r="C67" s="462"/>
      <c r="D67" s="464"/>
      <c r="E67" s="441"/>
      <c r="F67" s="441"/>
      <c r="G67" s="444"/>
      <c r="H67" s="447"/>
      <c r="I67" s="466"/>
      <c r="J67" s="172"/>
      <c r="K67" s="299"/>
      <c r="L67" s="173"/>
      <c r="M67" s="173"/>
      <c r="N67" s="173"/>
      <c r="O67" s="174"/>
      <c r="P67" s="453"/>
      <c r="Q67" s="456"/>
    </row>
    <row r="68" spans="1:17" ht="16" hidden="1" customHeight="1" thickBot="1" x14ac:dyDescent="0.4">
      <c r="A68" s="470"/>
      <c r="B68" s="460"/>
      <c r="C68" s="463"/>
      <c r="D68" s="465"/>
      <c r="E68" s="442"/>
      <c r="F68" s="442"/>
      <c r="G68" s="445"/>
      <c r="H68" s="448"/>
      <c r="I68" s="467"/>
      <c r="J68" s="177"/>
      <c r="K68" s="301"/>
      <c r="L68" s="178"/>
      <c r="M68" s="178"/>
      <c r="N68" s="178"/>
      <c r="O68" s="179"/>
      <c r="P68" s="454"/>
      <c r="Q68" s="457"/>
    </row>
    <row r="69" spans="1:17" ht="80" customHeight="1" x14ac:dyDescent="0.35">
      <c r="A69" s="468">
        <v>5</v>
      </c>
      <c r="B69" s="458" t="s">
        <v>566</v>
      </c>
      <c r="C69" s="461" t="s">
        <v>382</v>
      </c>
      <c r="D69" s="440" t="s">
        <v>299</v>
      </c>
      <c r="E69" s="440" t="s">
        <v>569</v>
      </c>
      <c r="F69" s="440" t="s">
        <v>571</v>
      </c>
      <c r="G69" s="443" t="s">
        <v>573</v>
      </c>
      <c r="H69" s="446"/>
      <c r="I69" s="449" t="s">
        <v>144</v>
      </c>
      <c r="J69" s="169">
        <v>1</v>
      </c>
      <c r="K69" s="295" t="s">
        <v>585</v>
      </c>
      <c r="L69" s="288" t="s">
        <v>64</v>
      </c>
      <c r="M69" s="170" t="s">
        <v>587</v>
      </c>
      <c r="N69" s="170" t="s">
        <v>295</v>
      </c>
      <c r="O69" s="170" t="s">
        <v>1097</v>
      </c>
      <c r="P69" s="452" t="s">
        <v>144</v>
      </c>
      <c r="Q69" s="455" t="s">
        <v>69</v>
      </c>
    </row>
    <row r="70" spans="1:17" ht="80" customHeight="1" thickBot="1" x14ac:dyDescent="0.4">
      <c r="A70" s="469"/>
      <c r="B70" s="459"/>
      <c r="C70" s="462"/>
      <c r="D70" s="441"/>
      <c r="E70" s="441"/>
      <c r="F70" s="441"/>
      <c r="G70" s="444"/>
      <c r="H70" s="447"/>
      <c r="I70" s="450"/>
      <c r="J70" s="172">
        <v>2</v>
      </c>
      <c r="K70" s="299" t="s">
        <v>586</v>
      </c>
      <c r="L70" s="289" t="s">
        <v>64</v>
      </c>
      <c r="M70" s="173" t="s">
        <v>581</v>
      </c>
      <c r="N70" s="173" t="s">
        <v>311</v>
      </c>
      <c r="O70" s="173" t="s">
        <v>1098</v>
      </c>
      <c r="P70" s="453"/>
      <c r="Q70" s="456"/>
    </row>
    <row r="71" spans="1:17" ht="16" hidden="1" customHeight="1" x14ac:dyDescent="0.4">
      <c r="A71" s="469"/>
      <c r="B71" s="459"/>
      <c r="C71" s="462"/>
      <c r="D71" s="464"/>
      <c r="E71" s="441"/>
      <c r="F71" s="441"/>
      <c r="G71" s="444"/>
      <c r="H71" s="447"/>
      <c r="I71" s="466"/>
      <c r="J71" s="172"/>
      <c r="K71" s="300"/>
      <c r="L71" s="175"/>
      <c r="M71" s="175"/>
      <c r="N71" s="175"/>
      <c r="O71" s="176"/>
      <c r="P71" s="453"/>
      <c r="Q71" s="456"/>
    </row>
    <row r="72" spans="1:17" ht="16" hidden="1" customHeight="1" x14ac:dyDescent="0.4">
      <c r="A72" s="469"/>
      <c r="B72" s="459"/>
      <c r="C72" s="462"/>
      <c r="D72" s="464"/>
      <c r="E72" s="441"/>
      <c r="F72" s="441"/>
      <c r="G72" s="444"/>
      <c r="H72" s="447"/>
      <c r="I72" s="466"/>
      <c r="J72" s="172"/>
      <c r="K72" s="299"/>
      <c r="L72" s="173"/>
      <c r="M72" s="173"/>
      <c r="N72" s="173"/>
      <c r="O72" s="174"/>
      <c r="P72" s="453"/>
      <c r="Q72" s="456"/>
    </row>
    <row r="73" spans="1:17" ht="16" hidden="1" customHeight="1" x14ac:dyDescent="0.4">
      <c r="A73" s="469"/>
      <c r="B73" s="459"/>
      <c r="C73" s="462"/>
      <c r="D73" s="464"/>
      <c r="E73" s="441"/>
      <c r="F73" s="441"/>
      <c r="G73" s="444"/>
      <c r="H73" s="447"/>
      <c r="I73" s="466"/>
      <c r="J73" s="172"/>
      <c r="K73" s="299"/>
      <c r="L73" s="173"/>
      <c r="M73" s="173"/>
      <c r="N73" s="173"/>
      <c r="O73" s="174"/>
      <c r="P73" s="453"/>
      <c r="Q73" s="456"/>
    </row>
    <row r="74" spans="1:17" ht="16" hidden="1" customHeight="1" thickBot="1" x14ac:dyDescent="0.4">
      <c r="A74" s="470"/>
      <c r="B74" s="460"/>
      <c r="C74" s="463"/>
      <c r="D74" s="465"/>
      <c r="E74" s="442"/>
      <c r="F74" s="442"/>
      <c r="G74" s="445"/>
      <c r="H74" s="448"/>
      <c r="I74" s="467"/>
      <c r="J74" s="177"/>
      <c r="K74" s="301"/>
      <c r="L74" s="178"/>
      <c r="M74" s="178"/>
      <c r="N74" s="178"/>
      <c r="O74" s="179"/>
      <c r="P74" s="454"/>
      <c r="Q74" s="457"/>
    </row>
    <row r="75" spans="1:17" ht="80" customHeight="1" x14ac:dyDescent="0.35">
      <c r="A75" s="468">
        <v>5</v>
      </c>
      <c r="B75" s="458" t="s">
        <v>881</v>
      </c>
      <c r="C75" s="461" t="s">
        <v>384</v>
      </c>
      <c r="D75" s="440" t="s">
        <v>299</v>
      </c>
      <c r="E75" s="440" t="s">
        <v>882</v>
      </c>
      <c r="F75" s="440" t="s">
        <v>883</v>
      </c>
      <c r="G75" s="443" t="s">
        <v>884</v>
      </c>
      <c r="H75" s="446"/>
      <c r="I75" s="449" t="s">
        <v>144</v>
      </c>
      <c r="J75" s="169">
        <v>1</v>
      </c>
      <c r="K75" s="295" t="s">
        <v>906</v>
      </c>
      <c r="L75" s="288" t="s">
        <v>64</v>
      </c>
      <c r="M75" s="170" t="s">
        <v>909</v>
      </c>
      <c r="N75" s="170" t="s">
        <v>311</v>
      </c>
      <c r="O75" s="170" t="s">
        <v>1099</v>
      </c>
      <c r="P75" s="452" t="s">
        <v>144</v>
      </c>
      <c r="Q75" s="455" t="s">
        <v>69</v>
      </c>
    </row>
    <row r="76" spans="1:17" ht="80" customHeight="1" x14ac:dyDescent="0.35">
      <c r="A76" s="469"/>
      <c r="B76" s="459"/>
      <c r="C76" s="462"/>
      <c r="D76" s="441"/>
      <c r="E76" s="441"/>
      <c r="F76" s="441"/>
      <c r="G76" s="444"/>
      <c r="H76" s="447"/>
      <c r="I76" s="450"/>
      <c r="J76" s="172">
        <v>2</v>
      </c>
      <c r="K76" s="299" t="s">
        <v>907</v>
      </c>
      <c r="L76" s="289" t="s">
        <v>64</v>
      </c>
      <c r="M76" s="173" t="s">
        <v>910</v>
      </c>
      <c r="N76" s="173" t="s">
        <v>461</v>
      </c>
      <c r="O76" s="174" t="s">
        <v>1100</v>
      </c>
      <c r="P76" s="453"/>
      <c r="Q76" s="456"/>
    </row>
    <row r="77" spans="1:17" ht="80" customHeight="1" thickBot="1" x14ac:dyDescent="0.4">
      <c r="A77" s="469"/>
      <c r="B77" s="459"/>
      <c r="C77" s="462"/>
      <c r="D77" s="441"/>
      <c r="E77" s="441"/>
      <c r="F77" s="441"/>
      <c r="G77" s="444"/>
      <c r="H77" s="447"/>
      <c r="I77" s="450"/>
      <c r="J77" s="172">
        <v>3</v>
      </c>
      <c r="K77" s="300" t="s">
        <v>908</v>
      </c>
      <c r="L77" s="290" t="s">
        <v>243</v>
      </c>
      <c r="M77" s="175" t="s">
        <v>910</v>
      </c>
      <c r="N77" s="175" t="s">
        <v>461</v>
      </c>
      <c r="O77" s="176" t="s">
        <v>1101</v>
      </c>
      <c r="P77" s="453"/>
      <c r="Q77" s="456"/>
    </row>
    <row r="78" spans="1:17" ht="16" hidden="1" customHeight="1" x14ac:dyDescent="0.4">
      <c r="A78" s="469"/>
      <c r="B78" s="459"/>
      <c r="C78" s="462"/>
      <c r="D78" s="464"/>
      <c r="E78" s="441"/>
      <c r="F78" s="441"/>
      <c r="G78" s="444"/>
      <c r="H78" s="447"/>
      <c r="I78" s="466"/>
      <c r="J78" s="172"/>
      <c r="K78" s="299"/>
      <c r="L78" s="173"/>
      <c r="M78" s="173"/>
      <c r="N78" s="173"/>
      <c r="O78" s="174"/>
      <c r="P78" s="453"/>
      <c r="Q78" s="456"/>
    </row>
    <row r="79" spans="1:17" ht="16" hidden="1" customHeight="1" x14ac:dyDescent="0.4">
      <c r="A79" s="469"/>
      <c r="B79" s="459"/>
      <c r="C79" s="462"/>
      <c r="D79" s="464"/>
      <c r="E79" s="441"/>
      <c r="F79" s="441"/>
      <c r="G79" s="444"/>
      <c r="H79" s="447"/>
      <c r="I79" s="466"/>
      <c r="J79" s="172"/>
      <c r="K79" s="299"/>
      <c r="L79" s="173"/>
      <c r="M79" s="173"/>
      <c r="N79" s="173"/>
      <c r="O79" s="174"/>
      <c r="P79" s="453"/>
      <c r="Q79" s="456"/>
    </row>
    <row r="80" spans="1:17" ht="16" hidden="1" customHeight="1" thickBot="1" x14ac:dyDescent="0.4">
      <c r="A80" s="470"/>
      <c r="B80" s="460"/>
      <c r="C80" s="463"/>
      <c r="D80" s="465"/>
      <c r="E80" s="442"/>
      <c r="F80" s="442"/>
      <c r="G80" s="445"/>
      <c r="H80" s="448"/>
      <c r="I80" s="467"/>
      <c r="J80" s="177"/>
      <c r="K80" s="301"/>
      <c r="L80" s="178"/>
      <c r="M80" s="178"/>
      <c r="N80" s="178"/>
      <c r="O80" s="179"/>
      <c r="P80" s="454"/>
      <c r="Q80" s="457"/>
    </row>
    <row r="81" spans="1:17" ht="80" customHeight="1" x14ac:dyDescent="0.35">
      <c r="A81" s="468">
        <v>5</v>
      </c>
      <c r="B81" s="458" t="s">
        <v>885</v>
      </c>
      <c r="C81" s="461" t="s">
        <v>384</v>
      </c>
      <c r="D81" s="440" t="s">
        <v>299</v>
      </c>
      <c r="E81" s="440" t="s">
        <v>886</v>
      </c>
      <c r="F81" s="440" t="s">
        <v>887</v>
      </c>
      <c r="G81" s="443" t="s">
        <v>888</v>
      </c>
      <c r="H81" s="446"/>
      <c r="I81" s="449" t="s">
        <v>81</v>
      </c>
      <c r="J81" s="169">
        <v>1</v>
      </c>
      <c r="K81" s="295" t="s">
        <v>911</v>
      </c>
      <c r="L81" s="288" t="s">
        <v>243</v>
      </c>
      <c r="M81" s="170" t="s">
        <v>910</v>
      </c>
      <c r="N81" s="170" t="s">
        <v>311</v>
      </c>
      <c r="O81" s="170" t="s">
        <v>1102</v>
      </c>
      <c r="P81" s="452" t="s">
        <v>81</v>
      </c>
      <c r="Q81" s="455" t="s">
        <v>69</v>
      </c>
    </row>
    <row r="82" spans="1:17" ht="80" customHeight="1" thickBot="1" x14ac:dyDescent="0.4">
      <c r="A82" s="469"/>
      <c r="B82" s="459"/>
      <c r="C82" s="462"/>
      <c r="D82" s="441"/>
      <c r="E82" s="441"/>
      <c r="F82" s="441"/>
      <c r="G82" s="444"/>
      <c r="H82" s="447"/>
      <c r="I82" s="450"/>
      <c r="J82" s="172">
        <v>1</v>
      </c>
      <c r="K82" s="302" t="s">
        <v>914</v>
      </c>
      <c r="L82" s="291" t="s">
        <v>71</v>
      </c>
      <c r="M82" s="281" t="s">
        <v>915</v>
      </c>
      <c r="N82" s="281" t="s">
        <v>1071</v>
      </c>
      <c r="O82" s="282" t="s">
        <v>1103</v>
      </c>
      <c r="P82" s="453"/>
      <c r="Q82" s="456"/>
    </row>
    <row r="83" spans="1:17" ht="16" hidden="1" customHeight="1" x14ac:dyDescent="0.4">
      <c r="A83" s="469"/>
      <c r="B83" s="459"/>
      <c r="C83" s="462"/>
      <c r="D83" s="464"/>
      <c r="E83" s="441"/>
      <c r="F83" s="441"/>
      <c r="G83" s="444"/>
      <c r="H83" s="447"/>
      <c r="I83" s="466"/>
      <c r="J83" s="172"/>
      <c r="K83" s="300"/>
      <c r="L83" s="175"/>
      <c r="M83" s="175"/>
      <c r="N83" s="175"/>
      <c r="O83" s="176"/>
      <c r="P83" s="453"/>
      <c r="Q83" s="456"/>
    </row>
    <row r="84" spans="1:17" ht="16" hidden="1" customHeight="1" x14ac:dyDescent="0.4">
      <c r="A84" s="469"/>
      <c r="B84" s="459"/>
      <c r="C84" s="462"/>
      <c r="D84" s="464"/>
      <c r="E84" s="441"/>
      <c r="F84" s="441"/>
      <c r="G84" s="444"/>
      <c r="H84" s="447"/>
      <c r="I84" s="466"/>
      <c r="J84" s="172"/>
      <c r="K84" s="299"/>
      <c r="L84" s="173"/>
      <c r="M84" s="173"/>
      <c r="N84" s="173"/>
      <c r="O84" s="174"/>
      <c r="P84" s="453"/>
      <c r="Q84" s="456"/>
    </row>
    <row r="85" spans="1:17" ht="16" hidden="1" customHeight="1" x14ac:dyDescent="0.4">
      <c r="A85" s="469"/>
      <c r="B85" s="459"/>
      <c r="C85" s="462"/>
      <c r="D85" s="464"/>
      <c r="E85" s="441"/>
      <c r="F85" s="441"/>
      <c r="G85" s="444"/>
      <c r="H85" s="447"/>
      <c r="I85" s="466"/>
      <c r="J85" s="172"/>
      <c r="K85" s="299"/>
      <c r="L85" s="173"/>
      <c r="M85" s="173"/>
      <c r="N85" s="173"/>
      <c r="O85" s="174"/>
      <c r="P85" s="453"/>
      <c r="Q85" s="456"/>
    </row>
    <row r="86" spans="1:17" ht="16" hidden="1" customHeight="1" thickBot="1" x14ac:dyDescent="0.4">
      <c r="A86" s="470"/>
      <c r="B86" s="460"/>
      <c r="C86" s="463"/>
      <c r="D86" s="465"/>
      <c r="E86" s="442"/>
      <c r="F86" s="442"/>
      <c r="G86" s="445"/>
      <c r="H86" s="448"/>
      <c r="I86" s="467"/>
      <c r="J86" s="177"/>
      <c r="K86" s="301"/>
      <c r="L86" s="178"/>
      <c r="M86" s="178"/>
      <c r="N86" s="178"/>
      <c r="O86" s="179"/>
      <c r="P86" s="454"/>
      <c r="Q86" s="457"/>
    </row>
    <row r="87" spans="1:17" ht="80" customHeight="1" thickBot="1" x14ac:dyDescent="0.4">
      <c r="A87" s="468">
        <v>5</v>
      </c>
      <c r="B87" s="458" t="s">
        <v>997</v>
      </c>
      <c r="C87" s="461" t="s">
        <v>386</v>
      </c>
      <c r="D87" s="440" t="s">
        <v>290</v>
      </c>
      <c r="E87" s="440" t="s">
        <v>1001</v>
      </c>
      <c r="F87" s="440" t="s">
        <v>1002</v>
      </c>
      <c r="G87" s="443" t="s">
        <v>1003</v>
      </c>
      <c r="H87" s="446"/>
      <c r="I87" s="449" t="s">
        <v>81</v>
      </c>
      <c r="J87" s="169">
        <v>1</v>
      </c>
      <c r="K87" s="295" t="s">
        <v>1021</v>
      </c>
      <c r="L87" s="288" t="s">
        <v>243</v>
      </c>
      <c r="M87" s="170" t="s">
        <v>1017</v>
      </c>
      <c r="N87" s="170" t="s">
        <v>461</v>
      </c>
      <c r="O87" s="170" t="s">
        <v>1104</v>
      </c>
      <c r="P87" s="452" t="s">
        <v>81</v>
      </c>
      <c r="Q87" s="455" t="s">
        <v>69</v>
      </c>
    </row>
    <row r="88" spans="1:17" ht="16" hidden="1" customHeight="1" x14ac:dyDescent="0.4">
      <c r="A88" s="469"/>
      <c r="B88" s="459"/>
      <c r="C88" s="462"/>
      <c r="D88" s="464"/>
      <c r="E88" s="441"/>
      <c r="F88" s="441"/>
      <c r="G88" s="444"/>
      <c r="H88" s="447"/>
      <c r="I88" s="466"/>
      <c r="J88" s="172"/>
      <c r="K88" s="299"/>
      <c r="L88" s="173"/>
      <c r="M88" s="173"/>
      <c r="N88" s="173"/>
      <c r="O88" s="174"/>
      <c r="P88" s="453"/>
      <c r="Q88" s="456"/>
    </row>
    <row r="89" spans="1:17" ht="16" hidden="1" customHeight="1" x14ac:dyDescent="0.4">
      <c r="A89" s="469"/>
      <c r="B89" s="459"/>
      <c r="C89" s="462"/>
      <c r="D89" s="464"/>
      <c r="E89" s="441"/>
      <c r="F89" s="441"/>
      <c r="G89" s="444"/>
      <c r="H89" s="447"/>
      <c r="I89" s="466"/>
      <c r="J89" s="172"/>
      <c r="K89" s="300"/>
      <c r="L89" s="175"/>
      <c r="M89" s="175"/>
      <c r="N89" s="175"/>
      <c r="O89" s="176"/>
      <c r="P89" s="453"/>
      <c r="Q89" s="456"/>
    </row>
    <row r="90" spans="1:17" ht="16" hidden="1" customHeight="1" x14ac:dyDescent="0.4">
      <c r="A90" s="469"/>
      <c r="B90" s="459"/>
      <c r="C90" s="462"/>
      <c r="D90" s="464"/>
      <c r="E90" s="441"/>
      <c r="F90" s="441"/>
      <c r="G90" s="444"/>
      <c r="H90" s="447"/>
      <c r="I90" s="466"/>
      <c r="J90" s="172"/>
      <c r="K90" s="299"/>
      <c r="L90" s="173"/>
      <c r="M90" s="173"/>
      <c r="N90" s="173"/>
      <c r="O90" s="174"/>
      <c r="P90" s="453"/>
      <c r="Q90" s="456"/>
    </row>
    <row r="91" spans="1:17" ht="16" hidden="1" customHeight="1" x14ac:dyDescent="0.4">
      <c r="A91" s="469"/>
      <c r="B91" s="459"/>
      <c r="C91" s="462"/>
      <c r="D91" s="464"/>
      <c r="E91" s="441"/>
      <c r="F91" s="441"/>
      <c r="G91" s="444"/>
      <c r="H91" s="447"/>
      <c r="I91" s="466"/>
      <c r="J91" s="172"/>
      <c r="K91" s="299"/>
      <c r="L91" s="173"/>
      <c r="M91" s="173"/>
      <c r="N91" s="173"/>
      <c r="O91" s="174"/>
      <c r="P91" s="453"/>
      <c r="Q91" s="456"/>
    </row>
    <row r="92" spans="1:17" ht="16" hidden="1" customHeight="1" thickBot="1" x14ac:dyDescent="0.4">
      <c r="A92" s="470"/>
      <c r="B92" s="460"/>
      <c r="C92" s="463"/>
      <c r="D92" s="465"/>
      <c r="E92" s="442"/>
      <c r="F92" s="442"/>
      <c r="G92" s="445"/>
      <c r="H92" s="448"/>
      <c r="I92" s="467"/>
      <c r="J92" s="177"/>
      <c r="K92" s="301"/>
      <c r="L92" s="178"/>
      <c r="M92" s="178"/>
      <c r="N92" s="178"/>
      <c r="O92" s="179"/>
      <c r="P92" s="454"/>
      <c r="Q92" s="457"/>
    </row>
    <row r="93" spans="1:17" ht="80" customHeight="1" thickBot="1" x14ac:dyDescent="0.4">
      <c r="A93" s="468">
        <v>6</v>
      </c>
      <c r="B93" s="468" t="s">
        <v>1028</v>
      </c>
      <c r="C93" s="461" t="s">
        <v>1046</v>
      </c>
      <c r="D93" s="440" t="s">
        <v>299</v>
      </c>
      <c r="E93" s="440" t="s">
        <v>538</v>
      </c>
      <c r="F93" s="440" t="s">
        <v>539</v>
      </c>
      <c r="G93" s="443" t="s">
        <v>540</v>
      </c>
      <c r="H93" s="446"/>
      <c r="I93" s="449" t="s">
        <v>146</v>
      </c>
      <c r="J93" s="169">
        <v>1</v>
      </c>
      <c r="K93" s="295" t="s">
        <v>546</v>
      </c>
      <c r="L93" s="288" t="s">
        <v>64</v>
      </c>
      <c r="M93" s="170" t="s">
        <v>545</v>
      </c>
      <c r="N93" s="170" t="s">
        <v>295</v>
      </c>
      <c r="O93" s="171" t="s">
        <v>1105</v>
      </c>
      <c r="P93" s="452" t="s">
        <v>146</v>
      </c>
      <c r="Q93" s="455" t="s">
        <v>69</v>
      </c>
    </row>
    <row r="94" spans="1:17" ht="16.25" hidden="1" customHeight="1" x14ac:dyDescent="0.4">
      <c r="A94" s="469"/>
      <c r="B94" s="469"/>
      <c r="C94" s="462"/>
      <c r="D94" s="464"/>
      <c r="E94" s="441"/>
      <c r="F94" s="441"/>
      <c r="G94" s="444"/>
      <c r="H94" s="447"/>
      <c r="I94" s="466"/>
      <c r="J94" s="172"/>
      <c r="K94" s="299"/>
      <c r="L94" s="173"/>
      <c r="M94" s="173"/>
      <c r="N94" s="173"/>
      <c r="O94" s="174"/>
      <c r="P94" s="453"/>
      <c r="Q94" s="456"/>
    </row>
    <row r="95" spans="1:17" ht="16.25" hidden="1" customHeight="1" x14ac:dyDescent="0.4">
      <c r="A95" s="469"/>
      <c r="B95" s="469"/>
      <c r="C95" s="462"/>
      <c r="D95" s="464"/>
      <c r="E95" s="441"/>
      <c r="F95" s="441"/>
      <c r="G95" s="444"/>
      <c r="H95" s="447"/>
      <c r="I95" s="466"/>
      <c r="J95" s="172"/>
      <c r="K95" s="300"/>
      <c r="L95" s="175"/>
      <c r="M95" s="175"/>
      <c r="N95" s="175"/>
      <c r="O95" s="176"/>
      <c r="P95" s="453"/>
      <c r="Q95" s="456"/>
    </row>
    <row r="96" spans="1:17" ht="16.25" hidden="1" customHeight="1" x14ac:dyDescent="0.4">
      <c r="A96" s="469"/>
      <c r="B96" s="469"/>
      <c r="C96" s="462"/>
      <c r="D96" s="464"/>
      <c r="E96" s="441"/>
      <c r="F96" s="441"/>
      <c r="G96" s="444"/>
      <c r="H96" s="447"/>
      <c r="I96" s="466"/>
      <c r="J96" s="172"/>
      <c r="K96" s="299"/>
      <c r="L96" s="173"/>
      <c r="M96" s="173"/>
      <c r="N96" s="173"/>
      <c r="O96" s="174"/>
      <c r="P96" s="453"/>
      <c r="Q96" s="456"/>
    </row>
    <row r="97" spans="1:17" ht="16.25" hidden="1" customHeight="1" x14ac:dyDescent="0.4">
      <c r="A97" s="469"/>
      <c r="B97" s="469"/>
      <c r="C97" s="462"/>
      <c r="D97" s="464"/>
      <c r="E97" s="441"/>
      <c r="F97" s="441"/>
      <c r="G97" s="444"/>
      <c r="H97" s="447"/>
      <c r="I97" s="466"/>
      <c r="J97" s="172"/>
      <c r="K97" s="299"/>
      <c r="L97" s="173"/>
      <c r="M97" s="173"/>
      <c r="N97" s="173"/>
      <c r="O97" s="174"/>
      <c r="P97" s="453"/>
      <c r="Q97" s="456"/>
    </row>
    <row r="98" spans="1:17" ht="16.25" hidden="1" customHeight="1" thickBot="1" x14ac:dyDescent="0.4">
      <c r="A98" s="470"/>
      <c r="B98" s="470"/>
      <c r="C98" s="463"/>
      <c r="D98" s="465"/>
      <c r="E98" s="442"/>
      <c r="F98" s="442"/>
      <c r="G98" s="445"/>
      <c r="H98" s="448"/>
      <c r="I98" s="467"/>
      <c r="J98" s="177"/>
      <c r="K98" s="301"/>
      <c r="L98" s="178"/>
      <c r="M98" s="178"/>
      <c r="N98" s="178"/>
      <c r="O98" s="179"/>
      <c r="P98" s="454"/>
      <c r="Q98" s="457"/>
    </row>
    <row r="99" spans="1:17" ht="80" customHeight="1" x14ac:dyDescent="0.35">
      <c r="A99" s="468">
        <v>6</v>
      </c>
      <c r="B99" s="458" t="s">
        <v>565</v>
      </c>
      <c r="C99" s="461" t="s">
        <v>1047</v>
      </c>
      <c r="D99" s="440" t="s">
        <v>290</v>
      </c>
      <c r="E99" s="440" t="s">
        <v>574</v>
      </c>
      <c r="F99" s="440" t="s">
        <v>575</v>
      </c>
      <c r="G99" s="443" t="s">
        <v>576</v>
      </c>
      <c r="H99" s="446"/>
      <c r="I99" s="449" t="s">
        <v>146</v>
      </c>
      <c r="J99" s="169">
        <v>1</v>
      </c>
      <c r="K99" s="295" t="s">
        <v>588</v>
      </c>
      <c r="L99" s="288" t="s">
        <v>243</v>
      </c>
      <c r="M99" s="170" t="s">
        <v>591</v>
      </c>
      <c r="N99" s="170" t="s">
        <v>310</v>
      </c>
      <c r="O99" s="170" t="s">
        <v>1106</v>
      </c>
      <c r="P99" s="452" t="s">
        <v>146</v>
      </c>
      <c r="Q99" s="455" t="s">
        <v>69</v>
      </c>
    </row>
    <row r="100" spans="1:17" ht="80" customHeight="1" x14ac:dyDescent="0.35">
      <c r="A100" s="469"/>
      <c r="B100" s="459"/>
      <c r="C100" s="462"/>
      <c r="D100" s="441"/>
      <c r="E100" s="441"/>
      <c r="F100" s="441"/>
      <c r="G100" s="444"/>
      <c r="H100" s="447"/>
      <c r="I100" s="450"/>
      <c r="J100" s="172">
        <v>2</v>
      </c>
      <c r="K100" s="299" t="s">
        <v>589</v>
      </c>
      <c r="L100" s="289" t="s">
        <v>64</v>
      </c>
      <c r="M100" s="173" t="s">
        <v>592</v>
      </c>
      <c r="N100" s="173" t="s">
        <v>295</v>
      </c>
      <c r="O100" s="173" t="s">
        <v>1107</v>
      </c>
      <c r="P100" s="453"/>
      <c r="Q100" s="456"/>
    </row>
    <row r="101" spans="1:17" ht="80" customHeight="1" thickBot="1" x14ac:dyDescent="0.4">
      <c r="A101" s="469"/>
      <c r="B101" s="459"/>
      <c r="C101" s="462"/>
      <c r="D101" s="441"/>
      <c r="E101" s="441"/>
      <c r="F101" s="441"/>
      <c r="G101" s="444"/>
      <c r="H101" s="447"/>
      <c r="I101" s="450"/>
      <c r="J101" s="172">
        <v>3</v>
      </c>
      <c r="K101" s="300" t="s">
        <v>590</v>
      </c>
      <c r="L101" s="290" t="s">
        <v>64</v>
      </c>
      <c r="M101" s="175" t="s">
        <v>587</v>
      </c>
      <c r="N101" s="175" t="s">
        <v>295</v>
      </c>
      <c r="O101" s="173" t="s">
        <v>1108</v>
      </c>
      <c r="P101" s="453"/>
      <c r="Q101" s="456"/>
    </row>
    <row r="102" spans="1:17" ht="16.25" hidden="1" customHeight="1" x14ac:dyDescent="0.4">
      <c r="A102" s="469"/>
      <c r="B102" s="459"/>
      <c r="C102" s="462"/>
      <c r="D102" s="464"/>
      <c r="E102" s="441"/>
      <c r="F102" s="441"/>
      <c r="G102" s="444"/>
      <c r="H102" s="447"/>
      <c r="I102" s="466"/>
      <c r="J102" s="172"/>
      <c r="K102" s="299"/>
      <c r="L102" s="173"/>
      <c r="M102" s="173"/>
      <c r="N102" s="173"/>
      <c r="O102" s="174"/>
      <c r="P102" s="453"/>
      <c r="Q102" s="456"/>
    </row>
    <row r="103" spans="1:17" ht="16.25" hidden="1" customHeight="1" x14ac:dyDescent="0.4">
      <c r="A103" s="469"/>
      <c r="B103" s="459"/>
      <c r="C103" s="462"/>
      <c r="D103" s="464"/>
      <c r="E103" s="441"/>
      <c r="F103" s="441"/>
      <c r="G103" s="444"/>
      <c r="H103" s="447"/>
      <c r="I103" s="466"/>
      <c r="J103" s="172"/>
      <c r="K103" s="299"/>
      <c r="L103" s="173"/>
      <c r="M103" s="173"/>
      <c r="N103" s="173"/>
      <c r="O103" s="174"/>
      <c r="P103" s="453"/>
      <c r="Q103" s="456"/>
    </row>
    <row r="104" spans="1:17" ht="16.25" hidden="1" customHeight="1" thickBot="1" x14ac:dyDescent="0.4">
      <c r="A104" s="470"/>
      <c r="B104" s="460"/>
      <c r="C104" s="463"/>
      <c r="D104" s="465"/>
      <c r="E104" s="442"/>
      <c r="F104" s="442"/>
      <c r="G104" s="445"/>
      <c r="H104" s="448"/>
      <c r="I104" s="467"/>
      <c r="J104" s="177"/>
      <c r="K104" s="301"/>
      <c r="L104" s="178"/>
      <c r="M104" s="178"/>
      <c r="N104" s="178"/>
      <c r="O104" s="179"/>
      <c r="P104" s="454"/>
      <c r="Q104" s="457"/>
    </row>
    <row r="105" spans="1:17" ht="80" customHeight="1" thickBot="1" x14ac:dyDescent="0.4">
      <c r="A105" s="468">
        <v>6</v>
      </c>
      <c r="B105" s="458" t="s">
        <v>566</v>
      </c>
      <c r="C105" s="461" t="s">
        <v>1047</v>
      </c>
      <c r="D105" s="440" t="s">
        <v>290</v>
      </c>
      <c r="E105" s="440" t="s">
        <v>577</v>
      </c>
      <c r="F105" s="440" t="s">
        <v>596</v>
      </c>
      <c r="G105" s="443" t="s">
        <v>597</v>
      </c>
      <c r="H105" s="446"/>
      <c r="I105" s="449" t="s">
        <v>144</v>
      </c>
      <c r="J105" s="169">
        <v>1</v>
      </c>
      <c r="K105" s="295" t="s">
        <v>599</v>
      </c>
      <c r="L105" s="288" t="s">
        <v>64</v>
      </c>
      <c r="M105" s="170" t="s">
        <v>598</v>
      </c>
      <c r="N105" s="170" t="s">
        <v>295</v>
      </c>
      <c r="O105" s="170" t="s">
        <v>1109</v>
      </c>
      <c r="P105" s="452" t="s">
        <v>144</v>
      </c>
      <c r="Q105" s="455" t="s">
        <v>69</v>
      </c>
    </row>
    <row r="106" spans="1:17" ht="16.25" hidden="1" customHeight="1" x14ac:dyDescent="0.4">
      <c r="A106" s="469"/>
      <c r="B106" s="459"/>
      <c r="C106" s="462"/>
      <c r="D106" s="464"/>
      <c r="E106" s="441"/>
      <c r="F106" s="441"/>
      <c r="G106" s="444"/>
      <c r="H106" s="447"/>
      <c r="I106" s="466"/>
      <c r="J106" s="172"/>
      <c r="K106" s="299"/>
      <c r="L106" s="173"/>
      <c r="M106" s="173"/>
      <c r="N106" s="173"/>
      <c r="O106" s="174"/>
      <c r="P106" s="453"/>
      <c r="Q106" s="456"/>
    </row>
    <row r="107" spans="1:17" ht="16.25" hidden="1" customHeight="1" x14ac:dyDescent="0.4">
      <c r="A107" s="469"/>
      <c r="B107" s="459"/>
      <c r="C107" s="462"/>
      <c r="D107" s="464"/>
      <c r="E107" s="441"/>
      <c r="F107" s="441"/>
      <c r="G107" s="444"/>
      <c r="H107" s="447"/>
      <c r="I107" s="466"/>
      <c r="J107" s="172"/>
      <c r="K107" s="300"/>
      <c r="L107" s="175"/>
      <c r="M107" s="175"/>
      <c r="N107" s="175"/>
      <c r="O107" s="176"/>
      <c r="P107" s="453"/>
      <c r="Q107" s="456"/>
    </row>
    <row r="108" spans="1:17" ht="16.25" hidden="1" customHeight="1" x14ac:dyDescent="0.4">
      <c r="A108" s="469"/>
      <c r="B108" s="459"/>
      <c r="C108" s="462"/>
      <c r="D108" s="464"/>
      <c r="E108" s="441"/>
      <c r="F108" s="441"/>
      <c r="G108" s="444"/>
      <c r="H108" s="447"/>
      <c r="I108" s="466"/>
      <c r="J108" s="172"/>
      <c r="K108" s="299"/>
      <c r="L108" s="173"/>
      <c r="M108" s="173"/>
      <c r="N108" s="173"/>
      <c r="O108" s="174"/>
      <c r="P108" s="453"/>
      <c r="Q108" s="456"/>
    </row>
    <row r="109" spans="1:17" ht="16.25" hidden="1" customHeight="1" x14ac:dyDescent="0.4">
      <c r="A109" s="469"/>
      <c r="B109" s="459"/>
      <c r="C109" s="462"/>
      <c r="D109" s="464"/>
      <c r="E109" s="441"/>
      <c r="F109" s="441"/>
      <c r="G109" s="444"/>
      <c r="H109" s="447"/>
      <c r="I109" s="466"/>
      <c r="J109" s="172"/>
      <c r="K109" s="299"/>
      <c r="L109" s="173"/>
      <c r="M109" s="173"/>
      <c r="N109" s="173"/>
      <c r="O109" s="174"/>
      <c r="P109" s="453"/>
      <c r="Q109" s="456"/>
    </row>
    <row r="110" spans="1:17" ht="16.25" hidden="1" customHeight="1" thickBot="1" x14ac:dyDescent="0.4">
      <c r="A110" s="470"/>
      <c r="B110" s="460"/>
      <c r="C110" s="463"/>
      <c r="D110" s="465"/>
      <c r="E110" s="442"/>
      <c r="F110" s="442"/>
      <c r="G110" s="445"/>
      <c r="H110" s="448"/>
      <c r="I110" s="467"/>
      <c r="J110" s="177"/>
      <c r="K110" s="301"/>
      <c r="L110" s="178"/>
      <c r="M110" s="178"/>
      <c r="N110" s="178"/>
      <c r="O110" s="179"/>
      <c r="P110" s="454"/>
      <c r="Q110" s="457"/>
    </row>
    <row r="111" spans="1:17" ht="80" customHeight="1" x14ac:dyDescent="0.35">
      <c r="A111" s="468">
        <v>6</v>
      </c>
      <c r="B111" s="458" t="s">
        <v>881</v>
      </c>
      <c r="C111" s="461" t="s">
        <v>1182</v>
      </c>
      <c r="D111" s="440" t="s">
        <v>290</v>
      </c>
      <c r="E111" s="440" t="s">
        <v>889</v>
      </c>
      <c r="F111" s="440" t="s">
        <v>890</v>
      </c>
      <c r="G111" s="443" t="s">
        <v>891</v>
      </c>
      <c r="H111" s="446"/>
      <c r="I111" s="449" t="s">
        <v>81</v>
      </c>
      <c r="J111" s="169">
        <v>1</v>
      </c>
      <c r="K111" s="295" t="s">
        <v>912</v>
      </c>
      <c r="L111" s="288" t="s">
        <v>243</v>
      </c>
      <c r="M111" s="170" t="s">
        <v>910</v>
      </c>
      <c r="N111" s="170" t="s">
        <v>461</v>
      </c>
      <c r="O111" s="170" t="s">
        <v>1110</v>
      </c>
      <c r="P111" s="452" t="s">
        <v>81</v>
      </c>
      <c r="Q111" s="455" t="s">
        <v>69</v>
      </c>
    </row>
    <row r="112" spans="1:17" ht="80" customHeight="1" thickBot="1" x14ac:dyDescent="0.4">
      <c r="A112" s="469"/>
      <c r="B112" s="459"/>
      <c r="C112" s="462"/>
      <c r="D112" s="441"/>
      <c r="E112" s="441"/>
      <c r="F112" s="441"/>
      <c r="G112" s="444"/>
      <c r="H112" s="447"/>
      <c r="I112" s="450"/>
      <c r="J112" s="172">
        <v>1</v>
      </c>
      <c r="K112" s="302" t="s">
        <v>917</v>
      </c>
      <c r="L112" s="291" t="s">
        <v>71</v>
      </c>
      <c r="M112" s="281" t="s">
        <v>915</v>
      </c>
      <c r="N112" s="281" t="s">
        <v>1071</v>
      </c>
      <c r="O112" s="282" t="s">
        <v>1111</v>
      </c>
      <c r="P112" s="453"/>
      <c r="Q112" s="456"/>
    </row>
    <row r="113" spans="1:17" ht="16.25" hidden="1" customHeight="1" x14ac:dyDescent="0.4">
      <c r="A113" s="469"/>
      <c r="B113" s="459"/>
      <c r="C113" s="462"/>
      <c r="D113" s="464"/>
      <c r="E113" s="441"/>
      <c r="F113" s="441"/>
      <c r="G113" s="444"/>
      <c r="H113" s="447"/>
      <c r="I113" s="466"/>
      <c r="J113" s="172"/>
      <c r="K113" s="300"/>
      <c r="L113" s="175"/>
      <c r="M113" s="175"/>
      <c r="N113" s="175"/>
      <c r="O113" s="176"/>
      <c r="P113" s="453"/>
      <c r="Q113" s="456"/>
    </row>
    <row r="114" spans="1:17" ht="16.25" hidden="1" customHeight="1" x14ac:dyDescent="0.4">
      <c r="A114" s="469"/>
      <c r="B114" s="459"/>
      <c r="C114" s="462"/>
      <c r="D114" s="464"/>
      <c r="E114" s="441"/>
      <c r="F114" s="441"/>
      <c r="G114" s="444"/>
      <c r="H114" s="447"/>
      <c r="I114" s="466"/>
      <c r="J114" s="172"/>
      <c r="K114" s="299"/>
      <c r="L114" s="173"/>
      <c r="M114" s="173"/>
      <c r="N114" s="173"/>
      <c r="O114" s="174"/>
      <c r="P114" s="453"/>
      <c r="Q114" s="456"/>
    </row>
    <row r="115" spans="1:17" ht="16.25" hidden="1" customHeight="1" x14ac:dyDescent="0.4">
      <c r="A115" s="469"/>
      <c r="B115" s="459"/>
      <c r="C115" s="462"/>
      <c r="D115" s="464"/>
      <c r="E115" s="441"/>
      <c r="F115" s="441"/>
      <c r="G115" s="444"/>
      <c r="H115" s="447"/>
      <c r="I115" s="466"/>
      <c r="J115" s="172"/>
      <c r="K115" s="299"/>
      <c r="L115" s="173"/>
      <c r="M115" s="173"/>
      <c r="N115" s="173"/>
      <c r="O115" s="174"/>
      <c r="P115" s="453"/>
      <c r="Q115" s="456"/>
    </row>
    <row r="116" spans="1:17" ht="16.25" hidden="1" customHeight="1" thickBot="1" x14ac:dyDescent="0.4">
      <c r="A116" s="470"/>
      <c r="B116" s="460"/>
      <c r="C116" s="463"/>
      <c r="D116" s="465"/>
      <c r="E116" s="442"/>
      <c r="F116" s="442"/>
      <c r="G116" s="445"/>
      <c r="H116" s="448"/>
      <c r="I116" s="467"/>
      <c r="J116" s="177"/>
      <c r="K116" s="301"/>
      <c r="L116" s="178"/>
      <c r="M116" s="178"/>
      <c r="N116" s="178"/>
      <c r="O116" s="179"/>
      <c r="P116" s="454"/>
      <c r="Q116" s="457"/>
    </row>
    <row r="117" spans="1:17" ht="80" customHeight="1" x14ac:dyDescent="0.35">
      <c r="A117" s="468">
        <v>6</v>
      </c>
      <c r="B117" s="458" t="s">
        <v>885</v>
      </c>
      <c r="C117" s="461" t="s">
        <v>1182</v>
      </c>
      <c r="D117" s="440" t="s">
        <v>299</v>
      </c>
      <c r="E117" s="440" t="s">
        <v>892</v>
      </c>
      <c r="F117" s="440" t="s">
        <v>893</v>
      </c>
      <c r="G117" s="443" t="s">
        <v>894</v>
      </c>
      <c r="H117" s="446"/>
      <c r="I117" s="449" t="s">
        <v>81</v>
      </c>
      <c r="J117" s="169">
        <v>1</v>
      </c>
      <c r="K117" s="295" t="s">
        <v>913</v>
      </c>
      <c r="L117" s="288" t="s">
        <v>64</v>
      </c>
      <c r="M117" s="170" t="s">
        <v>909</v>
      </c>
      <c r="N117" s="170" t="s">
        <v>461</v>
      </c>
      <c r="O117" s="170" t="s">
        <v>1112</v>
      </c>
      <c r="P117" s="452" t="s">
        <v>81</v>
      </c>
      <c r="Q117" s="455" t="s">
        <v>69</v>
      </c>
    </row>
    <row r="118" spans="1:17" ht="80" customHeight="1" thickBot="1" x14ac:dyDescent="0.4">
      <c r="A118" s="469"/>
      <c r="B118" s="459"/>
      <c r="C118" s="462"/>
      <c r="D118" s="441"/>
      <c r="E118" s="441"/>
      <c r="F118" s="441"/>
      <c r="G118" s="444"/>
      <c r="H118" s="447"/>
      <c r="I118" s="450"/>
      <c r="J118" s="172">
        <v>1</v>
      </c>
      <c r="K118" s="302" t="s">
        <v>918</v>
      </c>
      <c r="L118" s="291" t="s">
        <v>71</v>
      </c>
      <c r="M118" s="281" t="s">
        <v>919</v>
      </c>
      <c r="N118" s="281" t="s">
        <v>1071</v>
      </c>
      <c r="O118" s="282" t="s">
        <v>1113</v>
      </c>
      <c r="P118" s="453"/>
      <c r="Q118" s="456"/>
    </row>
    <row r="119" spans="1:17" ht="16.25" hidden="1" customHeight="1" x14ac:dyDescent="0.4">
      <c r="A119" s="469"/>
      <c r="B119" s="459"/>
      <c r="C119" s="462"/>
      <c r="D119" s="464"/>
      <c r="E119" s="441"/>
      <c r="F119" s="441"/>
      <c r="G119" s="444"/>
      <c r="H119" s="447"/>
      <c r="I119" s="466"/>
      <c r="J119" s="172"/>
      <c r="K119" s="300"/>
      <c r="L119" s="175"/>
      <c r="M119" s="175"/>
      <c r="N119" s="175"/>
      <c r="O119" s="176"/>
      <c r="P119" s="453"/>
      <c r="Q119" s="456"/>
    </row>
    <row r="120" spans="1:17" ht="16.25" hidden="1" customHeight="1" x14ac:dyDescent="0.4">
      <c r="A120" s="469"/>
      <c r="B120" s="459"/>
      <c r="C120" s="462"/>
      <c r="D120" s="464"/>
      <c r="E120" s="441"/>
      <c r="F120" s="441"/>
      <c r="G120" s="444"/>
      <c r="H120" s="447"/>
      <c r="I120" s="466"/>
      <c r="J120" s="172"/>
      <c r="K120" s="299"/>
      <c r="L120" s="173"/>
      <c r="M120" s="173"/>
      <c r="N120" s="173"/>
      <c r="O120" s="174"/>
      <c r="P120" s="453"/>
      <c r="Q120" s="456"/>
    </row>
    <row r="121" spans="1:17" ht="16.25" hidden="1" customHeight="1" x14ac:dyDescent="0.4">
      <c r="A121" s="469"/>
      <c r="B121" s="459"/>
      <c r="C121" s="462"/>
      <c r="D121" s="464"/>
      <c r="E121" s="441"/>
      <c r="F121" s="441"/>
      <c r="G121" s="444"/>
      <c r="H121" s="447"/>
      <c r="I121" s="466"/>
      <c r="J121" s="172"/>
      <c r="K121" s="299"/>
      <c r="L121" s="173"/>
      <c r="M121" s="173"/>
      <c r="N121" s="173"/>
      <c r="O121" s="174"/>
      <c r="P121" s="453"/>
      <c r="Q121" s="456"/>
    </row>
    <row r="122" spans="1:17" ht="16.25" hidden="1" customHeight="1" thickBot="1" x14ac:dyDescent="0.4">
      <c r="A122" s="470"/>
      <c r="B122" s="460"/>
      <c r="C122" s="463"/>
      <c r="D122" s="465"/>
      <c r="E122" s="442"/>
      <c r="F122" s="442"/>
      <c r="G122" s="445"/>
      <c r="H122" s="448"/>
      <c r="I122" s="467"/>
      <c r="J122" s="177"/>
      <c r="K122" s="301"/>
      <c r="L122" s="178"/>
      <c r="M122" s="178"/>
      <c r="N122" s="178"/>
      <c r="O122" s="179"/>
      <c r="P122" s="454"/>
      <c r="Q122" s="457"/>
    </row>
    <row r="123" spans="1:17" ht="80" customHeight="1" thickBot="1" x14ac:dyDescent="0.4">
      <c r="A123" s="468">
        <v>6</v>
      </c>
      <c r="B123" s="458" t="s">
        <v>997</v>
      </c>
      <c r="C123" s="461" t="s">
        <v>1048</v>
      </c>
      <c r="D123" s="440" t="s">
        <v>299</v>
      </c>
      <c r="E123" s="440" t="s">
        <v>998</v>
      </c>
      <c r="F123" s="440" t="s">
        <v>999</v>
      </c>
      <c r="G123" s="443" t="s">
        <v>1000</v>
      </c>
      <c r="H123" s="446"/>
      <c r="I123" s="449" t="s">
        <v>146</v>
      </c>
      <c r="J123" s="169">
        <v>1</v>
      </c>
      <c r="K123" s="295" t="s">
        <v>1114</v>
      </c>
      <c r="L123" s="288" t="s">
        <v>243</v>
      </c>
      <c r="M123" s="170" t="s">
        <v>1017</v>
      </c>
      <c r="N123" s="170" t="s">
        <v>1027</v>
      </c>
      <c r="O123" s="170" t="s">
        <v>1115</v>
      </c>
      <c r="P123" s="452" t="s">
        <v>146</v>
      </c>
      <c r="Q123" s="455" t="s">
        <v>69</v>
      </c>
    </row>
    <row r="124" spans="1:17" ht="16.25" hidden="1" customHeight="1" x14ac:dyDescent="0.4">
      <c r="A124" s="469"/>
      <c r="B124" s="459"/>
      <c r="C124" s="462"/>
      <c r="D124" s="464"/>
      <c r="E124" s="441"/>
      <c r="F124" s="441"/>
      <c r="G124" s="444"/>
      <c r="H124" s="447"/>
      <c r="I124" s="466"/>
      <c r="J124" s="172"/>
      <c r="K124" s="299"/>
      <c r="L124" s="173"/>
      <c r="M124" s="173"/>
      <c r="N124" s="173"/>
      <c r="O124" s="174"/>
      <c r="P124" s="453"/>
      <c r="Q124" s="456"/>
    </row>
    <row r="125" spans="1:17" ht="16.25" hidden="1" customHeight="1" x14ac:dyDescent="0.4">
      <c r="A125" s="469"/>
      <c r="B125" s="459"/>
      <c r="C125" s="462"/>
      <c r="D125" s="464"/>
      <c r="E125" s="441"/>
      <c r="F125" s="441"/>
      <c r="G125" s="444"/>
      <c r="H125" s="447"/>
      <c r="I125" s="466"/>
      <c r="J125" s="172"/>
      <c r="K125" s="300"/>
      <c r="L125" s="175"/>
      <c r="M125" s="175"/>
      <c r="N125" s="175"/>
      <c r="O125" s="176"/>
      <c r="P125" s="453"/>
      <c r="Q125" s="456"/>
    </row>
    <row r="126" spans="1:17" ht="16.25" hidden="1" customHeight="1" x14ac:dyDescent="0.4">
      <c r="A126" s="469"/>
      <c r="B126" s="459"/>
      <c r="C126" s="462"/>
      <c r="D126" s="464"/>
      <c r="E126" s="441"/>
      <c r="F126" s="441"/>
      <c r="G126" s="444"/>
      <c r="H126" s="447"/>
      <c r="I126" s="466"/>
      <c r="J126" s="172"/>
      <c r="K126" s="299"/>
      <c r="L126" s="173"/>
      <c r="M126" s="173"/>
      <c r="N126" s="173"/>
      <c r="O126" s="174"/>
      <c r="P126" s="453"/>
      <c r="Q126" s="456"/>
    </row>
    <row r="127" spans="1:17" ht="16.25" hidden="1" customHeight="1" x14ac:dyDescent="0.4">
      <c r="A127" s="469"/>
      <c r="B127" s="459"/>
      <c r="C127" s="462"/>
      <c r="D127" s="464"/>
      <c r="E127" s="441"/>
      <c r="F127" s="441"/>
      <c r="G127" s="444"/>
      <c r="H127" s="447"/>
      <c r="I127" s="466"/>
      <c r="J127" s="172"/>
      <c r="K127" s="299"/>
      <c r="L127" s="173"/>
      <c r="M127" s="173"/>
      <c r="N127" s="173"/>
      <c r="O127" s="174"/>
      <c r="P127" s="453"/>
      <c r="Q127" s="456"/>
    </row>
    <row r="128" spans="1:17" ht="16.25" hidden="1" customHeight="1" thickBot="1" x14ac:dyDescent="0.4">
      <c r="A128" s="470"/>
      <c r="B128" s="460"/>
      <c r="C128" s="463"/>
      <c r="D128" s="465"/>
      <c r="E128" s="442"/>
      <c r="F128" s="442"/>
      <c r="G128" s="445"/>
      <c r="H128" s="448"/>
      <c r="I128" s="467"/>
      <c r="J128" s="177"/>
      <c r="K128" s="301"/>
      <c r="L128" s="178"/>
      <c r="M128" s="178"/>
      <c r="N128" s="178"/>
      <c r="O128" s="179"/>
      <c r="P128" s="454"/>
      <c r="Q128" s="457"/>
    </row>
    <row r="129" spans="1:17" ht="80" customHeight="1" thickBot="1" x14ac:dyDescent="0.4">
      <c r="A129" s="468">
        <v>7</v>
      </c>
      <c r="B129" s="468" t="s">
        <v>1028</v>
      </c>
      <c r="C129" s="461" t="s">
        <v>1049</v>
      </c>
      <c r="D129" s="440" t="s">
        <v>290</v>
      </c>
      <c r="E129" s="440" t="s">
        <v>541</v>
      </c>
      <c r="F129" s="440" t="s">
        <v>542</v>
      </c>
      <c r="G129" s="443" t="s">
        <v>543</v>
      </c>
      <c r="H129" s="446"/>
      <c r="I129" s="449" t="s">
        <v>81</v>
      </c>
      <c r="J129" s="169">
        <v>1</v>
      </c>
      <c r="K129" s="295" t="s">
        <v>547</v>
      </c>
      <c r="L129" s="288" t="s">
        <v>64</v>
      </c>
      <c r="M129" s="170" t="s">
        <v>548</v>
      </c>
      <c r="N129" s="170" t="s">
        <v>295</v>
      </c>
      <c r="O129" s="171" t="s">
        <v>1116</v>
      </c>
      <c r="P129" s="452" t="s">
        <v>81</v>
      </c>
      <c r="Q129" s="455" t="s">
        <v>69</v>
      </c>
    </row>
    <row r="130" spans="1:17" ht="16.25" hidden="1" customHeight="1" x14ac:dyDescent="0.4">
      <c r="A130" s="469"/>
      <c r="B130" s="469"/>
      <c r="C130" s="462"/>
      <c r="D130" s="464"/>
      <c r="E130" s="441"/>
      <c r="F130" s="441"/>
      <c r="G130" s="444"/>
      <c r="H130" s="447"/>
      <c r="I130" s="466"/>
      <c r="J130" s="172"/>
      <c r="K130" s="299"/>
      <c r="L130" s="173"/>
      <c r="M130" s="173"/>
      <c r="N130" s="173"/>
      <c r="O130" s="174"/>
      <c r="P130" s="453"/>
      <c r="Q130" s="456"/>
    </row>
    <row r="131" spans="1:17" ht="16.25" hidden="1" customHeight="1" x14ac:dyDescent="0.4">
      <c r="A131" s="469"/>
      <c r="B131" s="469"/>
      <c r="C131" s="462"/>
      <c r="D131" s="464"/>
      <c r="E131" s="441"/>
      <c r="F131" s="441"/>
      <c r="G131" s="444"/>
      <c r="H131" s="447"/>
      <c r="I131" s="466"/>
      <c r="J131" s="172"/>
      <c r="K131" s="300"/>
      <c r="L131" s="175"/>
      <c r="M131" s="175"/>
      <c r="N131" s="175"/>
      <c r="O131" s="176"/>
      <c r="P131" s="453"/>
      <c r="Q131" s="456"/>
    </row>
    <row r="132" spans="1:17" ht="16.25" hidden="1" customHeight="1" x14ac:dyDescent="0.4">
      <c r="A132" s="469"/>
      <c r="B132" s="469"/>
      <c r="C132" s="462"/>
      <c r="D132" s="464"/>
      <c r="E132" s="441"/>
      <c r="F132" s="441"/>
      <c r="G132" s="444"/>
      <c r="H132" s="447"/>
      <c r="I132" s="466"/>
      <c r="J132" s="172"/>
      <c r="K132" s="299"/>
      <c r="L132" s="173"/>
      <c r="M132" s="173"/>
      <c r="N132" s="173"/>
      <c r="O132" s="174"/>
      <c r="P132" s="453"/>
      <c r="Q132" s="456"/>
    </row>
    <row r="133" spans="1:17" ht="16.25" hidden="1" customHeight="1" x14ac:dyDescent="0.4">
      <c r="A133" s="469"/>
      <c r="B133" s="469"/>
      <c r="C133" s="462"/>
      <c r="D133" s="464"/>
      <c r="E133" s="441"/>
      <c r="F133" s="441"/>
      <c r="G133" s="444"/>
      <c r="H133" s="447"/>
      <c r="I133" s="466"/>
      <c r="J133" s="172"/>
      <c r="K133" s="299"/>
      <c r="L133" s="173"/>
      <c r="M133" s="173"/>
      <c r="N133" s="173"/>
      <c r="O133" s="174"/>
      <c r="P133" s="453"/>
      <c r="Q133" s="456"/>
    </row>
    <row r="134" spans="1:17" ht="16.25" hidden="1" customHeight="1" thickBot="1" x14ac:dyDescent="0.4">
      <c r="A134" s="470"/>
      <c r="B134" s="470"/>
      <c r="C134" s="463"/>
      <c r="D134" s="465"/>
      <c r="E134" s="442"/>
      <c r="F134" s="442"/>
      <c r="G134" s="445"/>
      <c r="H134" s="448"/>
      <c r="I134" s="467"/>
      <c r="J134" s="177"/>
      <c r="K134" s="301"/>
      <c r="L134" s="178"/>
      <c r="M134" s="178"/>
      <c r="N134" s="178"/>
      <c r="O134" s="179"/>
      <c r="P134" s="454"/>
      <c r="Q134" s="457"/>
    </row>
    <row r="135" spans="1:17" ht="80" customHeight="1" thickBot="1" x14ac:dyDescent="0.4">
      <c r="A135" s="458">
        <v>7</v>
      </c>
      <c r="B135" s="458" t="s">
        <v>567</v>
      </c>
      <c r="C135" s="461" t="s">
        <v>1050</v>
      </c>
      <c r="D135" s="440" t="s">
        <v>290</v>
      </c>
      <c r="E135" s="440" t="s">
        <v>577</v>
      </c>
      <c r="F135" s="440" t="s">
        <v>578</v>
      </c>
      <c r="G135" s="443" t="s">
        <v>579</v>
      </c>
      <c r="H135" s="446"/>
      <c r="I135" s="449" t="s">
        <v>144</v>
      </c>
      <c r="J135" s="169">
        <v>1</v>
      </c>
      <c r="K135" s="295" t="s">
        <v>593</v>
      </c>
      <c r="L135" s="288" t="s">
        <v>64</v>
      </c>
      <c r="M135" s="170" t="s">
        <v>594</v>
      </c>
      <c r="N135" s="170" t="s">
        <v>295</v>
      </c>
      <c r="O135" s="170" t="s">
        <v>1117</v>
      </c>
      <c r="P135" s="452" t="s">
        <v>144</v>
      </c>
      <c r="Q135" s="455" t="s">
        <v>69</v>
      </c>
    </row>
    <row r="136" spans="1:17" ht="13.5" hidden="1" customHeight="1" x14ac:dyDescent="0.4">
      <c r="A136" s="459"/>
      <c r="B136" s="459"/>
      <c r="C136" s="462"/>
      <c r="D136" s="464"/>
      <c r="E136" s="441"/>
      <c r="F136" s="441"/>
      <c r="G136" s="444"/>
      <c r="H136" s="447"/>
      <c r="I136" s="466"/>
      <c r="J136" s="172"/>
      <c r="K136" s="299"/>
      <c r="L136" s="173"/>
      <c r="M136" s="173"/>
      <c r="N136" s="173"/>
      <c r="O136" s="174"/>
      <c r="P136" s="453"/>
      <c r="Q136" s="456"/>
    </row>
    <row r="137" spans="1:17" ht="16" hidden="1" customHeight="1" x14ac:dyDescent="0.4">
      <c r="A137" s="459"/>
      <c r="B137" s="459"/>
      <c r="C137" s="462"/>
      <c r="D137" s="464"/>
      <c r="E137" s="441"/>
      <c r="F137" s="441"/>
      <c r="G137" s="444"/>
      <c r="H137" s="447"/>
      <c r="I137" s="466"/>
      <c r="J137" s="172"/>
      <c r="K137" s="300"/>
      <c r="L137" s="175"/>
      <c r="M137" s="175"/>
      <c r="N137" s="175"/>
      <c r="O137" s="176"/>
      <c r="P137" s="453"/>
      <c r="Q137" s="456"/>
    </row>
    <row r="138" spans="1:17" ht="16" hidden="1" customHeight="1" x14ac:dyDescent="0.4">
      <c r="A138" s="459"/>
      <c r="B138" s="459"/>
      <c r="C138" s="462"/>
      <c r="D138" s="464"/>
      <c r="E138" s="441"/>
      <c r="F138" s="441"/>
      <c r="G138" s="444"/>
      <c r="H138" s="447"/>
      <c r="I138" s="466"/>
      <c r="J138" s="172"/>
      <c r="K138" s="299"/>
      <c r="L138" s="173"/>
      <c r="M138" s="173"/>
      <c r="N138" s="173"/>
      <c r="O138" s="174"/>
      <c r="P138" s="453"/>
      <c r="Q138" s="456"/>
    </row>
    <row r="139" spans="1:17" ht="16" hidden="1" customHeight="1" x14ac:dyDescent="0.4">
      <c r="A139" s="459"/>
      <c r="B139" s="459"/>
      <c r="C139" s="462"/>
      <c r="D139" s="464"/>
      <c r="E139" s="441"/>
      <c r="F139" s="441"/>
      <c r="G139" s="444"/>
      <c r="H139" s="447"/>
      <c r="I139" s="466"/>
      <c r="J139" s="172"/>
      <c r="K139" s="299"/>
      <c r="L139" s="173"/>
      <c r="M139" s="173"/>
      <c r="N139" s="173"/>
      <c r="O139" s="174"/>
      <c r="P139" s="453"/>
      <c r="Q139" s="456"/>
    </row>
    <row r="140" spans="1:17" ht="16" hidden="1" customHeight="1" thickBot="1" x14ac:dyDescent="0.4">
      <c r="A140" s="460"/>
      <c r="B140" s="460"/>
      <c r="C140" s="463"/>
      <c r="D140" s="465"/>
      <c r="E140" s="442"/>
      <c r="F140" s="442"/>
      <c r="G140" s="445"/>
      <c r="H140" s="448"/>
      <c r="I140" s="467"/>
      <c r="J140" s="177"/>
      <c r="K140" s="301"/>
      <c r="L140" s="178"/>
      <c r="M140" s="178"/>
      <c r="N140" s="178"/>
      <c r="O140" s="179"/>
      <c r="P140" s="454"/>
      <c r="Q140" s="457"/>
    </row>
    <row r="141" spans="1:17" ht="80" customHeight="1" x14ac:dyDescent="0.35">
      <c r="A141" s="458">
        <v>7</v>
      </c>
      <c r="B141" s="458" t="s">
        <v>881</v>
      </c>
      <c r="C141" s="461" t="s">
        <v>1051</v>
      </c>
      <c r="D141" s="440" t="s">
        <v>290</v>
      </c>
      <c r="E141" s="440" t="s">
        <v>895</v>
      </c>
      <c r="F141" s="440" t="s">
        <v>896</v>
      </c>
      <c r="G141" s="443" t="s">
        <v>897</v>
      </c>
      <c r="H141" s="446"/>
      <c r="I141" s="449" t="s">
        <v>144</v>
      </c>
      <c r="J141" s="169">
        <v>1</v>
      </c>
      <c r="K141" s="295" t="s">
        <v>920</v>
      </c>
      <c r="L141" s="288" t="s">
        <v>243</v>
      </c>
      <c r="M141" s="170" t="s">
        <v>922</v>
      </c>
      <c r="N141" s="170" t="s">
        <v>310</v>
      </c>
      <c r="O141" s="170" t="s">
        <v>1118</v>
      </c>
      <c r="P141" s="452" t="s">
        <v>81</v>
      </c>
      <c r="Q141" s="455" t="s">
        <v>69</v>
      </c>
    </row>
    <row r="142" spans="1:17" ht="80" customHeight="1" x14ac:dyDescent="0.35">
      <c r="A142" s="459"/>
      <c r="B142" s="459"/>
      <c r="C142" s="462"/>
      <c r="D142" s="441"/>
      <c r="E142" s="441"/>
      <c r="F142" s="441"/>
      <c r="G142" s="444"/>
      <c r="H142" s="447"/>
      <c r="I142" s="450"/>
      <c r="J142" s="172">
        <v>2</v>
      </c>
      <c r="K142" s="299" t="s">
        <v>921</v>
      </c>
      <c r="L142" s="289" t="s">
        <v>64</v>
      </c>
      <c r="M142" s="173" t="s">
        <v>922</v>
      </c>
      <c r="N142" s="173" t="s">
        <v>295</v>
      </c>
      <c r="O142" s="174" t="s">
        <v>1119</v>
      </c>
      <c r="P142" s="453"/>
      <c r="Q142" s="456"/>
    </row>
    <row r="143" spans="1:17" ht="80" customHeight="1" x14ac:dyDescent="0.35">
      <c r="A143" s="459"/>
      <c r="B143" s="459"/>
      <c r="C143" s="462"/>
      <c r="D143" s="441"/>
      <c r="E143" s="441"/>
      <c r="F143" s="441"/>
      <c r="G143" s="444"/>
      <c r="H143" s="447"/>
      <c r="I143" s="450"/>
      <c r="J143" s="172">
        <v>1</v>
      </c>
      <c r="K143" s="303" t="s">
        <v>927</v>
      </c>
      <c r="L143" s="292" t="s">
        <v>71</v>
      </c>
      <c r="M143" s="283" t="s">
        <v>929</v>
      </c>
      <c r="N143" s="281" t="s">
        <v>295</v>
      </c>
      <c r="O143" s="282" t="s">
        <v>1120</v>
      </c>
      <c r="P143" s="453"/>
      <c r="Q143" s="456"/>
    </row>
    <row r="144" spans="1:17" ht="80" customHeight="1" thickBot="1" x14ac:dyDescent="0.4">
      <c r="A144" s="459"/>
      <c r="B144" s="459"/>
      <c r="C144" s="462"/>
      <c r="D144" s="441"/>
      <c r="E144" s="441"/>
      <c r="F144" s="441"/>
      <c r="G144" s="444"/>
      <c r="H144" s="447"/>
      <c r="I144" s="450"/>
      <c r="J144" s="172">
        <v>2</v>
      </c>
      <c r="K144" s="302" t="s">
        <v>928</v>
      </c>
      <c r="L144" s="291" t="s">
        <v>71</v>
      </c>
      <c r="M144" s="281" t="s">
        <v>929</v>
      </c>
      <c r="N144" s="281" t="s">
        <v>295</v>
      </c>
      <c r="O144" s="282" t="s">
        <v>1120</v>
      </c>
      <c r="P144" s="453"/>
      <c r="Q144" s="456"/>
    </row>
    <row r="145" spans="1:17" ht="16" hidden="1" customHeight="1" x14ac:dyDescent="0.4">
      <c r="A145" s="459"/>
      <c r="B145" s="459"/>
      <c r="C145" s="462"/>
      <c r="D145" s="464"/>
      <c r="E145" s="441"/>
      <c r="F145" s="441"/>
      <c r="G145" s="444"/>
      <c r="H145" s="447"/>
      <c r="I145" s="466"/>
      <c r="J145" s="172"/>
      <c r="K145" s="299"/>
      <c r="L145" s="173"/>
      <c r="M145" s="173"/>
      <c r="N145" s="173"/>
      <c r="O145" s="174"/>
      <c r="P145" s="453"/>
      <c r="Q145" s="456"/>
    </row>
    <row r="146" spans="1:17" ht="16" hidden="1" customHeight="1" thickBot="1" x14ac:dyDescent="0.4">
      <c r="A146" s="460"/>
      <c r="B146" s="460"/>
      <c r="C146" s="463"/>
      <c r="D146" s="465"/>
      <c r="E146" s="442"/>
      <c r="F146" s="442"/>
      <c r="G146" s="445"/>
      <c r="H146" s="448"/>
      <c r="I146" s="467"/>
      <c r="J146" s="177"/>
      <c r="K146" s="301"/>
      <c r="L146" s="178"/>
      <c r="M146" s="178"/>
      <c r="N146" s="178"/>
      <c r="O146" s="179"/>
      <c r="P146" s="454"/>
      <c r="Q146" s="457"/>
    </row>
    <row r="147" spans="1:17" ht="80" customHeight="1" thickBot="1" x14ac:dyDescent="0.4">
      <c r="A147" s="458">
        <v>7</v>
      </c>
      <c r="B147" s="458" t="s">
        <v>902</v>
      </c>
      <c r="C147" s="461" t="s">
        <v>1051</v>
      </c>
      <c r="D147" s="440" t="s">
        <v>290</v>
      </c>
      <c r="E147" s="440" t="s">
        <v>903</v>
      </c>
      <c r="F147" s="440" t="s">
        <v>904</v>
      </c>
      <c r="G147" s="443" t="s">
        <v>905</v>
      </c>
      <c r="H147" s="446"/>
      <c r="I147" s="449" t="s">
        <v>144</v>
      </c>
      <c r="J147" s="169">
        <v>1</v>
      </c>
      <c r="K147" s="295" t="s">
        <v>925</v>
      </c>
      <c r="L147" s="288" t="s">
        <v>64</v>
      </c>
      <c r="M147" s="170" t="s">
        <v>926</v>
      </c>
      <c r="N147" s="170" t="s">
        <v>295</v>
      </c>
      <c r="O147" s="170" t="s">
        <v>1121</v>
      </c>
      <c r="P147" s="452" t="s">
        <v>144</v>
      </c>
      <c r="Q147" s="455" t="s">
        <v>69</v>
      </c>
    </row>
    <row r="148" spans="1:17" ht="16" hidden="1" customHeight="1" x14ac:dyDescent="0.4">
      <c r="A148" s="459"/>
      <c r="B148" s="459"/>
      <c r="C148" s="462"/>
      <c r="D148" s="464"/>
      <c r="E148" s="441"/>
      <c r="F148" s="441"/>
      <c r="G148" s="444"/>
      <c r="H148" s="447"/>
      <c r="I148" s="466"/>
      <c r="J148" s="172"/>
      <c r="K148" s="299"/>
      <c r="L148" s="173"/>
      <c r="M148" s="173"/>
      <c r="N148" s="173"/>
      <c r="O148" s="174"/>
      <c r="P148" s="453"/>
      <c r="Q148" s="456"/>
    </row>
    <row r="149" spans="1:17" ht="16" hidden="1" customHeight="1" x14ac:dyDescent="0.4">
      <c r="A149" s="459"/>
      <c r="B149" s="459"/>
      <c r="C149" s="462"/>
      <c r="D149" s="464"/>
      <c r="E149" s="441"/>
      <c r="F149" s="441"/>
      <c r="G149" s="444"/>
      <c r="H149" s="447"/>
      <c r="I149" s="466"/>
      <c r="J149" s="172"/>
      <c r="K149" s="300"/>
      <c r="L149" s="175"/>
      <c r="M149" s="175"/>
      <c r="N149" s="175"/>
      <c r="O149" s="176"/>
      <c r="P149" s="453"/>
      <c r="Q149" s="456"/>
    </row>
    <row r="150" spans="1:17" ht="16" hidden="1" customHeight="1" x14ac:dyDescent="0.4">
      <c r="A150" s="459"/>
      <c r="B150" s="459"/>
      <c r="C150" s="462"/>
      <c r="D150" s="464"/>
      <c r="E150" s="441"/>
      <c r="F150" s="441"/>
      <c r="G150" s="444"/>
      <c r="H150" s="447"/>
      <c r="I150" s="466"/>
      <c r="J150" s="172"/>
      <c r="K150" s="299"/>
      <c r="L150" s="173"/>
      <c r="M150" s="173"/>
      <c r="N150" s="173"/>
      <c r="O150" s="174"/>
      <c r="P150" s="453"/>
      <c r="Q150" s="456"/>
    </row>
    <row r="151" spans="1:17" ht="16" hidden="1" customHeight="1" x14ac:dyDescent="0.4">
      <c r="A151" s="459"/>
      <c r="B151" s="459"/>
      <c r="C151" s="462"/>
      <c r="D151" s="464"/>
      <c r="E151" s="441"/>
      <c r="F151" s="441"/>
      <c r="G151" s="444"/>
      <c r="H151" s="447"/>
      <c r="I151" s="466"/>
      <c r="J151" s="172"/>
      <c r="K151" s="299"/>
      <c r="L151" s="173"/>
      <c r="M151" s="173"/>
      <c r="N151" s="173"/>
      <c r="O151" s="174"/>
      <c r="P151" s="453"/>
      <c r="Q151" s="456"/>
    </row>
    <row r="152" spans="1:17" ht="16" hidden="1" customHeight="1" thickBot="1" x14ac:dyDescent="0.4">
      <c r="A152" s="460"/>
      <c r="B152" s="460"/>
      <c r="C152" s="463"/>
      <c r="D152" s="465"/>
      <c r="E152" s="442"/>
      <c r="F152" s="442"/>
      <c r="G152" s="445"/>
      <c r="H152" s="448"/>
      <c r="I152" s="467"/>
      <c r="J152" s="177"/>
      <c r="K152" s="301"/>
      <c r="L152" s="178"/>
      <c r="M152" s="178"/>
      <c r="N152" s="178"/>
      <c r="O152" s="179"/>
      <c r="P152" s="454"/>
      <c r="Q152" s="457"/>
    </row>
    <row r="153" spans="1:17" ht="80" customHeight="1" x14ac:dyDescent="0.35">
      <c r="A153" s="458">
        <v>7</v>
      </c>
      <c r="B153" s="458" t="s">
        <v>997</v>
      </c>
      <c r="C153" s="461" t="s">
        <v>1052</v>
      </c>
      <c r="D153" s="440" t="s">
        <v>299</v>
      </c>
      <c r="E153" s="440" t="s">
        <v>1004</v>
      </c>
      <c r="F153" s="440" t="s">
        <v>1005</v>
      </c>
      <c r="G153" s="443" t="s">
        <v>1006</v>
      </c>
      <c r="H153" s="446"/>
      <c r="I153" s="449" t="s">
        <v>81</v>
      </c>
      <c r="J153" s="169">
        <v>1</v>
      </c>
      <c r="K153" s="295" t="s">
        <v>1022</v>
      </c>
      <c r="L153" s="288" t="s">
        <v>243</v>
      </c>
      <c r="M153" s="170" t="s">
        <v>1024</v>
      </c>
      <c r="N153" s="170" t="s">
        <v>295</v>
      </c>
      <c r="O153" s="170" t="s">
        <v>1122</v>
      </c>
      <c r="P153" s="452" t="s">
        <v>81</v>
      </c>
      <c r="Q153" s="455" t="s">
        <v>69</v>
      </c>
    </row>
    <row r="154" spans="1:17" ht="80" customHeight="1" thickBot="1" x14ac:dyDescent="0.4">
      <c r="A154" s="459"/>
      <c r="B154" s="459"/>
      <c r="C154" s="462"/>
      <c r="D154" s="441"/>
      <c r="E154" s="441"/>
      <c r="F154" s="441"/>
      <c r="G154" s="444"/>
      <c r="H154" s="447"/>
      <c r="I154" s="450"/>
      <c r="J154" s="172">
        <v>2</v>
      </c>
      <c r="K154" s="299" t="s">
        <v>1023</v>
      </c>
      <c r="L154" s="289" t="s">
        <v>243</v>
      </c>
      <c r="M154" s="173" t="s">
        <v>1025</v>
      </c>
      <c r="N154" s="173" t="s">
        <v>295</v>
      </c>
      <c r="O154" s="174" t="s">
        <v>1122</v>
      </c>
      <c r="P154" s="453"/>
      <c r="Q154" s="456"/>
    </row>
    <row r="155" spans="1:17" ht="16" hidden="1" customHeight="1" x14ac:dyDescent="0.4">
      <c r="A155" s="459"/>
      <c r="B155" s="459"/>
      <c r="C155" s="462"/>
      <c r="D155" s="464"/>
      <c r="E155" s="441"/>
      <c r="F155" s="441"/>
      <c r="G155" s="444"/>
      <c r="H155" s="447"/>
      <c r="I155" s="466"/>
      <c r="J155" s="172"/>
      <c r="K155" s="300"/>
      <c r="L155" s="175"/>
      <c r="M155" s="175"/>
      <c r="N155" s="175"/>
      <c r="O155" s="176"/>
      <c r="P155" s="453"/>
      <c r="Q155" s="456"/>
    </row>
    <row r="156" spans="1:17" ht="16" hidden="1" customHeight="1" x14ac:dyDescent="0.4">
      <c r="A156" s="459"/>
      <c r="B156" s="459"/>
      <c r="C156" s="462"/>
      <c r="D156" s="464"/>
      <c r="E156" s="441"/>
      <c r="F156" s="441"/>
      <c r="G156" s="444"/>
      <c r="H156" s="447"/>
      <c r="I156" s="466"/>
      <c r="J156" s="172"/>
      <c r="K156" s="299"/>
      <c r="L156" s="173"/>
      <c r="M156" s="173"/>
      <c r="N156" s="173"/>
      <c r="O156" s="174"/>
      <c r="P156" s="453"/>
      <c r="Q156" s="456"/>
    </row>
    <row r="157" spans="1:17" ht="16" hidden="1" customHeight="1" x14ac:dyDescent="0.4">
      <c r="A157" s="459"/>
      <c r="B157" s="459"/>
      <c r="C157" s="462"/>
      <c r="D157" s="464"/>
      <c r="E157" s="441"/>
      <c r="F157" s="441"/>
      <c r="G157" s="444"/>
      <c r="H157" s="447"/>
      <c r="I157" s="466"/>
      <c r="J157" s="172"/>
      <c r="K157" s="299"/>
      <c r="L157" s="173"/>
      <c r="M157" s="173"/>
      <c r="N157" s="173"/>
      <c r="O157" s="174"/>
      <c r="P157" s="453"/>
      <c r="Q157" s="456"/>
    </row>
    <row r="158" spans="1:17" ht="16" hidden="1" customHeight="1" thickBot="1" x14ac:dyDescent="0.4">
      <c r="A158" s="460"/>
      <c r="B158" s="460"/>
      <c r="C158" s="463"/>
      <c r="D158" s="465"/>
      <c r="E158" s="442"/>
      <c r="F158" s="442"/>
      <c r="G158" s="445"/>
      <c r="H158" s="448"/>
      <c r="I158" s="467"/>
      <c r="J158" s="177"/>
      <c r="K158" s="301"/>
      <c r="L158" s="178"/>
      <c r="M158" s="178"/>
      <c r="N158" s="178"/>
      <c r="O158" s="179"/>
      <c r="P158" s="454"/>
      <c r="Q158" s="457"/>
    </row>
    <row r="159" spans="1:17" ht="80" customHeight="1" x14ac:dyDescent="0.35">
      <c r="A159" s="458">
        <v>8</v>
      </c>
      <c r="B159" s="458" t="s">
        <v>623</v>
      </c>
      <c r="C159" s="461" t="s">
        <v>236</v>
      </c>
      <c r="D159" s="440" t="s">
        <v>299</v>
      </c>
      <c r="E159" s="440" t="s">
        <v>625</v>
      </c>
      <c r="F159" s="440" t="s">
        <v>626</v>
      </c>
      <c r="G159" s="443" t="s">
        <v>628</v>
      </c>
      <c r="H159" s="446"/>
      <c r="I159" s="449" t="s">
        <v>146</v>
      </c>
      <c r="J159" s="169">
        <v>1</v>
      </c>
      <c r="K159" s="295" t="s">
        <v>630</v>
      </c>
      <c r="L159" s="288" t="s">
        <v>243</v>
      </c>
      <c r="M159" s="170" t="s">
        <v>632</v>
      </c>
      <c r="N159" s="170" t="s">
        <v>461</v>
      </c>
      <c r="O159" s="170" t="s">
        <v>1123</v>
      </c>
      <c r="P159" s="452" t="s">
        <v>146</v>
      </c>
      <c r="Q159" s="455" t="s">
        <v>69</v>
      </c>
    </row>
    <row r="160" spans="1:17" ht="80" customHeight="1" thickBot="1" x14ac:dyDescent="0.4">
      <c r="A160" s="459"/>
      <c r="B160" s="459"/>
      <c r="C160" s="462"/>
      <c r="D160" s="441"/>
      <c r="E160" s="441"/>
      <c r="F160" s="441"/>
      <c r="G160" s="444"/>
      <c r="H160" s="447"/>
      <c r="I160" s="450"/>
      <c r="J160" s="172">
        <v>2</v>
      </c>
      <c r="K160" s="299" t="s">
        <v>631</v>
      </c>
      <c r="L160" s="289" t="s">
        <v>64</v>
      </c>
      <c r="M160" s="173" t="s">
        <v>633</v>
      </c>
      <c r="N160" s="173" t="s">
        <v>295</v>
      </c>
      <c r="O160" s="174" t="s">
        <v>1124</v>
      </c>
      <c r="P160" s="453"/>
      <c r="Q160" s="456"/>
    </row>
    <row r="161" spans="1:17" ht="16" hidden="1" customHeight="1" x14ac:dyDescent="0.4">
      <c r="A161" s="459"/>
      <c r="B161" s="459"/>
      <c r="C161" s="462"/>
      <c r="D161" s="464"/>
      <c r="E161" s="441"/>
      <c r="F161" s="441"/>
      <c r="G161" s="444"/>
      <c r="H161" s="447"/>
      <c r="I161" s="466"/>
      <c r="J161" s="172"/>
      <c r="K161" s="300"/>
      <c r="L161" s="175"/>
      <c r="M161" s="175"/>
      <c r="N161" s="175"/>
      <c r="O161" s="176"/>
      <c r="P161" s="453"/>
      <c r="Q161" s="456"/>
    </row>
    <row r="162" spans="1:17" ht="16" hidden="1" customHeight="1" x14ac:dyDescent="0.4">
      <c r="A162" s="459"/>
      <c r="B162" s="459"/>
      <c r="C162" s="462"/>
      <c r="D162" s="464"/>
      <c r="E162" s="441"/>
      <c r="F162" s="441"/>
      <c r="G162" s="444"/>
      <c r="H162" s="447"/>
      <c r="I162" s="466"/>
      <c r="J162" s="172"/>
      <c r="K162" s="299"/>
      <c r="L162" s="173"/>
      <c r="M162" s="173"/>
      <c r="N162" s="173"/>
      <c r="O162" s="174"/>
      <c r="P162" s="453"/>
      <c r="Q162" s="456"/>
    </row>
    <row r="163" spans="1:17" ht="16" hidden="1" customHeight="1" x14ac:dyDescent="0.4">
      <c r="A163" s="459"/>
      <c r="B163" s="459"/>
      <c r="C163" s="462"/>
      <c r="D163" s="464"/>
      <c r="E163" s="441"/>
      <c r="F163" s="441"/>
      <c r="G163" s="444"/>
      <c r="H163" s="447"/>
      <c r="I163" s="466"/>
      <c r="J163" s="172"/>
      <c r="K163" s="299"/>
      <c r="L163" s="173"/>
      <c r="M163" s="173"/>
      <c r="N163" s="173"/>
      <c r="O163" s="174"/>
      <c r="P163" s="453"/>
      <c r="Q163" s="456"/>
    </row>
    <row r="164" spans="1:17" ht="16" hidden="1" customHeight="1" thickBot="1" x14ac:dyDescent="0.4">
      <c r="A164" s="460"/>
      <c r="B164" s="460"/>
      <c r="C164" s="463"/>
      <c r="D164" s="465"/>
      <c r="E164" s="442"/>
      <c r="F164" s="442"/>
      <c r="G164" s="445"/>
      <c r="H164" s="448"/>
      <c r="I164" s="467"/>
      <c r="J164" s="177"/>
      <c r="K164" s="301"/>
      <c r="L164" s="178"/>
      <c r="M164" s="178"/>
      <c r="N164" s="178"/>
      <c r="O164" s="179"/>
      <c r="P164" s="454"/>
      <c r="Q164" s="457"/>
    </row>
    <row r="165" spans="1:17" ht="80" customHeight="1" thickBot="1" x14ac:dyDescent="0.4">
      <c r="A165" s="458">
        <v>8</v>
      </c>
      <c r="B165" s="458" t="s">
        <v>624</v>
      </c>
      <c r="C165" s="461" t="s">
        <v>236</v>
      </c>
      <c r="D165" s="440" t="s">
        <v>299</v>
      </c>
      <c r="E165" s="440" t="s">
        <v>625</v>
      </c>
      <c r="F165" s="440" t="s">
        <v>627</v>
      </c>
      <c r="G165" s="443" t="s">
        <v>629</v>
      </c>
      <c r="H165" s="446"/>
      <c r="I165" s="449" t="s">
        <v>81</v>
      </c>
      <c r="J165" s="169">
        <v>1</v>
      </c>
      <c r="K165" s="295" t="s">
        <v>634</v>
      </c>
      <c r="L165" s="288" t="s">
        <v>64</v>
      </c>
      <c r="M165" s="170" t="s">
        <v>635</v>
      </c>
      <c r="N165" s="173" t="s">
        <v>476</v>
      </c>
      <c r="O165" s="170" t="s">
        <v>1125</v>
      </c>
      <c r="P165" s="452" t="s">
        <v>81</v>
      </c>
      <c r="Q165" s="455" t="s">
        <v>69</v>
      </c>
    </row>
    <row r="166" spans="1:17" ht="16" hidden="1" customHeight="1" x14ac:dyDescent="0.4">
      <c r="A166" s="459"/>
      <c r="B166" s="459"/>
      <c r="C166" s="462"/>
      <c r="D166" s="464"/>
      <c r="E166" s="441"/>
      <c r="F166" s="441"/>
      <c r="G166" s="444"/>
      <c r="H166" s="447"/>
      <c r="I166" s="466"/>
      <c r="J166" s="172"/>
      <c r="K166" s="299"/>
      <c r="L166" s="173"/>
      <c r="M166" s="173"/>
      <c r="N166" s="173"/>
      <c r="O166" s="174"/>
      <c r="P166" s="453"/>
      <c r="Q166" s="456"/>
    </row>
    <row r="167" spans="1:17" ht="16" hidden="1" customHeight="1" x14ac:dyDescent="0.4">
      <c r="A167" s="459"/>
      <c r="B167" s="459"/>
      <c r="C167" s="462"/>
      <c r="D167" s="464"/>
      <c r="E167" s="441"/>
      <c r="F167" s="441"/>
      <c r="G167" s="444"/>
      <c r="H167" s="447"/>
      <c r="I167" s="466"/>
      <c r="J167" s="172"/>
      <c r="K167" s="300"/>
      <c r="L167" s="175"/>
      <c r="M167" s="175"/>
      <c r="N167" s="175"/>
      <c r="O167" s="176"/>
      <c r="P167" s="453"/>
      <c r="Q167" s="456"/>
    </row>
    <row r="168" spans="1:17" ht="16" hidden="1" customHeight="1" x14ac:dyDescent="0.4">
      <c r="A168" s="459"/>
      <c r="B168" s="459"/>
      <c r="C168" s="462"/>
      <c r="D168" s="464"/>
      <c r="E168" s="441"/>
      <c r="F168" s="441"/>
      <c r="G168" s="444"/>
      <c r="H168" s="447"/>
      <c r="I168" s="466"/>
      <c r="J168" s="172"/>
      <c r="K168" s="299"/>
      <c r="L168" s="173"/>
      <c r="M168" s="173"/>
      <c r="N168" s="173"/>
      <c r="O168" s="174"/>
      <c r="P168" s="453"/>
      <c r="Q168" s="456"/>
    </row>
    <row r="169" spans="1:17" ht="16" hidden="1" customHeight="1" x14ac:dyDescent="0.4">
      <c r="A169" s="459"/>
      <c r="B169" s="459"/>
      <c r="C169" s="462"/>
      <c r="D169" s="464"/>
      <c r="E169" s="441"/>
      <c r="F169" s="441"/>
      <c r="G169" s="444"/>
      <c r="H169" s="447"/>
      <c r="I169" s="466"/>
      <c r="J169" s="172"/>
      <c r="K169" s="299"/>
      <c r="L169" s="173"/>
      <c r="M169" s="173"/>
      <c r="N169" s="173"/>
      <c r="O169" s="174"/>
      <c r="P169" s="453"/>
      <c r="Q169" s="456"/>
    </row>
    <row r="170" spans="1:17" ht="16" hidden="1" customHeight="1" thickBot="1" x14ac:dyDescent="0.4">
      <c r="A170" s="460"/>
      <c r="B170" s="460"/>
      <c r="C170" s="463"/>
      <c r="D170" s="465"/>
      <c r="E170" s="442"/>
      <c r="F170" s="442"/>
      <c r="G170" s="445"/>
      <c r="H170" s="448"/>
      <c r="I170" s="467"/>
      <c r="J170" s="177"/>
      <c r="K170" s="301"/>
      <c r="L170" s="178"/>
      <c r="M170" s="178"/>
      <c r="N170" s="178"/>
      <c r="O170" s="179"/>
      <c r="P170" s="454"/>
      <c r="Q170" s="457"/>
    </row>
    <row r="171" spans="1:17" ht="80" customHeight="1" x14ac:dyDescent="0.35">
      <c r="A171" s="458">
        <v>9</v>
      </c>
      <c r="B171" s="458" t="s">
        <v>642</v>
      </c>
      <c r="C171" s="461" t="s">
        <v>210</v>
      </c>
      <c r="D171" s="440" t="s">
        <v>299</v>
      </c>
      <c r="E171" s="440" t="s">
        <v>644</v>
      </c>
      <c r="F171" s="440" t="s">
        <v>646</v>
      </c>
      <c r="G171" s="443" t="s">
        <v>648</v>
      </c>
      <c r="H171" s="446"/>
      <c r="I171" s="449" t="s">
        <v>81</v>
      </c>
      <c r="J171" s="169">
        <v>1</v>
      </c>
      <c r="K171" s="295" t="s">
        <v>650</v>
      </c>
      <c r="L171" s="288" t="s">
        <v>243</v>
      </c>
      <c r="M171" s="170" t="s">
        <v>652</v>
      </c>
      <c r="N171" s="170" t="s">
        <v>295</v>
      </c>
      <c r="O171" s="170" t="s">
        <v>1126</v>
      </c>
      <c r="P171" s="452" t="s">
        <v>149</v>
      </c>
      <c r="Q171" s="455" t="s">
        <v>69</v>
      </c>
    </row>
    <row r="172" spans="1:17" ht="80" customHeight="1" thickBot="1" x14ac:dyDescent="0.4">
      <c r="A172" s="459"/>
      <c r="B172" s="459"/>
      <c r="C172" s="462"/>
      <c r="D172" s="441"/>
      <c r="E172" s="441"/>
      <c r="F172" s="441"/>
      <c r="G172" s="444"/>
      <c r="H172" s="447"/>
      <c r="I172" s="450"/>
      <c r="J172" s="172">
        <v>2</v>
      </c>
      <c r="K172" s="299" t="s">
        <v>651</v>
      </c>
      <c r="L172" s="289" t="s">
        <v>64</v>
      </c>
      <c r="M172" s="173" t="s">
        <v>652</v>
      </c>
      <c r="N172" s="173" t="s">
        <v>295</v>
      </c>
      <c r="O172" s="174" t="s">
        <v>1127</v>
      </c>
      <c r="P172" s="453"/>
      <c r="Q172" s="456"/>
    </row>
    <row r="173" spans="1:17" ht="16" hidden="1" customHeight="1" x14ac:dyDescent="0.4">
      <c r="A173" s="459"/>
      <c r="B173" s="459"/>
      <c r="C173" s="462"/>
      <c r="D173" s="464"/>
      <c r="E173" s="441"/>
      <c r="F173" s="441"/>
      <c r="G173" s="444"/>
      <c r="H173" s="447"/>
      <c r="I173" s="466"/>
      <c r="J173" s="172"/>
      <c r="K173" s="300"/>
      <c r="L173" s="175"/>
      <c r="M173" s="175"/>
      <c r="N173" s="175"/>
      <c r="O173" s="176"/>
      <c r="P173" s="453"/>
      <c r="Q173" s="456"/>
    </row>
    <row r="174" spans="1:17" ht="16" hidden="1" customHeight="1" x14ac:dyDescent="0.4">
      <c r="A174" s="459"/>
      <c r="B174" s="459"/>
      <c r="C174" s="462"/>
      <c r="D174" s="464"/>
      <c r="E174" s="441"/>
      <c r="F174" s="441"/>
      <c r="G174" s="444"/>
      <c r="H174" s="447"/>
      <c r="I174" s="466"/>
      <c r="J174" s="172"/>
      <c r="K174" s="299"/>
      <c r="L174" s="173"/>
      <c r="M174" s="173"/>
      <c r="N174" s="173"/>
      <c r="O174" s="174"/>
      <c r="P174" s="453"/>
      <c r="Q174" s="456"/>
    </row>
    <row r="175" spans="1:17" ht="16" hidden="1" customHeight="1" x14ac:dyDescent="0.4">
      <c r="A175" s="459"/>
      <c r="B175" s="459"/>
      <c r="C175" s="462"/>
      <c r="D175" s="464"/>
      <c r="E175" s="441"/>
      <c r="F175" s="441"/>
      <c r="G175" s="444"/>
      <c r="H175" s="447"/>
      <c r="I175" s="466"/>
      <c r="J175" s="172"/>
      <c r="K175" s="299"/>
      <c r="L175" s="173"/>
      <c r="M175" s="173"/>
      <c r="N175" s="173"/>
      <c r="O175" s="174"/>
      <c r="P175" s="453"/>
      <c r="Q175" s="456"/>
    </row>
    <row r="176" spans="1:17" ht="16" hidden="1" customHeight="1" thickBot="1" x14ac:dyDescent="0.4">
      <c r="A176" s="460"/>
      <c r="B176" s="460"/>
      <c r="C176" s="463"/>
      <c r="D176" s="465"/>
      <c r="E176" s="442"/>
      <c r="F176" s="442"/>
      <c r="G176" s="445"/>
      <c r="H176" s="448"/>
      <c r="I176" s="467"/>
      <c r="J176" s="177"/>
      <c r="K176" s="301"/>
      <c r="L176" s="178"/>
      <c r="M176" s="178"/>
      <c r="N176" s="178"/>
      <c r="O176" s="179"/>
      <c r="P176" s="454"/>
      <c r="Q176" s="457"/>
    </row>
    <row r="177" spans="1:17" ht="80" customHeight="1" x14ac:dyDescent="0.35">
      <c r="A177" s="458">
        <v>9</v>
      </c>
      <c r="B177" s="458" t="s">
        <v>643</v>
      </c>
      <c r="C177" s="461" t="s">
        <v>210</v>
      </c>
      <c r="D177" s="440" t="s">
        <v>290</v>
      </c>
      <c r="E177" s="440" t="s">
        <v>645</v>
      </c>
      <c r="F177" s="440" t="s">
        <v>647</v>
      </c>
      <c r="G177" s="443" t="s">
        <v>649</v>
      </c>
      <c r="H177" s="446"/>
      <c r="I177" s="449" t="s">
        <v>81</v>
      </c>
      <c r="J177" s="169">
        <v>1</v>
      </c>
      <c r="K177" s="295" t="s">
        <v>1128</v>
      </c>
      <c r="L177" s="288" t="s">
        <v>243</v>
      </c>
      <c r="M177" s="170" t="s">
        <v>678</v>
      </c>
      <c r="N177" s="170" t="s">
        <v>461</v>
      </c>
      <c r="O177" s="170" t="s">
        <v>1129</v>
      </c>
      <c r="P177" s="452" t="s">
        <v>149</v>
      </c>
      <c r="Q177" s="455" t="s">
        <v>69</v>
      </c>
    </row>
    <row r="178" spans="1:17" ht="80" customHeight="1" x14ac:dyDescent="0.35">
      <c r="A178" s="459"/>
      <c r="B178" s="459"/>
      <c r="C178" s="462"/>
      <c r="D178" s="441"/>
      <c r="E178" s="441"/>
      <c r="F178" s="441"/>
      <c r="G178" s="444"/>
      <c r="H178" s="447"/>
      <c r="I178" s="450"/>
      <c r="J178" s="172">
        <v>2</v>
      </c>
      <c r="K178" s="299" t="s">
        <v>676</v>
      </c>
      <c r="L178" s="289" t="s">
        <v>64</v>
      </c>
      <c r="M178" s="173" t="s">
        <v>679</v>
      </c>
      <c r="N178" s="173" t="s">
        <v>311</v>
      </c>
      <c r="O178" s="174" t="s">
        <v>1130</v>
      </c>
      <c r="P178" s="453"/>
      <c r="Q178" s="456"/>
    </row>
    <row r="179" spans="1:17" ht="80" customHeight="1" thickBot="1" x14ac:dyDescent="0.4">
      <c r="A179" s="459"/>
      <c r="B179" s="459"/>
      <c r="C179" s="462"/>
      <c r="D179" s="441"/>
      <c r="E179" s="441"/>
      <c r="F179" s="441"/>
      <c r="G179" s="444"/>
      <c r="H179" s="447"/>
      <c r="I179" s="450"/>
      <c r="J179" s="172">
        <v>3</v>
      </c>
      <c r="K179" s="300" t="s">
        <v>677</v>
      </c>
      <c r="L179" s="290" t="s">
        <v>64</v>
      </c>
      <c r="M179" s="175" t="s">
        <v>680</v>
      </c>
      <c r="N179" s="175" t="s">
        <v>311</v>
      </c>
      <c r="O179" s="176" t="s">
        <v>1131</v>
      </c>
      <c r="P179" s="453"/>
      <c r="Q179" s="456"/>
    </row>
    <row r="180" spans="1:17" ht="16" hidden="1" customHeight="1" x14ac:dyDescent="0.4">
      <c r="A180" s="459"/>
      <c r="B180" s="459"/>
      <c r="C180" s="462"/>
      <c r="D180" s="464"/>
      <c r="E180" s="441"/>
      <c r="F180" s="441"/>
      <c r="G180" s="444"/>
      <c r="H180" s="447"/>
      <c r="I180" s="466"/>
      <c r="J180" s="172"/>
      <c r="K180" s="299"/>
      <c r="L180" s="173"/>
      <c r="M180" s="173"/>
      <c r="N180" s="173"/>
      <c r="O180" s="174"/>
      <c r="P180" s="453"/>
      <c r="Q180" s="456"/>
    </row>
    <row r="181" spans="1:17" ht="16" hidden="1" customHeight="1" x14ac:dyDescent="0.4">
      <c r="A181" s="459"/>
      <c r="B181" s="459"/>
      <c r="C181" s="462"/>
      <c r="D181" s="464"/>
      <c r="E181" s="441"/>
      <c r="F181" s="441"/>
      <c r="G181" s="444"/>
      <c r="H181" s="447"/>
      <c r="I181" s="466"/>
      <c r="J181" s="172"/>
      <c r="K181" s="299"/>
      <c r="L181" s="173"/>
      <c r="M181" s="173"/>
      <c r="N181" s="173"/>
      <c r="O181" s="174"/>
      <c r="P181" s="453"/>
      <c r="Q181" s="456"/>
    </row>
    <row r="182" spans="1:17" ht="16" hidden="1" customHeight="1" thickBot="1" x14ac:dyDescent="0.4">
      <c r="A182" s="460"/>
      <c r="B182" s="460"/>
      <c r="C182" s="463"/>
      <c r="D182" s="465"/>
      <c r="E182" s="442"/>
      <c r="F182" s="442"/>
      <c r="G182" s="445"/>
      <c r="H182" s="448"/>
      <c r="I182" s="467"/>
      <c r="J182" s="177"/>
      <c r="K182" s="301"/>
      <c r="L182" s="178"/>
      <c r="M182" s="178"/>
      <c r="N182" s="178"/>
      <c r="O182" s="179"/>
      <c r="P182" s="454"/>
      <c r="Q182" s="457"/>
    </row>
    <row r="183" spans="1:17" ht="80" customHeight="1" x14ac:dyDescent="0.35">
      <c r="A183" s="458">
        <v>10</v>
      </c>
      <c r="B183" s="458" t="s">
        <v>681</v>
      </c>
      <c r="C183" s="461" t="s">
        <v>206</v>
      </c>
      <c r="D183" s="440" t="s">
        <v>290</v>
      </c>
      <c r="E183" s="440" t="s">
        <v>683</v>
      </c>
      <c r="F183" s="440" t="s">
        <v>685</v>
      </c>
      <c r="G183" s="443" t="s">
        <v>687</v>
      </c>
      <c r="H183" s="446"/>
      <c r="I183" s="449" t="s">
        <v>144</v>
      </c>
      <c r="J183" s="169">
        <v>1</v>
      </c>
      <c r="K183" s="295" t="s">
        <v>689</v>
      </c>
      <c r="L183" s="288" t="s">
        <v>243</v>
      </c>
      <c r="M183" s="170" t="s">
        <v>691</v>
      </c>
      <c r="N183" s="170" t="s">
        <v>641</v>
      </c>
      <c r="O183" s="170" t="s">
        <v>1132</v>
      </c>
      <c r="P183" s="452" t="s">
        <v>144</v>
      </c>
      <c r="Q183" s="455" t="s">
        <v>69</v>
      </c>
    </row>
    <row r="184" spans="1:17" ht="80" customHeight="1" thickBot="1" x14ac:dyDescent="0.4">
      <c r="A184" s="459"/>
      <c r="B184" s="459"/>
      <c r="C184" s="462"/>
      <c r="D184" s="441"/>
      <c r="E184" s="441"/>
      <c r="F184" s="441"/>
      <c r="G184" s="444"/>
      <c r="H184" s="447"/>
      <c r="I184" s="450"/>
      <c r="J184" s="172">
        <v>2</v>
      </c>
      <c r="K184" s="299" t="s">
        <v>690</v>
      </c>
      <c r="L184" s="289" t="s">
        <v>64</v>
      </c>
      <c r="M184" s="173" t="s">
        <v>692</v>
      </c>
      <c r="N184" s="173" t="s">
        <v>1069</v>
      </c>
      <c r="O184" s="174" t="s">
        <v>1133</v>
      </c>
      <c r="P184" s="453"/>
      <c r="Q184" s="456"/>
    </row>
    <row r="185" spans="1:17" ht="16" hidden="1" customHeight="1" x14ac:dyDescent="0.4">
      <c r="A185" s="459"/>
      <c r="B185" s="459"/>
      <c r="C185" s="462"/>
      <c r="D185" s="464"/>
      <c r="E185" s="441"/>
      <c r="F185" s="441"/>
      <c r="G185" s="444"/>
      <c r="H185" s="447"/>
      <c r="I185" s="466"/>
      <c r="J185" s="172"/>
      <c r="K185" s="300"/>
      <c r="L185" s="175"/>
      <c r="M185" s="175"/>
      <c r="N185" s="175"/>
      <c r="O185" s="176"/>
      <c r="P185" s="453"/>
      <c r="Q185" s="456"/>
    </row>
    <row r="186" spans="1:17" ht="16" hidden="1" customHeight="1" x14ac:dyDescent="0.4">
      <c r="A186" s="459"/>
      <c r="B186" s="459"/>
      <c r="C186" s="462"/>
      <c r="D186" s="464"/>
      <c r="E186" s="441"/>
      <c r="F186" s="441"/>
      <c r="G186" s="444"/>
      <c r="H186" s="447"/>
      <c r="I186" s="466"/>
      <c r="J186" s="172"/>
      <c r="K186" s="299"/>
      <c r="L186" s="173"/>
      <c r="M186" s="173"/>
      <c r="N186" s="173"/>
      <c r="O186" s="174"/>
      <c r="P186" s="453"/>
      <c r="Q186" s="456"/>
    </row>
    <row r="187" spans="1:17" ht="16" hidden="1" customHeight="1" x14ac:dyDescent="0.4">
      <c r="A187" s="459"/>
      <c r="B187" s="459"/>
      <c r="C187" s="462"/>
      <c r="D187" s="464"/>
      <c r="E187" s="441"/>
      <c r="F187" s="441"/>
      <c r="G187" s="444"/>
      <c r="H187" s="447"/>
      <c r="I187" s="466"/>
      <c r="J187" s="172"/>
      <c r="K187" s="299"/>
      <c r="L187" s="173"/>
      <c r="M187" s="173"/>
      <c r="N187" s="173"/>
      <c r="O187" s="174"/>
      <c r="P187" s="453"/>
      <c r="Q187" s="456"/>
    </row>
    <row r="188" spans="1:17" ht="16" hidden="1" customHeight="1" thickBot="1" x14ac:dyDescent="0.4">
      <c r="A188" s="460"/>
      <c r="B188" s="460"/>
      <c r="C188" s="463"/>
      <c r="D188" s="465"/>
      <c r="E188" s="442"/>
      <c r="F188" s="442"/>
      <c r="G188" s="445"/>
      <c r="H188" s="448"/>
      <c r="I188" s="467"/>
      <c r="J188" s="177"/>
      <c r="K188" s="301"/>
      <c r="L188" s="178"/>
      <c r="M188" s="178"/>
      <c r="N188" s="178"/>
      <c r="O188" s="179"/>
      <c r="P188" s="454"/>
      <c r="Q188" s="457"/>
    </row>
    <row r="189" spans="1:17" ht="80" customHeight="1" x14ac:dyDescent="0.35">
      <c r="A189" s="458">
        <v>10</v>
      </c>
      <c r="B189" s="458" t="s">
        <v>682</v>
      </c>
      <c r="C189" s="461" t="s">
        <v>206</v>
      </c>
      <c r="D189" s="440" t="s">
        <v>290</v>
      </c>
      <c r="E189" s="440" t="s">
        <v>684</v>
      </c>
      <c r="F189" s="440" t="s">
        <v>686</v>
      </c>
      <c r="G189" s="443" t="s">
        <v>688</v>
      </c>
      <c r="H189" s="446"/>
      <c r="I189" s="449" t="s">
        <v>144</v>
      </c>
      <c r="J189" s="169">
        <v>1</v>
      </c>
      <c r="K189" s="295" t="s">
        <v>693</v>
      </c>
      <c r="L189" s="288" t="s">
        <v>64</v>
      </c>
      <c r="M189" s="170" t="s">
        <v>696</v>
      </c>
      <c r="N189" s="170" t="s">
        <v>295</v>
      </c>
      <c r="O189" s="170" t="s">
        <v>1134</v>
      </c>
      <c r="P189" s="452" t="s">
        <v>144</v>
      </c>
      <c r="Q189" s="455" t="s">
        <v>69</v>
      </c>
    </row>
    <row r="190" spans="1:17" ht="80" customHeight="1" x14ac:dyDescent="0.35">
      <c r="A190" s="459"/>
      <c r="B190" s="459"/>
      <c r="C190" s="462"/>
      <c r="D190" s="441"/>
      <c r="E190" s="441"/>
      <c r="F190" s="441"/>
      <c r="G190" s="444"/>
      <c r="H190" s="447"/>
      <c r="I190" s="450"/>
      <c r="J190" s="172">
        <v>2</v>
      </c>
      <c r="K190" s="299" t="s">
        <v>694</v>
      </c>
      <c r="L190" s="289" t="s">
        <v>64</v>
      </c>
      <c r="M190" s="173" t="s">
        <v>692</v>
      </c>
      <c r="N190" s="173" t="s">
        <v>295</v>
      </c>
      <c r="O190" s="174" t="s">
        <v>1135</v>
      </c>
      <c r="P190" s="453"/>
      <c r="Q190" s="456"/>
    </row>
    <row r="191" spans="1:17" ht="80" customHeight="1" thickBot="1" x14ac:dyDescent="0.4">
      <c r="A191" s="459"/>
      <c r="B191" s="459"/>
      <c r="C191" s="462"/>
      <c r="D191" s="441"/>
      <c r="E191" s="441"/>
      <c r="F191" s="441"/>
      <c r="G191" s="444"/>
      <c r="H191" s="447"/>
      <c r="I191" s="450"/>
      <c r="J191" s="172">
        <v>3</v>
      </c>
      <c r="K191" s="300" t="s">
        <v>695</v>
      </c>
      <c r="L191" s="290" t="s">
        <v>64</v>
      </c>
      <c r="M191" s="175" t="s">
        <v>696</v>
      </c>
      <c r="N191" s="175" t="s">
        <v>295</v>
      </c>
      <c r="O191" s="176" t="s">
        <v>1136</v>
      </c>
      <c r="P191" s="453"/>
      <c r="Q191" s="456"/>
    </row>
    <row r="192" spans="1:17" ht="16" hidden="1" customHeight="1" x14ac:dyDescent="0.4">
      <c r="A192" s="459"/>
      <c r="B192" s="459"/>
      <c r="C192" s="462"/>
      <c r="D192" s="464"/>
      <c r="E192" s="441"/>
      <c r="F192" s="441"/>
      <c r="G192" s="444"/>
      <c r="H192" s="447"/>
      <c r="I192" s="466"/>
      <c r="J192" s="172"/>
      <c r="K192" s="299"/>
      <c r="L192" s="173"/>
      <c r="M192" s="173"/>
      <c r="N192" s="173"/>
      <c r="O192" s="174"/>
      <c r="P192" s="453"/>
      <c r="Q192" s="456"/>
    </row>
    <row r="193" spans="1:17" ht="16" hidden="1" customHeight="1" x14ac:dyDescent="0.4">
      <c r="A193" s="459"/>
      <c r="B193" s="459"/>
      <c r="C193" s="462"/>
      <c r="D193" s="464"/>
      <c r="E193" s="441"/>
      <c r="F193" s="441"/>
      <c r="G193" s="444"/>
      <c r="H193" s="447"/>
      <c r="I193" s="466"/>
      <c r="J193" s="172"/>
      <c r="K193" s="299"/>
      <c r="L193" s="173"/>
      <c r="M193" s="173"/>
      <c r="N193" s="173"/>
      <c r="O193" s="174"/>
      <c r="P193" s="453"/>
      <c r="Q193" s="456"/>
    </row>
    <row r="194" spans="1:17" ht="16" hidden="1" customHeight="1" thickBot="1" x14ac:dyDescent="0.4">
      <c r="A194" s="460"/>
      <c r="B194" s="460"/>
      <c r="C194" s="463"/>
      <c r="D194" s="465"/>
      <c r="E194" s="442"/>
      <c r="F194" s="442"/>
      <c r="G194" s="445"/>
      <c r="H194" s="448"/>
      <c r="I194" s="467"/>
      <c r="J194" s="177"/>
      <c r="K194" s="301"/>
      <c r="L194" s="178"/>
      <c r="M194" s="178"/>
      <c r="N194" s="178"/>
      <c r="O194" s="179"/>
      <c r="P194" s="454"/>
      <c r="Q194" s="457"/>
    </row>
    <row r="195" spans="1:17" ht="80" customHeight="1" x14ac:dyDescent="0.35">
      <c r="A195" s="458">
        <v>11</v>
      </c>
      <c r="B195" s="458" t="s">
        <v>718</v>
      </c>
      <c r="C195" s="471" t="s">
        <v>212</v>
      </c>
      <c r="D195" s="440" t="s">
        <v>299</v>
      </c>
      <c r="E195" s="440" t="s">
        <v>724</v>
      </c>
      <c r="F195" s="440" t="s">
        <v>728</v>
      </c>
      <c r="G195" s="443" t="s">
        <v>729</v>
      </c>
      <c r="H195" s="446"/>
      <c r="I195" s="449" t="s">
        <v>81</v>
      </c>
      <c r="J195" s="169">
        <v>1</v>
      </c>
      <c r="K195" s="295" t="s">
        <v>740</v>
      </c>
      <c r="L195" s="288" t="s">
        <v>64</v>
      </c>
      <c r="M195" s="170" t="s">
        <v>742</v>
      </c>
      <c r="N195" s="170" t="s">
        <v>310</v>
      </c>
      <c r="O195" s="170" t="s">
        <v>1137</v>
      </c>
      <c r="P195" s="452" t="s">
        <v>149</v>
      </c>
      <c r="Q195" s="455" t="s">
        <v>262</v>
      </c>
    </row>
    <row r="196" spans="1:17" ht="80" customHeight="1" x14ac:dyDescent="0.35">
      <c r="A196" s="459"/>
      <c r="B196" s="459"/>
      <c r="C196" s="472"/>
      <c r="D196" s="441"/>
      <c r="E196" s="441"/>
      <c r="F196" s="441"/>
      <c r="G196" s="444"/>
      <c r="H196" s="447"/>
      <c r="I196" s="450"/>
      <c r="J196" s="172">
        <v>2</v>
      </c>
      <c r="K196" s="299" t="s">
        <v>741</v>
      </c>
      <c r="L196" s="289" t="s">
        <v>243</v>
      </c>
      <c r="M196" s="173" t="s">
        <v>742</v>
      </c>
      <c r="N196" s="173" t="s">
        <v>310</v>
      </c>
      <c r="O196" s="174" t="s">
        <v>1138</v>
      </c>
      <c r="P196" s="453"/>
      <c r="Q196" s="456"/>
    </row>
    <row r="197" spans="1:17" ht="80" customHeight="1" thickBot="1" x14ac:dyDescent="0.4">
      <c r="A197" s="459"/>
      <c r="B197" s="459"/>
      <c r="C197" s="472"/>
      <c r="D197" s="441"/>
      <c r="E197" s="441"/>
      <c r="F197" s="441"/>
      <c r="G197" s="444"/>
      <c r="H197" s="447"/>
      <c r="I197" s="450"/>
      <c r="J197" s="172">
        <v>1</v>
      </c>
      <c r="K197" s="303" t="s">
        <v>772</v>
      </c>
      <c r="L197" s="292" t="s">
        <v>71</v>
      </c>
      <c r="M197" s="283" t="s">
        <v>742</v>
      </c>
      <c r="N197" s="283" t="s">
        <v>1071</v>
      </c>
      <c r="O197" s="284" t="s">
        <v>1139</v>
      </c>
      <c r="P197" s="453"/>
      <c r="Q197" s="456"/>
    </row>
    <row r="198" spans="1:17" ht="16" hidden="1" customHeight="1" x14ac:dyDescent="0.4">
      <c r="A198" s="459"/>
      <c r="B198" s="459"/>
      <c r="C198" s="472"/>
      <c r="D198" s="464"/>
      <c r="E198" s="441"/>
      <c r="F198" s="441"/>
      <c r="G198" s="444"/>
      <c r="H198" s="447"/>
      <c r="I198" s="466"/>
      <c r="J198" s="172"/>
      <c r="K198" s="299"/>
      <c r="L198" s="173"/>
      <c r="M198" s="173"/>
      <c r="N198" s="173"/>
      <c r="O198" s="174"/>
      <c r="P198" s="453"/>
      <c r="Q198" s="456"/>
    </row>
    <row r="199" spans="1:17" ht="16" hidden="1" customHeight="1" x14ac:dyDescent="0.4">
      <c r="A199" s="459"/>
      <c r="B199" s="459"/>
      <c r="C199" s="472"/>
      <c r="D199" s="464"/>
      <c r="E199" s="441"/>
      <c r="F199" s="441"/>
      <c r="G199" s="444"/>
      <c r="H199" s="447"/>
      <c r="I199" s="466"/>
      <c r="J199" s="172"/>
      <c r="K199" s="299"/>
      <c r="L199" s="173"/>
      <c r="M199" s="173"/>
      <c r="N199" s="173"/>
      <c r="O199" s="174"/>
      <c r="P199" s="453"/>
      <c r="Q199" s="456"/>
    </row>
    <row r="200" spans="1:17" ht="16" hidden="1" customHeight="1" thickBot="1" x14ac:dyDescent="0.4">
      <c r="A200" s="460"/>
      <c r="B200" s="460"/>
      <c r="C200" s="473"/>
      <c r="D200" s="465"/>
      <c r="E200" s="442"/>
      <c r="F200" s="442"/>
      <c r="G200" s="445"/>
      <c r="H200" s="448"/>
      <c r="I200" s="467"/>
      <c r="J200" s="177"/>
      <c r="K200" s="301"/>
      <c r="L200" s="178"/>
      <c r="M200" s="178"/>
      <c r="N200" s="178"/>
      <c r="O200" s="179"/>
      <c r="P200" s="454"/>
      <c r="Q200" s="457"/>
    </row>
    <row r="201" spans="1:17" ht="80" customHeight="1" x14ac:dyDescent="0.35">
      <c r="A201" s="458">
        <v>11</v>
      </c>
      <c r="B201" s="458" t="s">
        <v>719</v>
      </c>
      <c r="C201" s="471" t="s">
        <v>212</v>
      </c>
      <c r="D201" s="440" t="s">
        <v>299</v>
      </c>
      <c r="E201" s="440" t="s">
        <v>724</v>
      </c>
      <c r="F201" s="440" t="s">
        <v>730</v>
      </c>
      <c r="G201" s="443" t="s">
        <v>731</v>
      </c>
      <c r="H201" s="446"/>
      <c r="I201" s="449" t="s">
        <v>81</v>
      </c>
      <c r="J201" s="169">
        <v>1</v>
      </c>
      <c r="K201" s="295" t="s">
        <v>743</v>
      </c>
      <c r="L201" s="288" t="s">
        <v>243</v>
      </c>
      <c r="M201" s="170" t="s">
        <v>745</v>
      </c>
      <c r="N201" s="170" t="s">
        <v>310</v>
      </c>
      <c r="O201" s="170" t="s">
        <v>1140</v>
      </c>
      <c r="P201" s="452" t="s">
        <v>81</v>
      </c>
      <c r="Q201" s="455" t="s">
        <v>69</v>
      </c>
    </row>
    <row r="202" spans="1:17" ht="80" customHeight="1" thickBot="1" x14ac:dyDescent="0.4">
      <c r="A202" s="459"/>
      <c r="B202" s="459"/>
      <c r="C202" s="472"/>
      <c r="D202" s="441"/>
      <c r="E202" s="441"/>
      <c r="F202" s="441"/>
      <c r="G202" s="444"/>
      <c r="H202" s="447"/>
      <c r="I202" s="450"/>
      <c r="J202" s="172">
        <v>2</v>
      </c>
      <c r="K202" s="299" t="s">
        <v>744</v>
      </c>
      <c r="L202" s="289" t="s">
        <v>64</v>
      </c>
      <c r="M202" s="173" t="s">
        <v>745</v>
      </c>
      <c r="N202" s="173" t="s">
        <v>310</v>
      </c>
      <c r="O202" s="174" t="s">
        <v>1141</v>
      </c>
      <c r="P202" s="453"/>
      <c r="Q202" s="456"/>
    </row>
    <row r="203" spans="1:17" ht="16" hidden="1" customHeight="1" x14ac:dyDescent="0.4">
      <c r="A203" s="459"/>
      <c r="B203" s="459"/>
      <c r="C203" s="472"/>
      <c r="D203" s="464"/>
      <c r="E203" s="441"/>
      <c r="F203" s="441"/>
      <c r="G203" s="444"/>
      <c r="H203" s="447"/>
      <c r="I203" s="466"/>
      <c r="J203" s="172"/>
      <c r="K203" s="300"/>
      <c r="L203" s="175"/>
      <c r="M203" s="175"/>
      <c r="N203" s="175"/>
      <c r="O203" s="176"/>
      <c r="P203" s="453"/>
      <c r="Q203" s="456"/>
    </row>
    <row r="204" spans="1:17" ht="16" hidden="1" customHeight="1" x14ac:dyDescent="0.4">
      <c r="A204" s="459"/>
      <c r="B204" s="459"/>
      <c r="C204" s="472"/>
      <c r="D204" s="464"/>
      <c r="E204" s="441"/>
      <c r="F204" s="441"/>
      <c r="G204" s="444"/>
      <c r="H204" s="447"/>
      <c r="I204" s="466"/>
      <c r="J204" s="172"/>
      <c r="K204" s="299"/>
      <c r="L204" s="173"/>
      <c r="M204" s="173"/>
      <c r="N204" s="173"/>
      <c r="O204" s="174"/>
      <c r="P204" s="453"/>
      <c r="Q204" s="456"/>
    </row>
    <row r="205" spans="1:17" ht="16" hidden="1" customHeight="1" x14ac:dyDescent="0.4">
      <c r="A205" s="459"/>
      <c r="B205" s="459"/>
      <c r="C205" s="472"/>
      <c r="D205" s="464"/>
      <c r="E205" s="441"/>
      <c r="F205" s="441"/>
      <c r="G205" s="444"/>
      <c r="H205" s="447"/>
      <c r="I205" s="466"/>
      <c r="J205" s="172"/>
      <c r="K205" s="299"/>
      <c r="L205" s="173"/>
      <c r="M205" s="173"/>
      <c r="N205" s="173"/>
      <c r="O205" s="174"/>
      <c r="P205" s="453"/>
      <c r="Q205" s="456"/>
    </row>
    <row r="206" spans="1:17" ht="16" hidden="1" customHeight="1" thickBot="1" x14ac:dyDescent="0.4">
      <c r="A206" s="460"/>
      <c r="B206" s="460"/>
      <c r="C206" s="473"/>
      <c r="D206" s="465"/>
      <c r="E206" s="442"/>
      <c r="F206" s="442"/>
      <c r="G206" s="445"/>
      <c r="H206" s="448"/>
      <c r="I206" s="467"/>
      <c r="J206" s="177"/>
      <c r="K206" s="301"/>
      <c r="L206" s="178"/>
      <c r="M206" s="178"/>
      <c r="N206" s="178"/>
      <c r="O206" s="179"/>
      <c r="P206" s="454"/>
      <c r="Q206" s="457"/>
    </row>
    <row r="207" spans="1:17" ht="80" customHeight="1" x14ac:dyDescent="0.35">
      <c r="A207" s="458">
        <v>11</v>
      </c>
      <c r="B207" s="458" t="s">
        <v>720</v>
      </c>
      <c r="C207" s="471" t="s">
        <v>212</v>
      </c>
      <c r="D207" s="440" t="s">
        <v>399</v>
      </c>
      <c r="E207" s="440" t="s">
        <v>725</v>
      </c>
      <c r="F207" s="440" t="s">
        <v>732</v>
      </c>
      <c r="G207" s="443" t="s">
        <v>733</v>
      </c>
      <c r="H207" s="446"/>
      <c r="I207" s="449" t="s">
        <v>149</v>
      </c>
      <c r="J207" s="169">
        <v>1</v>
      </c>
      <c r="K207" s="295" t="s">
        <v>746</v>
      </c>
      <c r="L207" s="288" t="s">
        <v>243</v>
      </c>
      <c r="M207" s="170" t="s">
        <v>742</v>
      </c>
      <c r="N207" s="170" t="s">
        <v>310</v>
      </c>
      <c r="O207" s="170" t="s">
        <v>1142</v>
      </c>
      <c r="P207" s="452" t="s">
        <v>149</v>
      </c>
      <c r="Q207" s="455" t="s">
        <v>262</v>
      </c>
    </row>
    <row r="208" spans="1:17" ht="80" customHeight="1" thickBot="1" x14ac:dyDescent="0.4">
      <c r="A208" s="459"/>
      <c r="B208" s="459"/>
      <c r="C208" s="472"/>
      <c r="D208" s="441"/>
      <c r="E208" s="441"/>
      <c r="F208" s="441"/>
      <c r="G208" s="444"/>
      <c r="H208" s="447"/>
      <c r="I208" s="450"/>
      <c r="J208" s="172">
        <v>2</v>
      </c>
      <c r="K208" s="299" t="s">
        <v>747</v>
      </c>
      <c r="L208" s="289" t="s">
        <v>64</v>
      </c>
      <c r="M208" s="173" t="s">
        <v>745</v>
      </c>
      <c r="N208" s="173" t="s">
        <v>295</v>
      </c>
      <c r="O208" s="174" t="s">
        <v>1143</v>
      </c>
      <c r="P208" s="453"/>
      <c r="Q208" s="456"/>
    </row>
    <row r="209" spans="1:17" ht="16" hidden="1" customHeight="1" x14ac:dyDescent="0.4">
      <c r="A209" s="459"/>
      <c r="B209" s="459"/>
      <c r="C209" s="472"/>
      <c r="D209" s="464"/>
      <c r="E209" s="441"/>
      <c r="F209" s="441"/>
      <c r="G209" s="444"/>
      <c r="H209" s="447"/>
      <c r="I209" s="466"/>
      <c r="J209" s="172"/>
      <c r="K209" s="300"/>
      <c r="L209" s="175"/>
      <c r="M209" s="175"/>
      <c r="N209" s="175"/>
      <c r="O209" s="176"/>
      <c r="P209" s="453"/>
      <c r="Q209" s="456"/>
    </row>
    <row r="210" spans="1:17" ht="16" hidden="1" customHeight="1" x14ac:dyDescent="0.4">
      <c r="A210" s="459"/>
      <c r="B210" s="459"/>
      <c r="C210" s="472"/>
      <c r="D210" s="464"/>
      <c r="E210" s="441"/>
      <c r="F210" s="441"/>
      <c r="G210" s="444"/>
      <c r="H210" s="447"/>
      <c r="I210" s="466"/>
      <c r="J210" s="172"/>
      <c r="K210" s="299"/>
      <c r="L210" s="173"/>
      <c r="M210" s="173"/>
      <c r="N210" s="173"/>
      <c r="O210" s="174"/>
      <c r="P210" s="453"/>
      <c r="Q210" s="456"/>
    </row>
    <row r="211" spans="1:17" ht="16" hidden="1" customHeight="1" x14ac:dyDescent="0.4">
      <c r="A211" s="459"/>
      <c r="B211" s="459"/>
      <c r="C211" s="472"/>
      <c r="D211" s="464"/>
      <c r="E211" s="441"/>
      <c r="F211" s="441"/>
      <c r="G211" s="444"/>
      <c r="H211" s="447"/>
      <c r="I211" s="466"/>
      <c r="J211" s="172"/>
      <c r="K211" s="299"/>
      <c r="L211" s="173"/>
      <c r="M211" s="173"/>
      <c r="N211" s="173"/>
      <c r="O211" s="174"/>
      <c r="P211" s="453"/>
      <c r="Q211" s="456"/>
    </row>
    <row r="212" spans="1:17" ht="16" hidden="1" customHeight="1" thickBot="1" x14ac:dyDescent="0.4">
      <c r="A212" s="460"/>
      <c r="B212" s="460"/>
      <c r="C212" s="473"/>
      <c r="D212" s="465"/>
      <c r="E212" s="442"/>
      <c r="F212" s="442"/>
      <c r="G212" s="445"/>
      <c r="H212" s="448"/>
      <c r="I212" s="467"/>
      <c r="J212" s="177"/>
      <c r="K212" s="301"/>
      <c r="L212" s="178"/>
      <c r="M212" s="178"/>
      <c r="N212" s="178"/>
      <c r="O212" s="179"/>
      <c r="P212" s="454"/>
      <c r="Q212" s="457"/>
    </row>
    <row r="213" spans="1:17" ht="80" customHeight="1" thickBot="1" x14ac:dyDescent="0.4">
      <c r="A213" s="458">
        <v>11</v>
      </c>
      <c r="B213" s="458" t="s">
        <v>721</v>
      </c>
      <c r="C213" s="471" t="s">
        <v>212</v>
      </c>
      <c r="D213" s="440" t="s">
        <v>299</v>
      </c>
      <c r="E213" s="440" t="s">
        <v>726</v>
      </c>
      <c r="F213" s="440" t="s">
        <v>734</v>
      </c>
      <c r="G213" s="443" t="s">
        <v>735</v>
      </c>
      <c r="H213" s="446"/>
      <c r="I213" s="449" t="s">
        <v>81</v>
      </c>
      <c r="J213" s="169">
        <v>1</v>
      </c>
      <c r="K213" s="295" t="s">
        <v>748</v>
      </c>
      <c r="L213" s="288" t="s">
        <v>243</v>
      </c>
      <c r="M213" s="170" t="s">
        <v>749</v>
      </c>
      <c r="N213" s="170" t="s">
        <v>310</v>
      </c>
      <c r="O213" s="170" t="s">
        <v>1144</v>
      </c>
      <c r="P213" s="452" t="s">
        <v>81</v>
      </c>
      <c r="Q213" s="455" t="s">
        <v>69</v>
      </c>
    </row>
    <row r="214" spans="1:17" ht="16" hidden="1" customHeight="1" x14ac:dyDescent="0.4">
      <c r="A214" s="459"/>
      <c r="B214" s="459"/>
      <c r="C214" s="472"/>
      <c r="D214" s="464"/>
      <c r="E214" s="441"/>
      <c r="F214" s="441"/>
      <c r="G214" s="444"/>
      <c r="H214" s="447"/>
      <c r="I214" s="466"/>
      <c r="J214" s="172"/>
      <c r="K214" s="299"/>
      <c r="L214" s="173"/>
      <c r="M214" s="173"/>
      <c r="N214" s="173"/>
      <c r="O214" s="174"/>
      <c r="P214" s="453"/>
      <c r="Q214" s="456"/>
    </row>
    <row r="215" spans="1:17" ht="16" hidden="1" customHeight="1" x14ac:dyDescent="0.4">
      <c r="A215" s="459"/>
      <c r="B215" s="459"/>
      <c r="C215" s="472"/>
      <c r="D215" s="464"/>
      <c r="E215" s="441"/>
      <c r="F215" s="441"/>
      <c r="G215" s="444"/>
      <c r="H215" s="447"/>
      <c r="I215" s="466"/>
      <c r="J215" s="172"/>
      <c r="K215" s="300"/>
      <c r="L215" s="175"/>
      <c r="M215" s="175"/>
      <c r="N215" s="175"/>
      <c r="O215" s="176"/>
      <c r="P215" s="453"/>
      <c r="Q215" s="456"/>
    </row>
    <row r="216" spans="1:17" ht="16" hidden="1" customHeight="1" x14ac:dyDescent="0.4">
      <c r="A216" s="459"/>
      <c r="B216" s="459"/>
      <c r="C216" s="472"/>
      <c r="D216" s="464"/>
      <c r="E216" s="441"/>
      <c r="F216" s="441"/>
      <c r="G216" s="444"/>
      <c r="H216" s="447"/>
      <c r="I216" s="466"/>
      <c r="J216" s="172"/>
      <c r="K216" s="299"/>
      <c r="L216" s="173"/>
      <c r="M216" s="173"/>
      <c r="N216" s="173"/>
      <c r="O216" s="174"/>
      <c r="P216" s="453"/>
      <c r="Q216" s="456"/>
    </row>
    <row r="217" spans="1:17" ht="16" hidden="1" customHeight="1" x14ac:dyDescent="0.4">
      <c r="A217" s="459"/>
      <c r="B217" s="459"/>
      <c r="C217" s="472"/>
      <c r="D217" s="464"/>
      <c r="E217" s="441"/>
      <c r="F217" s="441"/>
      <c r="G217" s="444"/>
      <c r="H217" s="447"/>
      <c r="I217" s="466"/>
      <c r="J217" s="172"/>
      <c r="K217" s="299"/>
      <c r="L217" s="173"/>
      <c r="M217" s="173"/>
      <c r="N217" s="173"/>
      <c r="O217" s="174"/>
      <c r="P217" s="453"/>
      <c r="Q217" s="456"/>
    </row>
    <row r="218" spans="1:17" ht="16" hidden="1" customHeight="1" thickBot="1" x14ac:dyDescent="0.4">
      <c r="A218" s="460"/>
      <c r="B218" s="460"/>
      <c r="C218" s="473"/>
      <c r="D218" s="465"/>
      <c r="E218" s="442"/>
      <c r="F218" s="442"/>
      <c r="G218" s="445"/>
      <c r="H218" s="448"/>
      <c r="I218" s="467"/>
      <c r="J218" s="177"/>
      <c r="K218" s="301"/>
      <c r="L218" s="178"/>
      <c r="M218" s="178"/>
      <c r="N218" s="178"/>
      <c r="O218" s="179"/>
      <c r="P218" s="454"/>
      <c r="Q218" s="457"/>
    </row>
    <row r="219" spans="1:17" ht="80" customHeight="1" x14ac:dyDescent="0.35">
      <c r="A219" s="458">
        <v>11</v>
      </c>
      <c r="B219" s="458" t="s">
        <v>722</v>
      </c>
      <c r="C219" s="471" t="s">
        <v>212</v>
      </c>
      <c r="D219" s="440" t="s">
        <v>299</v>
      </c>
      <c r="E219" s="440" t="s">
        <v>727</v>
      </c>
      <c r="F219" s="440" t="s">
        <v>736</v>
      </c>
      <c r="G219" s="443" t="s">
        <v>737</v>
      </c>
      <c r="H219" s="446"/>
      <c r="I219" s="449" t="s">
        <v>149</v>
      </c>
      <c r="J219" s="169">
        <v>1</v>
      </c>
      <c r="K219" s="295" t="s">
        <v>750</v>
      </c>
      <c r="L219" s="288" t="s">
        <v>243</v>
      </c>
      <c r="M219" s="170" t="s">
        <v>752</v>
      </c>
      <c r="N219" s="170" t="s">
        <v>1069</v>
      </c>
      <c r="O219" s="170" t="s">
        <v>1145</v>
      </c>
      <c r="P219" s="452" t="s">
        <v>149</v>
      </c>
      <c r="Q219" s="455" t="s">
        <v>262</v>
      </c>
    </row>
    <row r="220" spans="1:17" ht="80" customHeight="1" thickBot="1" x14ac:dyDescent="0.4">
      <c r="A220" s="459"/>
      <c r="B220" s="459"/>
      <c r="C220" s="472"/>
      <c r="D220" s="441"/>
      <c r="E220" s="441"/>
      <c r="F220" s="441"/>
      <c r="G220" s="444"/>
      <c r="H220" s="447"/>
      <c r="I220" s="450"/>
      <c r="J220" s="172">
        <v>2</v>
      </c>
      <c r="K220" s="299" t="s">
        <v>751</v>
      </c>
      <c r="L220" s="289" t="s">
        <v>64</v>
      </c>
      <c r="M220" s="173" t="s">
        <v>752</v>
      </c>
      <c r="N220" s="173" t="s">
        <v>1069</v>
      </c>
      <c r="O220" s="174" t="s">
        <v>1146</v>
      </c>
      <c r="P220" s="453"/>
      <c r="Q220" s="456"/>
    </row>
    <row r="221" spans="1:17" ht="16" hidden="1" customHeight="1" x14ac:dyDescent="0.4">
      <c r="A221" s="459"/>
      <c r="B221" s="459"/>
      <c r="C221" s="472"/>
      <c r="D221" s="464"/>
      <c r="E221" s="441"/>
      <c r="F221" s="441"/>
      <c r="G221" s="444"/>
      <c r="H221" s="447"/>
      <c r="I221" s="466"/>
      <c r="J221" s="172"/>
      <c r="K221" s="300"/>
      <c r="L221" s="175"/>
      <c r="M221" s="175"/>
      <c r="N221" s="175"/>
      <c r="O221" s="176"/>
      <c r="P221" s="453"/>
      <c r="Q221" s="456"/>
    </row>
    <row r="222" spans="1:17" ht="16" hidden="1" customHeight="1" x14ac:dyDescent="0.4">
      <c r="A222" s="459"/>
      <c r="B222" s="459"/>
      <c r="C222" s="472"/>
      <c r="D222" s="464"/>
      <c r="E222" s="441"/>
      <c r="F222" s="441"/>
      <c r="G222" s="444"/>
      <c r="H222" s="447"/>
      <c r="I222" s="466"/>
      <c r="J222" s="172"/>
      <c r="K222" s="299"/>
      <c r="L222" s="173"/>
      <c r="M222" s="173"/>
      <c r="N222" s="173"/>
      <c r="O222" s="174"/>
      <c r="P222" s="453"/>
      <c r="Q222" s="456"/>
    </row>
    <row r="223" spans="1:17" ht="16" hidden="1" customHeight="1" x14ac:dyDescent="0.4">
      <c r="A223" s="459"/>
      <c r="B223" s="459"/>
      <c r="C223" s="472"/>
      <c r="D223" s="464"/>
      <c r="E223" s="441"/>
      <c r="F223" s="441"/>
      <c r="G223" s="444"/>
      <c r="H223" s="447"/>
      <c r="I223" s="466"/>
      <c r="J223" s="172"/>
      <c r="K223" s="299"/>
      <c r="L223" s="173"/>
      <c r="M223" s="173"/>
      <c r="N223" s="173"/>
      <c r="O223" s="174"/>
      <c r="P223" s="453"/>
      <c r="Q223" s="456"/>
    </row>
    <row r="224" spans="1:17" ht="16" hidden="1" customHeight="1" thickBot="1" x14ac:dyDescent="0.4">
      <c r="A224" s="460"/>
      <c r="B224" s="460"/>
      <c r="C224" s="473"/>
      <c r="D224" s="465"/>
      <c r="E224" s="442"/>
      <c r="F224" s="442"/>
      <c r="G224" s="445"/>
      <c r="H224" s="448"/>
      <c r="I224" s="467"/>
      <c r="J224" s="177"/>
      <c r="K224" s="301"/>
      <c r="L224" s="178"/>
      <c r="M224" s="178"/>
      <c r="N224" s="178"/>
      <c r="O224" s="179"/>
      <c r="P224" s="454"/>
      <c r="Q224" s="457"/>
    </row>
    <row r="225" spans="1:17" ht="80" customHeight="1" x14ac:dyDescent="0.35">
      <c r="A225" s="458">
        <v>11</v>
      </c>
      <c r="B225" s="458" t="s">
        <v>723</v>
      </c>
      <c r="C225" s="471" t="s">
        <v>212</v>
      </c>
      <c r="D225" s="440" t="s">
        <v>290</v>
      </c>
      <c r="E225" s="440" t="s">
        <v>724</v>
      </c>
      <c r="F225" s="440" t="s">
        <v>738</v>
      </c>
      <c r="G225" s="443" t="s">
        <v>739</v>
      </c>
      <c r="H225" s="446"/>
      <c r="I225" s="449" t="s">
        <v>81</v>
      </c>
      <c r="J225" s="169">
        <v>1</v>
      </c>
      <c r="K225" s="295" t="s">
        <v>753</v>
      </c>
      <c r="L225" s="288" t="s">
        <v>64</v>
      </c>
      <c r="M225" s="170" t="s">
        <v>756</v>
      </c>
      <c r="N225" s="170" t="s">
        <v>295</v>
      </c>
      <c r="O225" s="170" t="s">
        <v>1147</v>
      </c>
      <c r="P225" s="452" t="s">
        <v>149</v>
      </c>
      <c r="Q225" s="455" t="s">
        <v>262</v>
      </c>
    </row>
    <row r="226" spans="1:17" ht="80" customHeight="1" x14ac:dyDescent="0.35">
      <c r="A226" s="459"/>
      <c r="B226" s="459"/>
      <c r="C226" s="472"/>
      <c r="D226" s="441"/>
      <c r="E226" s="441"/>
      <c r="F226" s="441"/>
      <c r="G226" s="444"/>
      <c r="H226" s="447"/>
      <c r="I226" s="450"/>
      <c r="J226" s="172">
        <v>2</v>
      </c>
      <c r="K226" s="299" t="s">
        <v>754</v>
      </c>
      <c r="L226" s="289" t="s">
        <v>243</v>
      </c>
      <c r="M226" s="173" t="s">
        <v>757</v>
      </c>
      <c r="N226" s="173" t="s">
        <v>295</v>
      </c>
      <c r="O226" s="174" t="s">
        <v>1148</v>
      </c>
      <c r="P226" s="453"/>
      <c r="Q226" s="456"/>
    </row>
    <row r="227" spans="1:17" ht="80" customHeight="1" thickBot="1" x14ac:dyDescent="0.4">
      <c r="A227" s="459"/>
      <c r="B227" s="459"/>
      <c r="C227" s="472"/>
      <c r="D227" s="441"/>
      <c r="E227" s="441"/>
      <c r="F227" s="441"/>
      <c r="G227" s="444"/>
      <c r="H227" s="447"/>
      <c r="I227" s="450"/>
      <c r="J227" s="172">
        <v>3</v>
      </c>
      <c r="K227" s="300" t="s">
        <v>755</v>
      </c>
      <c r="L227" s="290" t="s">
        <v>64</v>
      </c>
      <c r="M227" s="175" t="s">
        <v>758</v>
      </c>
      <c r="N227" s="175" t="s">
        <v>295</v>
      </c>
      <c r="O227" s="176" t="s">
        <v>1149</v>
      </c>
      <c r="P227" s="453"/>
      <c r="Q227" s="456"/>
    </row>
    <row r="228" spans="1:17" ht="16" hidden="1" customHeight="1" x14ac:dyDescent="0.4">
      <c r="A228" s="459"/>
      <c r="B228" s="459"/>
      <c r="C228" s="472"/>
      <c r="D228" s="464"/>
      <c r="E228" s="441"/>
      <c r="F228" s="441"/>
      <c r="G228" s="444"/>
      <c r="H228" s="447"/>
      <c r="I228" s="466"/>
      <c r="J228" s="172"/>
      <c r="K228" s="299"/>
      <c r="L228" s="173"/>
      <c r="M228" s="173"/>
      <c r="N228" s="173"/>
      <c r="O228" s="174"/>
      <c r="P228" s="453"/>
      <c r="Q228" s="456"/>
    </row>
    <row r="229" spans="1:17" ht="16" hidden="1" customHeight="1" x14ac:dyDescent="0.4">
      <c r="A229" s="459"/>
      <c r="B229" s="459"/>
      <c r="C229" s="472"/>
      <c r="D229" s="464"/>
      <c r="E229" s="441"/>
      <c r="F229" s="441"/>
      <c r="G229" s="444"/>
      <c r="H229" s="447"/>
      <c r="I229" s="466"/>
      <c r="J229" s="172"/>
      <c r="K229" s="299"/>
      <c r="L229" s="173"/>
      <c r="M229" s="173"/>
      <c r="N229" s="173"/>
      <c r="O229" s="174"/>
      <c r="P229" s="453"/>
      <c r="Q229" s="456"/>
    </row>
    <row r="230" spans="1:17" ht="16" hidden="1" customHeight="1" thickBot="1" x14ac:dyDescent="0.4">
      <c r="A230" s="460"/>
      <c r="B230" s="460"/>
      <c r="C230" s="473"/>
      <c r="D230" s="465"/>
      <c r="E230" s="442"/>
      <c r="F230" s="442"/>
      <c r="G230" s="445"/>
      <c r="H230" s="448"/>
      <c r="I230" s="467"/>
      <c r="J230" s="177"/>
      <c r="K230" s="301"/>
      <c r="L230" s="178"/>
      <c r="M230" s="178"/>
      <c r="N230" s="178"/>
      <c r="O230" s="179"/>
      <c r="P230" s="454"/>
      <c r="Q230" s="457"/>
    </row>
    <row r="231" spans="1:17" ht="80" customHeight="1" x14ac:dyDescent="0.35">
      <c r="A231" s="458">
        <v>12</v>
      </c>
      <c r="B231" s="458" t="s">
        <v>773</v>
      </c>
      <c r="C231" s="461" t="s">
        <v>211</v>
      </c>
      <c r="D231" s="440" t="s">
        <v>299</v>
      </c>
      <c r="E231" s="440" t="s">
        <v>776</v>
      </c>
      <c r="F231" s="440" t="s">
        <v>777</v>
      </c>
      <c r="G231" s="443" t="s">
        <v>778</v>
      </c>
      <c r="H231" s="446"/>
      <c r="I231" s="449" t="s">
        <v>144</v>
      </c>
      <c r="J231" s="169">
        <v>1</v>
      </c>
      <c r="K231" s="295" t="s">
        <v>784</v>
      </c>
      <c r="L231" s="288" t="s">
        <v>243</v>
      </c>
      <c r="M231" s="170" t="s">
        <v>786</v>
      </c>
      <c r="N231" s="170" t="s">
        <v>461</v>
      </c>
      <c r="O231" s="170" t="s">
        <v>1150</v>
      </c>
      <c r="P231" s="452" t="s">
        <v>144</v>
      </c>
      <c r="Q231" s="455" t="s">
        <v>69</v>
      </c>
    </row>
    <row r="232" spans="1:17" ht="80" customHeight="1" thickBot="1" x14ac:dyDescent="0.4">
      <c r="A232" s="459"/>
      <c r="B232" s="459"/>
      <c r="C232" s="462"/>
      <c r="D232" s="441"/>
      <c r="E232" s="441"/>
      <c r="F232" s="441"/>
      <c r="G232" s="444"/>
      <c r="H232" s="447"/>
      <c r="I232" s="450"/>
      <c r="J232" s="172">
        <v>2</v>
      </c>
      <c r="K232" s="299" t="s">
        <v>785</v>
      </c>
      <c r="L232" s="289" t="s">
        <v>64</v>
      </c>
      <c r="M232" s="173" t="s">
        <v>787</v>
      </c>
      <c r="N232" s="173" t="s">
        <v>310</v>
      </c>
      <c r="O232" s="174" t="s">
        <v>1151</v>
      </c>
      <c r="P232" s="453"/>
      <c r="Q232" s="456"/>
    </row>
    <row r="233" spans="1:17" ht="16" hidden="1" customHeight="1" x14ac:dyDescent="0.4">
      <c r="A233" s="459"/>
      <c r="B233" s="459"/>
      <c r="C233" s="462"/>
      <c r="D233" s="464"/>
      <c r="E233" s="441"/>
      <c r="F233" s="441"/>
      <c r="G233" s="444"/>
      <c r="H233" s="447"/>
      <c r="I233" s="466"/>
      <c r="J233" s="172"/>
      <c r="K233" s="300"/>
      <c r="L233" s="175"/>
      <c r="M233" s="175"/>
      <c r="N233" s="175"/>
      <c r="O233" s="176"/>
      <c r="P233" s="453"/>
      <c r="Q233" s="456"/>
    </row>
    <row r="234" spans="1:17" ht="16" hidden="1" customHeight="1" x14ac:dyDescent="0.4">
      <c r="A234" s="459"/>
      <c r="B234" s="459"/>
      <c r="C234" s="462"/>
      <c r="D234" s="464"/>
      <c r="E234" s="441"/>
      <c r="F234" s="441"/>
      <c r="G234" s="444"/>
      <c r="H234" s="447"/>
      <c r="I234" s="466"/>
      <c r="J234" s="172"/>
      <c r="K234" s="299"/>
      <c r="L234" s="173"/>
      <c r="M234" s="173"/>
      <c r="N234" s="173"/>
      <c r="O234" s="174"/>
      <c r="P234" s="453"/>
      <c r="Q234" s="456"/>
    </row>
    <row r="235" spans="1:17" ht="16" hidden="1" customHeight="1" x14ac:dyDescent="0.4">
      <c r="A235" s="459"/>
      <c r="B235" s="459"/>
      <c r="C235" s="462"/>
      <c r="D235" s="464"/>
      <c r="E235" s="441"/>
      <c r="F235" s="441"/>
      <c r="G235" s="444"/>
      <c r="H235" s="447"/>
      <c r="I235" s="466"/>
      <c r="J235" s="172"/>
      <c r="K235" s="299"/>
      <c r="L235" s="173"/>
      <c r="M235" s="173"/>
      <c r="N235" s="173"/>
      <c r="O235" s="174"/>
      <c r="P235" s="453"/>
      <c r="Q235" s="456"/>
    </row>
    <row r="236" spans="1:17" ht="16" hidden="1" customHeight="1" thickBot="1" x14ac:dyDescent="0.4">
      <c r="A236" s="460"/>
      <c r="B236" s="460"/>
      <c r="C236" s="463"/>
      <c r="D236" s="465"/>
      <c r="E236" s="442"/>
      <c r="F236" s="442"/>
      <c r="G236" s="445"/>
      <c r="H236" s="448"/>
      <c r="I236" s="467"/>
      <c r="J236" s="177"/>
      <c r="K236" s="301"/>
      <c r="L236" s="178"/>
      <c r="M236" s="178"/>
      <c r="N236" s="178"/>
      <c r="O236" s="179"/>
      <c r="P236" s="454"/>
      <c r="Q236" s="457"/>
    </row>
    <row r="237" spans="1:17" ht="80" customHeight="1" thickBot="1" x14ac:dyDescent="0.4">
      <c r="A237" s="458">
        <v>12</v>
      </c>
      <c r="B237" s="458" t="s">
        <v>774</v>
      </c>
      <c r="C237" s="461" t="s">
        <v>211</v>
      </c>
      <c r="D237" s="440" t="s">
        <v>399</v>
      </c>
      <c r="E237" s="440" t="s">
        <v>779</v>
      </c>
      <c r="F237" s="440" t="s">
        <v>780</v>
      </c>
      <c r="G237" s="443" t="s">
        <v>780</v>
      </c>
      <c r="H237" s="446"/>
      <c r="I237" s="449" t="s">
        <v>144</v>
      </c>
      <c r="J237" s="169">
        <v>1</v>
      </c>
      <c r="K237" s="295" t="s">
        <v>788</v>
      </c>
      <c r="L237" s="288" t="s">
        <v>243</v>
      </c>
      <c r="M237" s="170" t="s">
        <v>789</v>
      </c>
      <c r="N237" s="170" t="s">
        <v>461</v>
      </c>
      <c r="O237" s="170" t="s">
        <v>1152</v>
      </c>
      <c r="P237" s="452" t="s">
        <v>144</v>
      </c>
      <c r="Q237" s="455" t="s">
        <v>69</v>
      </c>
    </row>
    <row r="238" spans="1:17" ht="16" hidden="1" customHeight="1" x14ac:dyDescent="0.4">
      <c r="A238" s="459"/>
      <c r="B238" s="459"/>
      <c r="C238" s="462"/>
      <c r="D238" s="464"/>
      <c r="E238" s="441"/>
      <c r="F238" s="441"/>
      <c r="G238" s="444"/>
      <c r="H238" s="447"/>
      <c r="I238" s="466"/>
      <c r="J238" s="172"/>
      <c r="K238" s="299"/>
      <c r="L238" s="173"/>
      <c r="M238" s="173"/>
      <c r="N238" s="173"/>
      <c r="O238" s="174"/>
      <c r="P238" s="453"/>
      <c r="Q238" s="456"/>
    </row>
    <row r="239" spans="1:17" ht="16" hidden="1" customHeight="1" x14ac:dyDescent="0.4">
      <c r="A239" s="459"/>
      <c r="B239" s="459"/>
      <c r="C239" s="462"/>
      <c r="D239" s="464"/>
      <c r="E239" s="441"/>
      <c r="F239" s="441"/>
      <c r="G239" s="444"/>
      <c r="H239" s="447"/>
      <c r="I239" s="466"/>
      <c r="J239" s="172"/>
      <c r="K239" s="300"/>
      <c r="L239" s="175"/>
      <c r="M239" s="175"/>
      <c r="N239" s="175"/>
      <c r="O239" s="176"/>
      <c r="P239" s="453"/>
      <c r="Q239" s="456"/>
    </row>
    <row r="240" spans="1:17" ht="16" hidden="1" customHeight="1" x14ac:dyDescent="0.4">
      <c r="A240" s="459"/>
      <c r="B240" s="459"/>
      <c r="C240" s="462"/>
      <c r="D240" s="464"/>
      <c r="E240" s="441"/>
      <c r="F240" s="441"/>
      <c r="G240" s="444"/>
      <c r="H240" s="447"/>
      <c r="I240" s="466"/>
      <c r="J240" s="172"/>
      <c r="K240" s="299"/>
      <c r="L240" s="173"/>
      <c r="M240" s="173"/>
      <c r="N240" s="173"/>
      <c r="O240" s="174"/>
      <c r="P240" s="453"/>
      <c r="Q240" s="456"/>
    </row>
    <row r="241" spans="1:17" ht="16" hidden="1" customHeight="1" x14ac:dyDescent="0.4">
      <c r="A241" s="459"/>
      <c r="B241" s="459"/>
      <c r="C241" s="462"/>
      <c r="D241" s="464"/>
      <c r="E241" s="441"/>
      <c r="F241" s="441"/>
      <c r="G241" s="444"/>
      <c r="H241" s="447"/>
      <c r="I241" s="466"/>
      <c r="J241" s="172"/>
      <c r="K241" s="299"/>
      <c r="L241" s="173"/>
      <c r="M241" s="173"/>
      <c r="N241" s="173"/>
      <c r="O241" s="174"/>
      <c r="P241" s="453"/>
      <c r="Q241" s="456"/>
    </row>
    <row r="242" spans="1:17" ht="16" hidden="1" customHeight="1" thickBot="1" x14ac:dyDescent="0.4">
      <c r="A242" s="460"/>
      <c r="B242" s="460"/>
      <c r="C242" s="463"/>
      <c r="D242" s="465"/>
      <c r="E242" s="442"/>
      <c r="F242" s="442"/>
      <c r="G242" s="445"/>
      <c r="H242" s="448"/>
      <c r="I242" s="467"/>
      <c r="J242" s="177"/>
      <c r="K242" s="301"/>
      <c r="L242" s="178"/>
      <c r="M242" s="178"/>
      <c r="N242" s="178"/>
      <c r="O242" s="179"/>
      <c r="P242" s="454"/>
      <c r="Q242" s="457"/>
    </row>
    <row r="243" spans="1:17" ht="80" customHeight="1" thickBot="1" x14ac:dyDescent="0.4">
      <c r="A243" s="458">
        <v>12</v>
      </c>
      <c r="B243" s="458" t="s">
        <v>775</v>
      </c>
      <c r="C243" s="461" t="s">
        <v>211</v>
      </c>
      <c r="D243" s="440" t="s">
        <v>290</v>
      </c>
      <c r="E243" s="440" t="s">
        <v>781</v>
      </c>
      <c r="F243" s="440" t="s">
        <v>782</v>
      </c>
      <c r="G243" s="443" t="s">
        <v>783</v>
      </c>
      <c r="H243" s="446"/>
      <c r="I243" s="449" t="s">
        <v>144</v>
      </c>
      <c r="J243" s="169">
        <v>1</v>
      </c>
      <c r="K243" s="295" t="s">
        <v>790</v>
      </c>
      <c r="L243" s="288" t="s">
        <v>64</v>
      </c>
      <c r="M243" s="170" t="s">
        <v>791</v>
      </c>
      <c r="N243" s="170" t="s">
        <v>295</v>
      </c>
      <c r="O243" s="170" t="s">
        <v>1153</v>
      </c>
      <c r="P243" s="452" t="s">
        <v>144</v>
      </c>
      <c r="Q243" s="455" t="s">
        <v>69</v>
      </c>
    </row>
    <row r="244" spans="1:17" ht="16" hidden="1" customHeight="1" x14ac:dyDescent="0.4">
      <c r="A244" s="459"/>
      <c r="B244" s="459"/>
      <c r="C244" s="462"/>
      <c r="D244" s="464"/>
      <c r="E244" s="441"/>
      <c r="F244" s="441"/>
      <c r="G244" s="444"/>
      <c r="H244" s="447"/>
      <c r="I244" s="466"/>
      <c r="J244" s="172"/>
      <c r="K244" s="299"/>
      <c r="L244" s="173"/>
      <c r="M244" s="173"/>
      <c r="N244" s="173"/>
      <c r="O244" s="174"/>
      <c r="P244" s="453"/>
      <c r="Q244" s="456"/>
    </row>
    <row r="245" spans="1:17" ht="16" hidden="1" customHeight="1" x14ac:dyDescent="0.4">
      <c r="A245" s="459"/>
      <c r="B245" s="459"/>
      <c r="C245" s="462"/>
      <c r="D245" s="464"/>
      <c r="E245" s="441"/>
      <c r="F245" s="441"/>
      <c r="G245" s="444"/>
      <c r="H245" s="447"/>
      <c r="I245" s="466"/>
      <c r="J245" s="172"/>
      <c r="K245" s="300"/>
      <c r="L245" s="175"/>
      <c r="M245" s="175"/>
      <c r="N245" s="175"/>
      <c r="O245" s="176"/>
      <c r="P245" s="453"/>
      <c r="Q245" s="456"/>
    </row>
    <row r="246" spans="1:17" ht="16" hidden="1" customHeight="1" x14ac:dyDescent="0.4">
      <c r="A246" s="459"/>
      <c r="B246" s="459"/>
      <c r="C246" s="462"/>
      <c r="D246" s="464"/>
      <c r="E246" s="441"/>
      <c r="F246" s="441"/>
      <c r="G246" s="444"/>
      <c r="H246" s="447"/>
      <c r="I246" s="466"/>
      <c r="J246" s="172"/>
      <c r="K246" s="299"/>
      <c r="L246" s="173"/>
      <c r="M246" s="173"/>
      <c r="N246" s="173"/>
      <c r="O246" s="174"/>
      <c r="P246" s="453"/>
      <c r="Q246" s="456"/>
    </row>
    <row r="247" spans="1:17" ht="16" hidden="1" customHeight="1" x14ac:dyDescent="0.4">
      <c r="A247" s="459"/>
      <c r="B247" s="459"/>
      <c r="C247" s="462"/>
      <c r="D247" s="464"/>
      <c r="E247" s="441"/>
      <c r="F247" s="441"/>
      <c r="G247" s="444"/>
      <c r="H247" s="447"/>
      <c r="I247" s="466"/>
      <c r="J247" s="172"/>
      <c r="K247" s="299"/>
      <c r="L247" s="173"/>
      <c r="M247" s="173"/>
      <c r="N247" s="173"/>
      <c r="O247" s="174"/>
      <c r="P247" s="453"/>
      <c r="Q247" s="456"/>
    </row>
    <row r="248" spans="1:17" ht="16" hidden="1" customHeight="1" thickBot="1" x14ac:dyDescent="0.4">
      <c r="A248" s="460"/>
      <c r="B248" s="460"/>
      <c r="C248" s="463"/>
      <c r="D248" s="465"/>
      <c r="E248" s="442"/>
      <c r="F248" s="442"/>
      <c r="G248" s="445"/>
      <c r="H248" s="448"/>
      <c r="I248" s="467"/>
      <c r="J248" s="177"/>
      <c r="K248" s="301"/>
      <c r="L248" s="178"/>
      <c r="M248" s="178"/>
      <c r="N248" s="178"/>
      <c r="O248" s="179"/>
      <c r="P248" s="454"/>
      <c r="Q248" s="457"/>
    </row>
    <row r="249" spans="1:17" ht="80" customHeight="1" thickBot="1" x14ac:dyDescent="0.4">
      <c r="A249" s="458">
        <v>13</v>
      </c>
      <c r="B249" s="458" t="s">
        <v>804</v>
      </c>
      <c r="C249" s="461" t="s">
        <v>209</v>
      </c>
      <c r="D249" s="440" t="s">
        <v>399</v>
      </c>
      <c r="E249" s="440" t="s">
        <v>805</v>
      </c>
      <c r="F249" s="440" t="s">
        <v>806</v>
      </c>
      <c r="G249" s="443" t="s">
        <v>807</v>
      </c>
      <c r="H249" s="446"/>
      <c r="I249" s="449" t="s">
        <v>81</v>
      </c>
      <c r="J249" s="169">
        <v>1</v>
      </c>
      <c r="K249" s="295" t="s">
        <v>824</v>
      </c>
      <c r="L249" s="288" t="s">
        <v>243</v>
      </c>
      <c r="M249" s="170" t="s">
        <v>825</v>
      </c>
      <c r="N249" s="170" t="s">
        <v>295</v>
      </c>
      <c r="O249" s="170" t="s">
        <v>1154</v>
      </c>
      <c r="P249" s="452" t="s">
        <v>81</v>
      </c>
      <c r="Q249" s="455" t="s">
        <v>69</v>
      </c>
    </row>
    <row r="250" spans="1:17" ht="16" hidden="1" customHeight="1" x14ac:dyDescent="0.4">
      <c r="A250" s="459"/>
      <c r="B250" s="459"/>
      <c r="C250" s="462"/>
      <c r="D250" s="464"/>
      <c r="E250" s="441"/>
      <c r="F250" s="441"/>
      <c r="G250" s="444"/>
      <c r="H250" s="447"/>
      <c r="I250" s="466"/>
      <c r="J250" s="172"/>
      <c r="K250" s="299"/>
      <c r="L250" s="173"/>
      <c r="M250" s="173"/>
      <c r="N250" s="173"/>
      <c r="O250" s="174"/>
      <c r="P250" s="453"/>
      <c r="Q250" s="456"/>
    </row>
    <row r="251" spans="1:17" ht="16" hidden="1" customHeight="1" x14ac:dyDescent="0.4">
      <c r="A251" s="459"/>
      <c r="B251" s="459"/>
      <c r="C251" s="462"/>
      <c r="D251" s="464"/>
      <c r="E251" s="441"/>
      <c r="F251" s="441"/>
      <c r="G251" s="444"/>
      <c r="H251" s="447"/>
      <c r="I251" s="466"/>
      <c r="J251" s="172"/>
      <c r="K251" s="300"/>
      <c r="L251" s="175"/>
      <c r="M251" s="175"/>
      <c r="N251" s="175"/>
      <c r="O251" s="176"/>
      <c r="P251" s="453"/>
      <c r="Q251" s="456"/>
    </row>
    <row r="252" spans="1:17" ht="16" hidden="1" customHeight="1" x14ac:dyDescent="0.4">
      <c r="A252" s="459"/>
      <c r="B252" s="459"/>
      <c r="C252" s="462"/>
      <c r="D252" s="464"/>
      <c r="E252" s="441"/>
      <c r="F252" s="441"/>
      <c r="G252" s="444"/>
      <c r="H252" s="447"/>
      <c r="I252" s="466"/>
      <c r="J252" s="172"/>
      <c r="K252" s="299"/>
      <c r="L252" s="173"/>
      <c r="M252" s="173"/>
      <c r="N252" s="173"/>
      <c r="O252" s="174"/>
      <c r="P252" s="453"/>
      <c r="Q252" s="456"/>
    </row>
    <row r="253" spans="1:17" ht="16" hidden="1" customHeight="1" x14ac:dyDescent="0.4">
      <c r="A253" s="459"/>
      <c r="B253" s="459"/>
      <c r="C253" s="462"/>
      <c r="D253" s="464"/>
      <c r="E253" s="441"/>
      <c r="F253" s="441"/>
      <c r="G253" s="444"/>
      <c r="H253" s="447"/>
      <c r="I253" s="466"/>
      <c r="J253" s="172"/>
      <c r="K253" s="299"/>
      <c r="L253" s="173"/>
      <c r="M253" s="173"/>
      <c r="N253" s="173"/>
      <c r="O253" s="174"/>
      <c r="P253" s="453"/>
      <c r="Q253" s="456"/>
    </row>
    <row r="254" spans="1:17" ht="16" hidden="1" customHeight="1" thickBot="1" x14ac:dyDescent="0.4">
      <c r="A254" s="460"/>
      <c r="B254" s="460"/>
      <c r="C254" s="463"/>
      <c r="D254" s="465"/>
      <c r="E254" s="442"/>
      <c r="F254" s="442"/>
      <c r="G254" s="445"/>
      <c r="H254" s="448"/>
      <c r="I254" s="467"/>
      <c r="J254" s="177"/>
      <c r="K254" s="301"/>
      <c r="L254" s="178"/>
      <c r="M254" s="178"/>
      <c r="N254" s="178"/>
      <c r="O254" s="179"/>
      <c r="P254" s="454"/>
      <c r="Q254" s="457"/>
    </row>
    <row r="255" spans="1:17" ht="80" customHeight="1" thickBot="1" x14ac:dyDescent="0.4">
      <c r="A255" s="458">
        <v>13</v>
      </c>
      <c r="B255" s="458" t="s">
        <v>808</v>
      </c>
      <c r="C255" s="461" t="s">
        <v>209</v>
      </c>
      <c r="D255" s="440" t="s">
        <v>399</v>
      </c>
      <c r="E255" s="440" t="s">
        <v>809</v>
      </c>
      <c r="F255" s="440" t="s">
        <v>810</v>
      </c>
      <c r="G255" s="443" t="s">
        <v>811</v>
      </c>
      <c r="H255" s="446"/>
      <c r="I255" s="449" t="s">
        <v>81</v>
      </c>
      <c r="J255" s="169">
        <v>1</v>
      </c>
      <c r="K255" s="295" t="s">
        <v>826</v>
      </c>
      <c r="L255" s="288" t="s">
        <v>243</v>
      </c>
      <c r="M255" s="170" t="s">
        <v>825</v>
      </c>
      <c r="N255" s="170" t="s">
        <v>295</v>
      </c>
      <c r="O255" s="170" t="s">
        <v>1155</v>
      </c>
      <c r="P255" s="452" t="s">
        <v>81</v>
      </c>
      <c r="Q255" s="455" t="s">
        <v>69</v>
      </c>
    </row>
    <row r="256" spans="1:17" ht="16" hidden="1" customHeight="1" x14ac:dyDescent="0.4">
      <c r="A256" s="459"/>
      <c r="B256" s="459"/>
      <c r="C256" s="462"/>
      <c r="D256" s="464"/>
      <c r="E256" s="441"/>
      <c r="F256" s="441"/>
      <c r="G256" s="444"/>
      <c r="H256" s="447"/>
      <c r="I256" s="466"/>
      <c r="J256" s="172"/>
      <c r="K256" s="299"/>
      <c r="L256" s="173"/>
      <c r="M256" s="173"/>
      <c r="N256" s="173"/>
      <c r="O256" s="174"/>
      <c r="P256" s="453"/>
      <c r="Q256" s="456"/>
    </row>
    <row r="257" spans="1:17" ht="16" hidden="1" customHeight="1" x14ac:dyDescent="0.4">
      <c r="A257" s="459"/>
      <c r="B257" s="459"/>
      <c r="C257" s="462"/>
      <c r="D257" s="464"/>
      <c r="E257" s="441"/>
      <c r="F257" s="441"/>
      <c r="G257" s="444"/>
      <c r="H257" s="447"/>
      <c r="I257" s="466"/>
      <c r="J257" s="172"/>
      <c r="K257" s="300"/>
      <c r="L257" s="175"/>
      <c r="M257" s="175"/>
      <c r="N257" s="175"/>
      <c r="O257" s="176"/>
      <c r="P257" s="453"/>
      <c r="Q257" s="456"/>
    </row>
    <row r="258" spans="1:17" ht="16" hidden="1" customHeight="1" x14ac:dyDescent="0.4">
      <c r="A258" s="459"/>
      <c r="B258" s="459"/>
      <c r="C258" s="462"/>
      <c r="D258" s="464"/>
      <c r="E258" s="441"/>
      <c r="F258" s="441"/>
      <c r="G258" s="444"/>
      <c r="H258" s="447"/>
      <c r="I258" s="466"/>
      <c r="J258" s="172"/>
      <c r="K258" s="299"/>
      <c r="L258" s="173"/>
      <c r="M258" s="173"/>
      <c r="N258" s="173"/>
      <c r="O258" s="174"/>
      <c r="P258" s="453"/>
      <c r="Q258" s="456"/>
    </row>
    <row r="259" spans="1:17" ht="16" hidden="1" customHeight="1" x14ac:dyDescent="0.4">
      <c r="A259" s="459"/>
      <c r="B259" s="459"/>
      <c r="C259" s="462"/>
      <c r="D259" s="464"/>
      <c r="E259" s="441"/>
      <c r="F259" s="441"/>
      <c r="G259" s="444"/>
      <c r="H259" s="447"/>
      <c r="I259" s="466"/>
      <c r="J259" s="172"/>
      <c r="K259" s="299"/>
      <c r="L259" s="173"/>
      <c r="M259" s="173"/>
      <c r="N259" s="173"/>
      <c r="O259" s="174"/>
      <c r="P259" s="453"/>
      <c r="Q259" s="456"/>
    </row>
    <row r="260" spans="1:17" ht="16" hidden="1" customHeight="1" thickBot="1" x14ac:dyDescent="0.4">
      <c r="A260" s="460"/>
      <c r="B260" s="460"/>
      <c r="C260" s="463"/>
      <c r="D260" s="465"/>
      <c r="E260" s="442"/>
      <c r="F260" s="442"/>
      <c r="G260" s="445"/>
      <c r="H260" s="448"/>
      <c r="I260" s="467"/>
      <c r="J260" s="177"/>
      <c r="K260" s="301"/>
      <c r="L260" s="178"/>
      <c r="M260" s="178"/>
      <c r="N260" s="178"/>
      <c r="O260" s="179"/>
      <c r="P260" s="454"/>
      <c r="Q260" s="457"/>
    </row>
    <row r="261" spans="1:17" ht="80" customHeight="1" x14ac:dyDescent="0.35">
      <c r="A261" s="458">
        <v>13</v>
      </c>
      <c r="B261" s="458" t="s">
        <v>812</v>
      </c>
      <c r="C261" s="461" t="s">
        <v>209</v>
      </c>
      <c r="D261" s="440" t="s">
        <v>299</v>
      </c>
      <c r="E261" s="440" t="s">
        <v>813</v>
      </c>
      <c r="F261" s="440" t="s">
        <v>814</v>
      </c>
      <c r="G261" s="443" t="s">
        <v>815</v>
      </c>
      <c r="H261" s="446"/>
      <c r="I261" s="449" t="s">
        <v>81</v>
      </c>
      <c r="J261" s="169">
        <v>1</v>
      </c>
      <c r="K261" s="295" t="s">
        <v>827</v>
      </c>
      <c r="L261" s="288" t="s">
        <v>243</v>
      </c>
      <c r="M261" s="170" t="s">
        <v>621</v>
      </c>
      <c r="N261" s="170" t="s">
        <v>295</v>
      </c>
      <c r="O261" s="170"/>
      <c r="P261" s="452" t="s">
        <v>81</v>
      </c>
      <c r="Q261" s="455" t="s">
        <v>69</v>
      </c>
    </row>
    <row r="262" spans="1:17" ht="80" customHeight="1" x14ac:dyDescent="0.35">
      <c r="A262" s="459"/>
      <c r="B262" s="459"/>
      <c r="C262" s="462"/>
      <c r="D262" s="441"/>
      <c r="E262" s="441"/>
      <c r="F262" s="441"/>
      <c r="G262" s="444"/>
      <c r="H262" s="447"/>
      <c r="I262" s="450"/>
      <c r="J262" s="172">
        <v>2</v>
      </c>
      <c r="K262" s="299" t="s">
        <v>828</v>
      </c>
      <c r="L262" s="289" t="s">
        <v>64</v>
      </c>
      <c r="M262" s="173" t="s">
        <v>830</v>
      </c>
      <c r="N262" s="173" t="s">
        <v>295</v>
      </c>
      <c r="O262" s="174" t="s">
        <v>1156</v>
      </c>
      <c r="P262" s="453"/>
      <c r="Q262" s="456"/>
    </row>
    <row r="263" spans="1:17" ht="80" customHeight="1" thickBot="1" x14ac:dyDescent="0.4">
      <c r="A263" s="459"/>
      <c r="B263" s="459"/>
      <c r="C263" s="462"/>
      <c r="D263" s="441"/>
      <c r="E263" s="441"/>
      <c r="F263" s="441"/>
      <c r="G263" s="444"/>
      <c r="H263" s="447"/>
      <c r="I263" s="450"/>
      <c r="J263" s="172">
        <v>3</v>
      </c>
      <c r="K263" s="300" t="s">
        <v>829</v>
      </c>
      <c r="L263" s="290" t="s">
        <v>64</v>
      </c>
      <c r="M263" s="175" t="s">
        <v>831</v>
      </c>
      <c r="N263" s="175" t="s">
        <v>295</v>
      </c>
      <c r="O263" s="176" t="s">
        <v>1157</v>
      </c>
      <c r="P263" s="453"/>
      <c r="Q263" s="456"/>
    </row>
    <row r="264" spans="1:17" ht="16" hidden="1" customHeight="1" x14ac:dyDescent="0.4">
      <c r="A264" s="459"/>
      <c r="B264" s="459"/>
      <c r="C264" s="462"/>
      <c r="D264" s="464"/>
      <c r="E264" s="441"/>
      <c r="F264" s="441"/>
      <c r="G264" s="444"/>
      <c r="H264" s="447"/>
      <c r="I264" s="466"/>
      <c r="J264" s="172"/>
      <c r="K264" s="299"/>
      <c r="L264" s="173"/>
      <c r="M264" s="173"/>
      <c r="N264" s="173"/>
      <c r="O264" s="174"/>
      <c r="P264" s="453"/>
      <c r="Q264" s="456"/>
    </row>
    <row r="265" spans="1:17" ht="16" hidden="1" customHeight="1" x14ac:dyDescent="0.4">
      <c r="A265" s="459"/>
      <c r="B265" s="459"/>
      <c r="C265" s="462"/>
      <c r="D265" s="464"/>
      <c r="E265" s="441"/>
      <c r="F265" s="441"/>
      <c r="G265" s="444"/>
      <c r="H265" s="447"/>
      <c r="I265" s="466"/>
      <c r="J265" s="172"/>
      <c r="K265" s="299"/>
      <c r="L265" s="173"/>
      <c r="M265" s="173"/>
      <c r="N265" s="173"/>
      <c r="O265" s="174"/>
      <c r="P265" s="453"/>
      <c r="Q265" s="456"/>
    </row>
    <row r="266" spans="1:17" ht="16" hidden="1" customHeight="1" thickBot="1" x14ac:dyDescent="0.4">
      <c r="A266" s="460"/>
      <c r="B266" s="460"/>
      <c r="C266" s="463"/>
      <c r="D266" s="465"/>
      <c r="E266" s="442"/>
      <c r="F266" s="442"/>
      <c r="G266" s="445"/>
      <c r="H266" s="448"/>
      <c r="I266" s="467"/>
      <c r="J266" s="177"/>
      <c r="K266" s="301"/>
      <c r="L266" s="178"/>
      <c r="M266" s="178"/>
      <c r="N266" s="178"/>
      <c r="O266" s="179"/>
      <c r="P266" s="454"/>
      <c r="Q266" s="457"/>
    </row>
    <row r="267" spans="1:17" ht="80" customHeight="1" thickBot="1" x14ac:dyDescent="0.4">
      <c r="A267" s="458">
        <v>13</v>
      </c>
      <c r="B267" s="458" t="s">
        <v>816</v>
      </c>
      <c r="C267" s="461" t="s">
        <v>209</v>
      </c>
      <c r="D267" s="440" t="s">
        <v>290</v>
      </c>
      <c r="E267" s="440" t="s">
        <v>817</v>
      </c>
      <c r="F267" s="440" t="s">
        <v>818</v>
      </c>
      <c r="G267" s="443" t="s">
        <v>819</v>
      </c>
      <c r="H267" s="446"/>
      <c r="I267" s="449" t="s">
        <v>81</v>
      </c>
      <c r="J267" s="169">
        <v>1</v>
      </c>
      <c r="K267" s="295" t="s">
        <v>1158</v>
      </c>
      <c r="L267" s="288" t="s">
        <v>243</v>
      </c>
      <c r="M267" s="170" t="s">
        <v>833</v>
      </c>
      <c r="N267" s="170" t="s">
        <v>461</v>
      </c>
      <c r="O267" s="170" t="s">
        <v>1159</v>
      </c>
      <c r="P267" s="452" t="s">
        <v>81</v>
      </c>
      <c r="Q267" s="455" t="s">
        <v>69</v>
      </c>
    </row>
    <row r="268" spans="1:17" ht="80" customHeight="1" thickBot="1" x14ac:dyDescent="0.4">
      <c r="A268" s="459"/>
      <c r="B268" s="459"/>
      <c r="C268" s="462"/>
      <c r="D268" s="441"/>
      <c r="E268" s="441"/>
      <c r="F268" s="441"/>
      <c r="G268" s="444"/>
      <c r="H268" s="447"/>
      <c r="I268" s="450"/>
      <c r="J268" s="172">
        <v>2</v>
      </c>
      <c r="K268" s="299" t="s">
        <v>832</v>
      </c>
      <c r="L268" s="289" t="s">
        <v>243</v>
      </c>
      <c r="M268" s="173" t="s">
        <v>830</v>
      </c>
      <c r="N268" s="173" t="s">
        <v>461</v>
      </c>
      <c r="O268" s="170" t="s">
        <v>1159</v>
      </c>
      <c r="P268" s="453"/>
      <c r="Q268" s="456"/>
    </row>
    <row r="269" spans="1:17" ht="16" hidden="1" customHeight="1" x14ac:dyDescent="0.4">
      <c r="A269" s="459"/>
      <c r="B269" s="459"/>
      <c r="C269" s="462"/>
      <c r="D269" s="464"/>
      <c r="E269" s="441"/>
      <c r="F269" s="441"/>
      <c r="G269" s="444"/>
      <c r="H269" s="447"/>
      <c r="I269" s="466"/>
      <c r="J269" s="172"/>
      <c r="K269" s="300"/>
      <c r="L269" s="175"/>
      <c r="M269" s="175"/>
      <c r="N269" s="175"/>
      <c r="O269" s="176"/>
      <c r="P269" s="453"/>
      <c r="Q269" s="456"/>
    </row>
    <row r="270" spans="1:17" ht="16" hidden="1" customHeight="1" x14ac:dyDescent="0.4">
      <c r="A270" s="459"/>
      <c r="B270" s="459"/>
      <c r="C270" s="462"/>
      <c r="D270" s="464"/>
      <c r="E270" s="441"/>
      <c r="F270" s="441"/>
      <c r="G270" s="444"/>
      <c r="H270" s="447"/>
      <c r="I270" s="466"/>
      <c r="J270" s="172"/>
      <c r="K270" s="299"/>
      <c r="L270" s="173"/>
      <c r="M270" s="173"/>
      <c r="N270" s="173"/>
      <c r="O270" s="174"/>
      <c r="P270" s="453"/>
      <c r="Q270" s="456"/>
    </row>
    <row r="271" spans="1:17" ht="16" hidden="1" customHeight="1" x14ac:dyDescent="0.4">
      <c r="A271" s="459"/>
      <c r="B271" s="459"/>
      <c r="C271" s="462"/>
      <c r="D271" s="464"/>
      <c r="E271" s="441"/>
      <c r="F271" s="441"/>
      <c r="G271" s="444"/>
      <c r="H271" s="447"/>
      <c r="I271" s="466"/>
      <c r="J271" s="172"/>
      <c r="K271" s="299"/>
      <c r="L271" s="173"/>
      <c r="M271" s="173"/>
      <c r="N271" s="173"/>
      <c r="O271" s="174"/>
      <c r="P271" s="453"/>
      <c r="Q271" s="456"/>
    </row>
    <row r="272" spans="1:17" ht="16" hidden="1" customHeight="1" thickBot="1" x14ac:dyDescent="0.4">
      <c r="A272" s="460"/>
      <c r="B272" s="460"/>
      <c r="C272" s="463"/>
      <c r="D272" s="465"/>
      <c r="E272" s="442"/>
      <c r="F272" s="442"/>
      <c r="G272" s="445"/>
      <c r="H272" s="448"/>
      <c r="I272" s="467"/>
      <c r="J272" s="177"/>
      <c r="K272" s="301"/>
      <c r="L272" s="178"/>
      <c r="M272" s="178"/>
      <c r="N272" s="178"/>
      <c r="O272" s="179"/>
      <c r="P272" s="454"/>
      <c r="Q272" s="457"/>
    </row>
    <row r="273" spans="1:17" ht="80" customHeight="1" x14ac:dyDescent="0.35">
      <c r="A273" s="458">
        <v>13</v>
      </c>
      <c r="B273" s="458" t="s">
        <v>820</v>
      </c>
      <c r="C273" s="461" t="s">
        <v>209</v>
      </c>
      <c r="D273" s="440" t="s">
        <v>290</v>
      </c>
      <c r="E273" s="440" t="s">
        <v>821</v>
      </c>
      <c r="F273" s="440" t="s">
        <v>822</v>
      </c>
      <c r="G273" s="443" t="s">
        <v>823</v>
      </c>
      <c r="H273" s="446"/>
      <c r="I273" s="449" t="s">
        <v>81</v>
      </c>
      <c r="J273" s="169">
        <v>1</v>
      </c>
      <c r="K273" s="295" t="s">
        <v>834</v>
      </c>
      <c r="L273" s="288" t="s">
        <v>243</v>
      </c>
      <c r="M273" s="170" t="s">
        <v>830</v>
      </c>
      <c r="N273" s="170" t="s">
        <v>311</v>
      </c>
      <c r="O273" s="170" t="s">
        <v>1160</v>
      </c>
      <c r="P273" s="452" t="s">
        <v>81</v>
      </c>
      <c r="Q273" s="455" t="s">
        <v>69</v>
      </c>
    </row>
    <row r="274" spans="1:17" ht="80" customHeight="1" thickBot="1" x14ac:dyDescent="0.4">
      <c r="A274" s="459"/>
      <c r="B274" s="459"/>
      <c r="C274" s="462"/>
      <c r="D274" s="441"/>
      <c r="E274" s="441"/>
      <c r="F274" s="441"/>
      <c r="G274" s="444"/>
      <c r="H274" s="447"/>
      <c r="I274" s="450"/>
      <c r="J274" s="172">
        <v>2</v>
      </c>
      <c r="K274" s="299" t="s">
        <v>835</v>
      </c>
      <c r="L274" s="289" t="s">
        <v>243</v>
      </c>
      <c r="M274" s="173" t="s">
        <v>830</v>
      </c>
      <c r="N274" s="173" t="s">
        <v>311</v>
      </c>
      <c r="O274" s="174" t="s">
        <v>1161</v>
      </c>
      <c r="P274" s="453"/>
      <c r="Q274" s="456"/>
    </row>
    <row r="275" spans="1:17" ht="16" hidden="1" customHeight="1" x14ac:dyDescent="0.4">
      <c r="A275" s="459"/>
      <c r="B275" s="459"/>
      <c r="C275" s="462"/>
      <c r="D275" s="464"/>
      <c r="E275" s="441"/>
      <c r="F275" s="441"/>
      <c r="G275" s="444"/>
      <c r="H275" s="447"/>
      <c r="I275" s="466"/>
      <c r="J275" s="172"/>
      <c r="K275" s="300"/>
      <c r="L275" s="175"/>
      <c r="M275" s="175"/>
      <c r="N275" s="175"/>
      <c r="O275" s="176"/>
      <c r="P275" s="453"/>
      <c r="Q275" s="456"/>
    </row>
    <row r="276" spans="1:17" ht="16" hidden="1" customHeight="1" x14ac:dyDescent="0.4">
      <c r="A276" s="459"/>
      <c r="B276" s="459"/>
      <c r="C276" s="462"/>
      <c r="D276" s="464"/>
      <c r="E276" s="441"/>
      <c r="F276" s="441"/>
      <c r="G276" s="444"/>
      <c r="H276" s="447"/>
      <c r="I276" s="466"/>
      <c r="J276" s="172"/>
      <c r="K276" s="299"/>
      <c r="L276" s="173"/>
      <c r="M276" s="173"/>
      <c r="N276" s="173"/>
      <c r="O276" s="174"/>
      <c r="P276" s="453"/>
      <c r="Q276" s="456"/>
    </row>
    <row r="277" spans="1:17" ht="16" hidden="1" customHeight="1" x14ac:dyDescent="0.4">
      <c r="A277" s="459"/>
      <c r="B277" s="459"/>
      <c r="C277" s="462"/>
      <c r="D277" s="464"/>
      <c r="E277" s="441"/>
      <c r="F277" s="441"/>
      <c r="G277" s="444"/>
      <c r="H277" s="447"/>
      <c r="I277" s="466"/>
      <c r="J277" s="172"/>
      <c r="K277" s="299"/>
      <c r="L277" s="173"/>
      <c r="M277" s="173"/>
      <c r="N277" s="173"/>
      <c r="O277" s="174"/>
      <c r="P277" s="453"/>
      <c r="Q277" s="456"/>
    </row>
    <row r="278" spans="1:17" ht="16" hidden="1" customHeight="1" thickBot="1" x14ac:dyDescent="0.4">
      <c r="A278" s="460"/>
      <c r="B278" s="460"/>
      <c r="C278" s="463"/>
      <c r="D278" s="465"/>
      <c r="E278" s="442"/>
      <c r="F278" s="442"/>
      <c r="G278" s="445"/>
      <c r="H278" s="448"/>
      <c r="I278" s="467"/>
      <c r="J278" s="177"/>
      <c r="K278" s="301"/>
      <c r="L278" s="178"/>
      <c r="M278" s="178"/>
      <c r="N278" s="178"/>
      <c r="O278" s="179"/>
      <c r="P278" s="454"/>
      <c r="Q278" s="457"/>
    </row>
    <row r="279" spans="1:17" ht="80" customHeight="1" x14ac:dyDescent="0.35">
      <c r="A279" s="458">
        <v>14</v>
      </c>
      <c r="B279" s="458" t="s">
        <v>1029</v>
      </c>
      <c r="C279" s="461" t="s">
        <v>214</v>
      </c>
      <c r="D279" s="440" t="s">
        <v>290</v>
      </c>
      <c r="E279" s="440" t="s">
        <v>1030</v>
      </c>
      <c r="F279" s="440" t="s">
        <v>1031</v>
      </c>
      <c r="G279" s="443" t="s">
        <v>1035</v>
      </c>
      <c r="H279" s="446"/>
      <c r="I279" s="449" t="s">
        <v>146</v>
      </c>
      <c r="J279" s="169">
        <v>1</v>
      </c>
      <c r="K279" s="295" t="s">
        <v>1037</v>
      </c>
      <c r="L279" s="288" t="s">
        <v>243</v>
      </c>
      <c r="M279" s="170" t="s">
        <v>1041</v>
      </c>
      <c r="N279" s="170" t="s">
        <v>641</v>
      </c>
      <c r="O279" s="170" t="s">
        <v>1162</v>
      </c>
      <c r="P279" s="452"/>
      <c r="Q279" s="455"/>
    </row>
    <row r="280" spans="1:17" ht="80" customHeight="1" thickBot="1" x14ac:dyDescent="0.4">
      <c r="A280" s="459"/>
      <c r="B280" s="459"/>
      <c r="C280" s="462"/>
      <c r="D280" s="441"/>
      <c r="E280" s="441"/>
      <c r="F280" s="441"/>
      <c r="G280" s="444"/>
      <c r="H280" s="447"/>
      <c r="I280" s="450"/>
      <c r="J280" s="172">
        <v>2</v>
      </c>
      <c r="K280" s="299" t="s">
        <v>1038</v>
      </c>
      <c r="L280" s="289" t="s">
        <v>64</v>
      </c>
      <c r="M280" s="173" t="s">
        <v>1042</v>
      </c>
      <c r="N280" s="173" t="s">
        <v>295</v>
      </c>
      <c r="O280" s="174" t="s">
        <v>1163</v>
      </c>
      <c r="P280" s="453"/>
      <c r="Q280" s="456"/>
    </row>
    <row r="281" spans="1:17" ht="16" hidden="1" customHeight="1" x14ac:dyDescent="0.4">
      <c r="A281" s="459"/>
      <c r="B281" s="459"/>
      <c r="C281" s="462"/>
      <c r="D281" s="464"/>
      <c r="E281" s="441"/>
      <c r="F281" s="441"/>
      <c r="G281" s="444"/>
      <c r="H281" s="447"/>
      <c r="I281" s="450"/>
      <c r="J281" s="172"/>
      <c r="K281" s="300"/>
      <c r="L281" s="175"/>
      <c r="M281" s="175"/>
      <c r="N281" s="175"/>
      <c r="O281" s="176"/>
      <c r="P281" s="453"/>
      <c r="Q281" s="456"/>
    </row>
    <row r="282" spans="1:17" ht="16" hidden="1" customHeight="1" x14ac:dyDescent="0.4">
      <c r="A282" s="459"/>
      <c r="B282" s="459"/>
      <c r="C282" s="462"/>
      <c r="D282" s="464"/>
      <c r="E282" s="441"/>
      <c r="F282" s="441"/>
      <c r="G282" s="444"/>
      <c r="H282" s="447"/>
      <c r="I282" s="450"/>
      <c r="J282" s="172"/>
      <c r="K282" s="299"/>
      <c r="L282" s="173"/>
      <c r="M282" s="173"/>
      <c r="N282" s="173"/>
      <c r="O282" s="174"/>
      <c r="P282" s="453"/>
      <c r="Q282" s="456"/>
    </row>
    <row r="283" spans="1:17" ht="16" hidden="1" customHeight="1" x14ac:dyDescent="0.4">
      <c r="A283" s="459"/>
      <c r="B283" s="459"/>
      <c r="C283" s="462"/>
      <c r="D283" s="464"/>
      <c r="E283" s="441"/>
      <c r="F283" s="441"/>
      <c r="G283" s="444"/>
      <c r="H283" s="447"/>
      <c r="I283" s="450"/>
      <c r="J283" s="172"/>
      <c r="K283" s="299"/>
      <c r="L283" s="173"/>
      <c r="M283" s="173"/>
      <c r="N283" s="173"/>
      <c r="O283" s="174"/>
      <c r="P283" s="453"/>
      <c r="Q283" s="456"/>
    </row>
    <row r="284" spans="1:17" ht="16" hidden="1" customHeight="1" thickBot="1" x14ac:dyDescent="0.4">
      <c r="A284" s="460"/>
      <c r="B284" s="460"/>
      <c r="C284" s="463"/>
      <c r="D284" s="465"/>
      <c r="E284" s="442"/>
      <c r="F284" s="442"/>
      <c r="G284" s="445"/>
      <c r="H284" s="448"/>
      <c r="I284" s="451"/>
      <c r="J284" s="177"/>
      <c r="K284" s="301"/>
      <c r="L284" s="178"/>
      <c r="M284" s="178"/>
      <c r="N284" s="178"/>
      <c r="O284" s="179"/>
      <c r="P284" s="454"/>
      <c r="Q284" s="457"/>
    </row>
    <row r="285" spans="1:17" ht="80" customHeight="1" x14ac:dyDescent="0.35">
      <c r="A285" s="458">
        <v>14</v>
      </c>
      <c r="B285" s="458" t="s">
        <v>1034</v>
      </c>
      <c r="C285" s="461" t="s">
        <v>214</v>
      </c>
      <c r="D285" s="440" t="s">
        <v>290</v>
      </c>
      <c r="E285" s="440" t="s">
        <v>1032</v>
      </c>
      <c r="F285" s="440" t="s">
        <v>1033</v>
      </c>
      <c r="G285" s="443" t="s">
        <v>1036</v>
      </c>
      <c r="H285" s="446"/>
      <c r="I285" s="449" t="s">
        <v>81</v>
      </c>
      <c r="J285" s="169">
        <v>1</v>
      </c>
      <c r="K285" s="295" t="s">
        <v>1039</v>
      </c>
      <c r="L285" s="288" t="s">
        <v>243</v>
      </c>
      <c r="M285" s="170" t="s">
        <v>1043</v>
      </c>
      <c r="N285" s="170" t="s">
        <v>641</v>
      </c>
      <c r="O285" s="170" t="s">
        <v>1164</v>
      </c>
      <c r="P285" s="452"/>
      <c r="Q285" s="455"/>
    </row>
    <row r="286" spans="1:17" ht="80" customHeight="1" thickBot="1" x14ac:dyDescent="0.4">
      <c r="A286" s="459"/>
      <c r="B286" s="459"/>
      <c r="C286" s="462"/>
      <c r="D286" s="441"/>
      <c r="E286" s="441"/>
      <c r="F286" s="441"/>
      <c r="G286" s="444"/>
      <c r="H286" s="447"/>
      <c r="I286" s="450"/>
      <c r="J286" s="172">
        <v>2</v>
      </c>
      <c r="K286" s="299" t="s">
        <v>1040</v>
      </c>
      <c r="L286" s="289" t="s">
        <v>243</v>
      </c>
      <c r="M286" s="173" t="s">
        <v>1044</v>
      </c>
      <c r="N286" s="173" t="s">
        <v>295</v>
      </c>
      <c r="O286" s="174" t="s">
        <v>1165</v>
      </c>
      <c r="P286" s="453"/>
      <c r="Q286" s="456"/>
    </row>
    <row r="287" spans="1:17" ht="16" hidden="1" customHeight="1" x14ac:dyDescent="0.4">
      <c r="A287" s="459"/>
      <c r="B287" s="459"/>
      <c r="C287" s="462"/>
      <c r="D287" s="464"/>
      <c r="E287" s="441"/>
      <c r="F287" s="441"/>
      <c r="G287" s="444"/>
      <c r="H287" s="447"/>
      <c r="I287" s="450"/>
      <c r="J287" s="172"/>
      <c r="K287" s="300"/>
      <c r="L287" s="175"/>
      <c r="M287" s="175"/>
      <c r="N287" s="175"/>
      <c r="O287" s="176"/>
      <c r="P287" s="453"/>
      <c r="Q287" s="456"/>
    </row>
    <row r="288" spans="1:17" ht="16" hidden="1" customHeight="1" x14ac:dyDescent="0.4">
      <c r="A288" s="459"/>
      <c r="B288" s="459"/>
      <c r="C288" s="462"/>
      <c r="D288" s="464"/>
      <c r="E288" s="441"/>
      <c r="F288" s="441"/>
      <c r="G288" s="444"/>
      <c r="H288" s="447"/>
      <c r="I288" s="450"/>
      <c r="J288" s="172"/>
      <c r="K288" s="299"/>
      <c r="L288" s="173"/>
      <c r="M288" s="173"/>
      <c r="N288" s="173"/>
      <c r="O288" s="174"/>
      <c r="P288" s="453"/>
      <c r="Q288" s="456"/>
    </row>
    <row r="289" spans="1:17" ht="16" hidden="1" customHeight="1" x14ac:dyDescent="0.4">
      <c r="A289" s="459"/>
      <c r="B289" s="459"/>
      <c r="C289" s="462"/>
      <c r="D289" s="464"/>
      <c r="E289" s="441"/>
      <c r="F289" s="441"/>
      <c r="G289" s="444"/>
      <c r="H289" s="447"/>
      <c r="I289" s="450"/>
      <c r="J289" s="172"/>
      <c r="K289" s="299"/>
      <c r="L289" s="173"/>
      <c r="M289" s="173"/>
      <c r="N289" s="173"/>
      <c r="O289" s="174"/>
      <c r="P289" s="453"/>
      <c r="Q289" s="456"/>
    </row>
    <row r="290" spans="1:17" ht="16" hidden="1" customHeight="1" thickBot="1" x14ac:dyDescent="0.4">
      <c r="A290" s="460"/>
      <c r="B290" s="460"/>
      <c r="C290" s="463"/>
      <c r="D290" s="465"/>
      <c r="E290" s="442"/>
      <c r="F290" s="442"/>
      <c r="G290" s="445"/>
      <c r="H290" s="448"/>
      <c r="I290" s="451"/>
      <c r="J290" s="177"/>
      <c r="K290" s="301"/>
      <c r="L290" s="178"/>
      <c r="M290" s="178"/>
      <c r="N290" s="178"/>
      <c r="O290" s="179"/>
      <c r="P290" s="454"/>
      <c r="Q290" s="457"/>
    </row>
    <row r="291" spans="1:17" ht="80" customHeight="1" x14ac:dyDescent="0.35">
      <c r="A291" s="458">
        <v>15</v>
      </c>
      <c r="B291" s="458" t="s">
        <v>966</v>
      </c>
      <c r="C291" s="461" t="s">
        <v>225</v>
      </c>
      <c r="D291" s="440" t="s">
        <v>299</v>
      </c>
      <c r="E291" s="440" t="s">
        <v>967</v>
      </c>
      <c r="F291" s="440" t="s">
        <v>968</v>
      </c>
      <c r="G291" s="443" t="s">
        <v>969</v>
      </c>
      <c r="H291" s="446"/>
      <c r="I291" s="449" t="s">
        <v>81</v>
      </c>
      <c r="J291" s="169">
        <v>1</v>
      </c>
      <c r="K291" s="295" t="s">
        <v>982</v>
      </c>
      <c r="L291" s="288" t="s">
        <v>64</v>
      </c>
      <c r="M291" s="170" t="s">
        <v>983</v>
      </c>
      <c r="N291" s="170" t="s">
        <v>310</v>
      </c>
      <c r="O291" s="170" t="s">
        <v>1166</v>
      </c>
      <c r="P291" s="452" t="s">
        <v>81</v>
      </c>
      <c r="Q291" s="455" t="s">
        <v>69</v>
      </c>
    </row>
    <row r="292" spans="1:17" ht="80" customHeight="1" thickBot="1" x14ac:dyDescent="0.4">
      <c r="A292" s="459"/>
      <c r="B292" s="459"/>
      <c r="C292" s="462"/>
      <c r="D292" s="441"/>
      <c r="E292" s="441"/>
      <c r="F292" s="441"/>
      <c r="G292" s="444"/>
      <c r="H292" s="447"/>
      <c r="I292" s="450"/>
      <c r="J292" s="172">
        <v>1</v>
      </c>
      <c r="K292" s="302" t="s">
        <v>989</v>
      </c>
      <c r="L292" s="291" t="s">
        <v>71</v>
      </c>
      <c r="M292" s="281" t="s">
        <v>983</v>
      </c>
      <c r="N292" s="281" t="s">
        <v>990</v>
      </c>
      <c r="O292" s="282" t="s">
        <v>1167</v>
      </c>
      <c r="P292" s="453"/>
      <c r="Q292" s="456"/>
    </row>
    <row r="293" spans="1:17" ht="16" hidden="1" customHeight="1" x14ac:dyDescent="0.4">
      <c r="A293" s="459"/>
      <c r="B293" s="459"/>
      <c r="C293" s="462"/>
      <c r="D293" s="464"/>
      <c r="E293" s="441"/>
      <c r="F293" s="441"/>
      <c r="G293" s="444"/>
      <c r="H293" s="447"/>
      <c r="I293" s="466"/>
      <c r="J293" s="172"/>
      <c r="K293" s="300"/>
      <c r="L293" s="175"/>
      <c r="M293" s="175"/>
      <c r="N293" s="175"/>
      <c r="O293" s="176"/>
      <c r="P293" s="453"/>
      <c r="Q293" s="456"/>
    </row>
    <row r="294" spans="1:17" ht="16" hidden="1" customHeight="1" x14ac:dyDescent="0.4">
      <c r="A294" s="459"/>
      <c r="B294" s="459"/>
      <c r="C294" s="462"/>
      <c r="D294" s="464"/>
      <c r="E294" s="441"/>
      <c r="F294" s="441"/>
      <c r="G294" s="444"/>
      <c r="H294" s="447"/>
      <c r="I294" s="466"/>
      <c r="J294" s="172"/>
      <c r="K294" s="299"/>
      <c r="L294" s="173"/>
      <c r="M294" s="173"/>
      <c r="N294" s="173"/>
      <c r="O294" s="174"/>
      <c r="P294" s="453"/>
      <c r="Q294" s="456"/>
    </row>
    <row r="295" spans="1:17" ht="16" hidden="1" customHeight="1" x14ac:dyDescent="0.4">
      <c r="A295" s="459"/>
      <c r="B295" s="459"/>
      <c r="C295" s="462"/>
      <c r="D295" s="464"/>
      <c r="E295" s="441"/>
      <c r="F295" s="441"/>
      <c r="G295" s="444"/>
      <c r="H295" s="447"/>
      <c r="I295" s="466"/>
      <c r="J295" s="172"/>
      <c r="K295" s="299"/>
      <c r="L295" s="173"/>
      <c r="M295" s="173"/>
      <c r="N295" s="173"/>
      <c r="O295" s="174"/>
      <c r="P295" s="453"/>
      <c r="Q295" s="456"/>
    </row>
    <row r="296" spans="1:17" ht="16" hidden="1" customHeight="1" thickBot="1" x14ac:dyDescent="0.4">
      <c r="A296" s="460"/>
      <c r="B296" s="460"/>
      <c r="C296" s="463"/>
      <c r="D296" s="465"/>
      <c r="E296" s="442"/>
      <c r="F296" s="442"/>
      <c r="G296" s="445"/>
      <c r="H296" s="448"/>
      <c r="I296" s="467"/>
      <c r="J296" s="177"/>
      <c r="K296" s="301"/>
      <c r="L296" s="178"/>
      <c r="M296" s="178"/>
      <c r="N296" s="178"/>
      <c r="O296" s="179"/>
      <c r="P296" s="454"/>
      <c r="Q296" s="457"/>
    </row>
    <row r="297" spans="1:17" ht="80" customHeight="1" x14ac:dyDescent="0.35">
      <c r="A297" s="458">
        <v>15</v>
      </c>
      <c r="B297" s="458" t="s">
        <v>970</v>
      </c>
      <c r="C297" s="461" t="s">
        <v>225</v>
      </c>
      <c r="D297" s="440" t="s">
        <v>299</v>
      </c>
      <c r="E297" s="440" t="s">
        <v>971</v>
      </c>
      <c r="F297" s="440" t="s">
        <v>972</v>
      </c>
      <c r="G297" s="443" t="s">
        <v>973</v>
      </c>
      <c r="H297" s="446"/>
      <c r="I297" s="449" t="s">
        <v>81</v>
      </c>
      <c r="J297" s="169">
        <v>1</v>
      </c>
      <c r="K297" s="295" t="s">
        <v>984</v>
      </c>
      <c r="L297" s="170" t="s">
        <v>243</v>
      </c>
      <c r="M297" s="170" t="s">
        <v>243</v>
      </c>
      <c r="N297" s="170" t="s">
        <v>310</v>
      </c>
      <c r="O297" s="170" t="s">
        <v>1168</v>
      </c>
      <c r="P297" s="452" t="s">
        <v>149</v>
      </c>
      <c r="Q297" s="455" t="s">
        <v>262</v>
      </c>
    </row>
    <row r="298" spans="1:17" ht="80" customHeight="1" x14ac:dyDescent="0.35">
      <c r="A298" s="459"/>
      <c r="B298" s="459"/>
      <c r="C298" s="462"/>
      <c r="D298" s="441"/>
      <c r="E298" s="441"/>
      <c r="F298" s="441"/>
      <c r="G298" s="444"/>
      <c r="H298" s="447"/>
      <c r="I298" s="450"/>
      <c r="J298" s="172">
        <v>2</v>
      </c>
      <c r="K298" s="299" t="s">
        <v>985</v>
      </c>
      <c r="L298" s="173" t="s">
        <v>243</v>
      </c>
      <c r="M298" s="173" t="s">
        <v>243</v>
      </c>
      <c r="N298" s="173" t="s">
        <v>310</v>
      </c>
      <c r="O298" s="174" t="s">
        <v>1169</v>
      </c>
      <c r="P298" s="453"/>
      <c r="Q298" s="456"/>
    </row>
    <row r="299" spans="1:17" ht="80" customHeight="1" x14ac:dyDescent="0.35">
      <c r="A299" s="459"/>
      <c r="B299" s="459"/>
      <c r="C299" s="462"/>
      <c r="D299" s="441"/>
      <c r="E299" s="441"/>
      <c r="F299" s="441"/>
      <c r="G299" s="444"/>
      <c r="H299" s="447"/>
      <c r="I299" s="450"/>
      <c r="J299" s="172">
        <v>3</v>
      </c>
      <c r="K299" s="300" t="s">
        <v>986</v>
      </c>
      <c r="L299" s="175" t="s">
        <v>243</v>
      </c>
      <c r="M299" s="175" t="s">
        <v>243</v>
      </c>
      <c r="N299" s="175" t="s">
        <v>310</v>
      </c>
      <c r="O299" s="176" t="s">
        <v>1170</v>
      </c>
      <c r="P299" s="453"/>
      <c r="Q299" s="456"/>
    </row>
    <row r="300" spans="1:17" ht="80" customHeight="1" x14ac:dyDescent="0.35">
      <c r="A300" s="459"/>
      <c r="B300" s="459"/>
      <c r="C300" s="462"/>
      <c r="D300" s="441"/>
      <c r="E300" s="441"/>
      <c r="F300" s="441"/>
      <c r="G300" s="444"/>
      <c r="H300" s="447"/>
      <c r="I300" s="450"/>
      <c r="J300" s="172">
        <v>1</v>
      </c>
      <c r="K300" s="302" t="s">
        <v>991</v>
      </c>
      <c r="L300" s="281" t="s">
        <v>71</v>
      </c>
      <c r="M300" s="281" t="s">
        <v>71</v>
      </c>
      <c r="N300" s="281" t="s">
        <v>990</v>
      </c>
      <c r="O300" s="282" t="s">
        <v>1171</v>
      </c>
      <c r="P300" s="453"/>
      <c r="Q300" s="456"/>
    </row>
    <row r="301" spans="1:17" ht="80" customHeight="1" thickBot="1" x14ac:dyDescent="0.4">
      <c r="A301" s="459"/>
      <c r="B301" s="459"/>
      <c r="C301" s="462"/>
      <c r="D301" s="441"/>
      <c r="E301" s="441"/>
      <c r="F301" s="441"/>
      <c r="G301" s="444"/>
      <c r="H301" s="447"/>
      <c r="I301" s="450"/>
      <c r="J301" s="172">
        <v>2</v>
      </c>
      <c r="K301" s="302" t="s">
        <v>992</v>
      </c>
      <c r="L301" s="281" t="s">
        <v>71</v>
      </c>
      <c r="M301" s="281" t="s">
        <v>71</v>
      </c>
      <c r="N301" s="281" t="s">
        <v>990</v>
      </c>
      <c r="O301" s="282" t="s">
        <v>1172</v>
      </c>
      <c r="P301" s="453"/>
      <c r="Q301" s="456"/>
    </row>
    <row r="302" spans="1:17" ht="16" hidden="1" customHeight="1" thickBot="1" x14ac:dyDescent="0.4">
      <c r="A302" s="460"/>
      <c r="B302" s="460"/>
      <c r="C302" s="463"/>
      <c r="D302" s="465"/>
      <c r="E302" s="442"/>
      <c r="F302" s="442"/>
      <c r="G302" s="445"/>
      <c r="H302" s="448"/>
      <c r="I302" s="467"/>
      <c r="J302" s="177"/>
      <c r="K302" s="301"/>
      <c r="L302" s="178"/>
      <c r="M302" s="178"/>
      <c r="N302" s="178"/>
      <c r="O302" s="179"/>
      <c r="P302" s="454"/>
      <c r="Q302" s="457"/>
    </row>
    <row r="303" spans="1:17" ht="80" customHeight="1" x14ac:dyDescent="0.35">
      <c r="A303" s="458">
        <v>15</v>
      </c>
      <c r="B303" s="458" t="s">
        <v>974</v>
      </c>
      <c r="C303" s="461" t="s">
        <v>225</v>
      </c>
      <c r="D303" s="440" t="s">
        <v>299</v>
      </c>
      <c r="E303" s="440" t="s">
        <v>975</v>
      </c>
      <c r="F303" s="440" t="s">
        <v>976</v>
      </c>
      <c r="G303" s="443" t="s">
        <v>977</v>
      </c>
      <c r="H303" s="446"/>
      <c r="I303" s="449" t="s">
        <v>81</v>
      </c>
      <c r="J303" s="169">
        <v>1</v>
      </c>
      <c r="K303" s="295" t="s">
        <v>987</v>
      </c>
      <c r="L303" s="170" t="s">
        <v>243</v>
      </c>
      <c r="M303" s="170" t="s">
        <v>243</v>
      </c>
      <c r="N303" s="170" t="s">
        <v>1069</v>
      </c>
      <c r="O303" s="170" t="s">
        <v>1173</v>
      </c>
      <c r="P303" s="452" t="s">
        <v>81</v>
      </c>
      <c r="Q303" s="455" t="s">
        <v>69</v>
      </c>
    </row>
    <row r="304" spans="1:17" ht="80" customHeight="1" thickBot="1" x14ac:dyDescent="0.4">
      <c r="A304" s="459"/>
      <c r="B304" s="459"/>
      <c r="C304" s="462"/>
      <c r="D304" s="441"/>
      <c r="E304" s="441"/>
      <c r="F304" s="441"/>
      <c r="G304" s="444"/>
      <c r="H304" s="447"/>
      <c r="I304" s="450"/>
      <c r="J304" s="172">
        <v>1</v>
      </c>
      <c r="K304" s="302" t="s">
        <v>993</v>
      </c>
      <c r="L304" s="281" t="s">
        <v>71</v>
      </c>
      <c r="M304" s="281" t="s">
        <v>71</v>
      </c>
      <c r="N304" s="281" t="s">
        <v>1069</v>
      </c>
      <c r="O304" s="282" t="s">
        <v>1174</v>
      </c>
      <c r="P304" s="453"/>
      <c r="Q304" s="456"/>
    </row>
    <row r="305" spans="1:17" ht="16" hidden="1" customHeight="1" x14ac:dyDescent="0.4">
      <c r="A305" s="459"/>
      <c r="B305" s="459"/>
      <c r="C305" s="462"/>
      <c r="D305" s="464"/>
      <c r="E305" s="441"/>
      <c r="F305" s="441"/>
      <c r="G305" s="444"/>
      <c r="H305" s="447"/>
      <c r="I305" s="466"/>
      <c r="J305" s="172"/>
      <c r="K305" s="300"/>
      <c r="L305" s="175"/>
      <c r="M305" s="175"/>
      <c r="N305" s="175"/>
      <c r="O305" s="176"/>
      <c r="P305" s="453"/>
      <c r="Q305" s="456"/>
    </row>
    <row r="306" spans="1:17" ht="16" hidden="1" customHeight="1" x14ac:dyDescent="0.4">
      <c r="A306" s="459"/>
      <c r="B306" s="459"/>
      <c r="C306" s="462"/>
      <c r="D306" s="464"/>
      <c r="E306" s="441"/>
      <c r="F306" s="441"/>
      <c r="G306" s="444"/>
      <c r="H306" s="447"/>
      <c r="I306" s="466"/>
      <c r="J306" s="172"/>
      <c r="K306" s="299"/>
      <c r="L306" s="173"/>
      <c r="M306" s="173"/>
      <c r="N306" s="173"/>
      <c r="O306" s="174"/>
      <c r="P306" s="453"/>
      <c r="Q306" s="456"/>
    </row>
    <row r="307" spans="1:17" ht="16" hidden="1" customHeight="1" x14ac:dyDescent="0.4">
      <c r="A307" s="459"/>
      <c r="B307" s="459"/>
      <c r="C307" s="462"/>
      <c r="D307" s="464"/>
      <c r="E307" s="441"/>
      <c r="F307" s="441"/>
      <c r="G307" s="444"/>
      <c r="H307" s="447"/>
      <c r="I307" s="466"/>
      <c r="J307" s="172"/>
      <c r="K307" s="299"/>
      <c r="L307" s="173"/>
      <c r="M307" s="173"/>
      <c r="N307" s="173"/>
      <c r="O307" s="174"/>
      <c r="P307" s="453"/>
      <c r="Q307" s="456"/>
    </row>
    <row r="308" spans="1:17" ht="16" hidden="1" customHeight="1" thickBot="1" x14ac:dyDescent="0.4">
      <c r="A308" s="460"/>
      <c r="B308" s="460"/>
      <c r="C308" s="463"/>
      <c r="D308" s="465"/>
      <c r="E308" s="442"/>
      <c r="F308" s="442"/>
      <c r="G308" s="445"/>
      <c r="H308" s="448"/>
      <c r="I308" s="467"/>
      <c r="J308" s="177"/>
      <c r="K308" s="301"/>
      <c r="L308" s="178"/>
      <c r="M308" s="178"/>
      <c r="N308" s="178"/>
      <c r="O308" s="179"/>
      <c r="P308" s="454"/>
      <c r="Q308" s="457"/>
    </row>
    <row r="309" spans="1:17" ht="80" customHeight="1" x14ac:dyDescent="0.35">
      <c r="A309" s="458">
        <v>15</v>
      </c>
      <c r="B309" s="458" t="s">
        <v>978</v>
      </c>
      <c r="C309" s="461" t="s">
        <v>225</v>
      </c>
      <c r="D309" s="440" t="s">
        <v>290</v>
      </c>
      <c r="E309" s="440" t="s">
        <v>979</v>
      </c>
      <c r="F309" s="440" t="s">
        <v>980</v>
      </c>
      <c r="G309" s="443" t="s">
        <v>981</v>
      </c>
      <c r="H309" s="446"/>
      <c r="I309" s="449" t="s">
        <v>81</v>
      </c>
      <c r="J309" s="169">
        <v>1</v>
      </c>
      <c r="K309" s="295" t="s">
        <v>988</v>
      </c>
      <c r="L309" s="170" t="s">
        <v>243</v>
      </c>
      <c r="M309" s="170" t="s">
        <v>243</v>
      </c>
      <c r="N309" s="170" t="s">
        <v>310</v>
      </c>
      <c r="O309" s="170" t="s">
        <v>1175</v>
      </c>
      <c r="P309" s="452" t="s">
        <v>81</v>
      </c>
      <c r="Q309" s="455" t="s">
        <v>69</v>
      </c>
    </row>
    <row r="310" spans="1:17" ht="80" customHeight="1" thickBot="1" x14ac:dyDescent="0.4">
      <c r="A310" s="459"/>
      <c r="B310" s="459"/>
      <c r="C310" s="462"/>
      <c r="D310" s="441"/>
      <c r="E310" s="441"/>
      <c r="F310" s="441"/>
      <c r="G310" s="444"/>
      <c r="H310" s="447"/>
      <c r="I310" s="450"/>
      <c r="J310" s="172">
        <v>1</v>
      </c>
      <c r="K310" s="302" t="s">
        <v>994</v>
      </c>
      <c r="L310" s="281" t="s">
        <v>71</v>
      </c>
      <c r="M310" s="281" t="s">
        <v>71</v>
      </c>
      <c r="N310" s="281" t="s">
        <v>990</v>
      </c>
      <c r="O310" s="282" t="s">
        <v>464</v>
      </c>
      <c r="P310" s="453"/>
      <c r="Q310" s="456"/>
    </row>
    <row r="311" spans="1:17" ht="16" hidden="1" customHeight="1" x14ac:dyDescent="0.4">
      <c r="A311" s="459"/>
      <c r="B311" s="459"/>
      <c r="C311" s="462"/>
      <c r="D311" s="464"/>
      <c r="E311" s="441"/>
      <c r="F311" s="441"/>
      <c r="G311" s="444"/>
      <c r="H311" s="447"/>
      <c r="I311" s="466"/>
      <c r="J311" s="172"/>
      <c r="K311" s="300"/>
      <c r="L311" s="175"/>
      <c r="M311" s="175"/>
      <c r="N311" s="175"/>
      <c r="O311" s="176"/>
      <c r="P311" s="453"/>
      <c r="Q311" s="456"/>
    </row>
    <row r="312" spans="1:17" ht="16" hidden="1" customHeight="1" x14ac:dyDescent="0.4">
      <c r="A312" s="459"/>
      <c r="B312" s="459"/>
      <c r="C312" s="462"/>
      <c r="D312" s="464"/>
      <c r="E312" s="441"/>
      <c r="F312" s="441"/>
      <c r="G312" s="444"/>
      <c r="H312" s="447"/>
      <c r="I312" s="466"/>
      <c r="J312" s="172"/>
      <c r="K312" s="299"/>
      <c r="L312" s="173"/>
      <c r="M312" s="173"/>
      <c r="N312" s="173"/>
      <c r="O312" s="174"/>
      <c r="P312" s="453"/>
      <c r="Q312" s="456"/>
    </row>
    <row r="313" spans="1:17" ht="16" hidden="1" customHeight="1" x14ac:dyDescent="0.4">
      <c r="A313" s="459"/>
      <c r="B313" s="459"/>
      <c r="C313" s="462"/>
      <c r="D313" s="464"/>
      <c r="E313" s="441"/>
      <c r="F313" s="441"/>
      <c r="G313" s="444"/>
      <c r="H313" s="447"/>
      <c r="I313" s="466"/>
      <c r="J313" s="172"/>
      <c r="K313" s="299"/>
      <c r="L313" s="173"/>
      <c r="M313" s="173"/>
      <c r="N313" s="173"/>
      <c r="O313" s="174"/>
      <c r="P313" s="453"/>
      <c r="Q313" s="456"/>
    </row>
    <row r="314" spans="1:17" ht="16" hidden="1" customHeight="1" thickBot="1" x14ac:dyDescent="0.4">
      <c r="A314" s="460"/>
      <c r="B314" s="460"/>
      <c r="C314" s="463"/>
      <c r="D314" s="465"/>
      <c r="E314" s="442"/>
      <c r="F314" s="442"/>
      <c r="G314" s="445"/>
      <c r="H314" s="448"/>
      <c r="I314" s="467"/>
      <c r="J314" s="177"/>
      <c r="K314" s="301"/>
      <c r="L314" s="178"/>
      <c r="M314" s="178"/>
      <c r="N314" s="178"/>
      <c r="O314" s="179"/>
      <c r="P314" s="454"/>
      <c r="Q314" s="457"/>
    </row>
    <row r="315" spans="1:17" ht="80" customHeight="1" x14ac:dyDescent="0.35">
      <c r="A315" s="458">
        <v>16</v>
      </c>
      <c r="B315" s="458" t="s">
        <v>1056</v>
      </c>
      <c r="C315" s="461" t="s">
        <v>227</v>
      </c>
      <c r="D315" s="440" t="s">
        <v>299</v>
      </c>
      <c r="E315" s="440" t="s">
        <v>1053</v>
      </c>
      <c r="F315" s="440" t="s">
        <v>1058</v>
      </c>
      <c r="G315" s="443" t="s">
        <v>1059</v>
      </c>
      <c r="H315" s="446"/>
      <c r="I315" s="449" t="s">
        <v>144</v>
      </c>
      <c r="J315" s="169">
        <v>1</v>
      </c>
      <c r="K315" s="295" t="s">
        <v>1061</v>
      </c>
      <c r="L315" s="288" t="s">
        <v>64</v>
      </c>
      <c r="M315" s="170" t="s">
        <v>1064</v>
      </c>
      <c r="N315" s="170" t="s">
        <v>295</v>
      </c>
      <c r="O315" s="170" t="s">
        <v>1067</v>
      </c>
      <c r="P315" s="452" t="s">
        <v>144</v>
      </c>
      <c r="Q315" s="455" t="s">
        <v>69</v>
      </c>
    </row>
    <row r="316" spans="1:17" ht="80" customHeight="1" thickBot="1" x14ac:dyDescent="0.4">
      <c r="A316" s="459"/>
      <c r="B316" s="459"/>
      <c r="C316" s="462"/>
      <c r="D316" s="441"/>
      <c r="E316" s="441"/>
      <c r="F316" s="441"/>
      <c r="G316" s="444"/>
      <c r="H316" s="447"/>
      <c r="I316" s="450"/>
      <c r="J316" s="172">
        <v>2</v>
      </c>
      <c r="K316" s="299" t="s">
        <v>1062</v>
      </c>
      <c r="L316" s="289" t="s">
        <v>64</v>
      </c>
      <c r="M316" s="173" t="s">
        <v>1065</v>
      </c>
      <c r="N316" s="173" t="s">
        <v>1072</v>
      </c>
      <c r="O316" s="174" t="s">
        <v>1068</v>
      </c>
      <c r="P316" s="453"/>
      <c r="Q316" s="456"/>
    </row>
    <row r="317" spans="1:17" ht="16" hidden="1" customHeight="1" x14ac:dyDescent="0.4">
      <c r="A317" s="459"/>
      <c r="B317" s="459"/>
      <c r="C317" s="462"/>
      <c r="D317" s="464"/>
      <c r="E317" s="441"/>
      <c r="F317" s="441"/>
      <c r="G317" s="444"/>
      <c r="H317" s="447"/>
      <c r="I317" s="450"/>
      <c r="J317" s="172"/>
      <c r="K317" s="300"/>
      <c r="L317" s="175"/>
      <c r="M317" s="175"/>
      <c r="N317" s="175"/>
      <c r="O317" s="176"/>
      <c r="P317" s="453"/>
      <c r="Q317" s="456"/>
    </row>
    <row r="318" spans="1:17" ht="16" hidden="1" customHeight="1" x14ac:dyDescent="0.4">
      <c r="A318" s="459"/>
      <c r="B318" s="459"/>
      <c r="C318" s="462"/>
      <c r="D318" s="464"/>
      <c r="E318" s="441"/>
      <c r="F318" s="441"/>
      <c r="G318" s="444"/>
      <c r="H318" s="447"/>
      <c r="I318" s="450"/>
      <c r="J318" s="172"/>
      <c r="K318" s="299"/>
      <c r="L318" s="173"/>
      <c r="M318" s="173"/>
      <c r="N318" s="173"/>
      <c r="O318" s="174"/>
      <c r="P318" s="453"/>
      <c r="Q318" s="456"/>
    </row>
    <row r="319" spans="1:17" ht="16" hidden="1" customHeight="1" x14ac:dyDescent="0.4">
      <c r="A319" s="459"/>
      <c r="B319" s="459"/>
      <c r="C319" s="462"/>
      <c r="D319" s="464"/>
      <c r="E319" s="441"/>
      <c r="F319" s="441"/>
      <c r="G319" s="444"/>
      <c r="H319" s="447"/>
      <c r="I319" s="450"/>
      <c r="J319" s="172"/>
      <c r="K319" s="299"/>
      <c r="L319" s="173"/>
      <c r="M319" s="173"/>
      <c r="N319" s="173"/>
      <c r="O319" s="174"/>
      <c r="P319" s="453"/>
      <c r="Q319" s="456"/>
    </row>
    <row r="320" spans="1:17" ht="16" hidden="1" customHeight="1" thickBot="1" x14ac:dyDescent="0.4">
      <c r="A320" s="460"/>
      <c r="B320" s="460"/>
      <c r="C320" s="463"/>
      <c r="D320" s="465"/>
      <c r="E320" s="442"/>
      <c r="F320" s="442"/>
      <c r="G320" s="445"/>
      <c r="H320" s="448"/>
      <c r="I320" s="451"/>
      <c r="J320" s="177"/>
      <c r="K320" s="301"/>
      <c r="L320" s="178"/>
      <c r="M320" s="178"/>
      <c r="N320" s="178"/>
      <c r="O320" s="179"/>
      <c r="P320" s="454"/>
      <c r="Q320" s="457"/>
    </row>
    <row r="321" spans="1:17" ht="80" customHeight="1" x14ac:dyDescent="0.35">
      <c r="A321" s="458">
        <v>16</v>
      </c>
      <c r="B321" s="458" t="s">
        <v>1057</v>
      </c>
      <c r="C321" s="461" t="s">
        <v>227</v>
      </c>
      <c r="D321" s="440" t="s">
        <v>299</v>
      </c>
      <c r="E321" s="440" t="s">
        <v>1054</v>
      </c>
      <c r="F321" s="440" t="s">
        <v>1055</v>
      </c>
      <c r="G321" s="443" t="s">
        <v>1060</v>
      </c>
      <c r="H321" s="446"/>
      <c r="I321" s="449" t="s">
        <v>144</v>
      </c>
      <c r="J321" s="169">
        <v>1</v>
      </c>
      <c r="K321" s="295" t="s">
        <v>1063</v>
      </c>
      <c r="L321" s="288" t="s">
        <v>64</v>
      </c>
      <c r="M321" s="170" t="s">
        <v>1066</v>
      </c>
      <c r="N321" s="170" t="s">
        <v>641</v>
      </c>
      <c r="O321" s="170"/>
      <c r="P321" s="452" t="s">
        <v>144</v>
      </c>
      <c r="Q321" s="455" t="s">
        <v>69</v>
      </c>
    </row>
    <row r="322" spans="1:17" ht="80" hidden="1" customHeight="1" x14ac:dyDescent="0.35">
      <c r="A322" s="459"/>
      <c r="B322" s="459"/>
      <c r="C322" s="462"/>
      <c r="D322" s="464"/>
      <c r="E322" s="441"/>
      <c r="F322" s="441"/>
      <c r="G322" s="444"/>
      <c r="H322" s="447"/>
      <c r="I322" s="450"/>
      <c r="J322" s="172"/>
      <c r="K322" s="299"/>
      <c r="L322" s="289"/>
      <c r="M322" s="173"/>
      <c r="N322" s="173"/>
      <c r="O322" s="174"/>
      <c r="P322" s="453"/>
      <c r="Q322" s="456"/>
    </row>
    <row r="323" spans="1:17" ht="16" hidden="1" customHeight="1" x14ac:dyDescent="0.35">
      <c r="A323" s="459"/>
      <c r="B323" s="459"/>
      <c r="C323" s="462"/>
      <c r="D323" s="464"/>
      <c r="E323" s="441"/>
      <c r="F323" s="441"/>
      <c r="G323" s="444"/>
      <c r="H323" s="447"/>
      <c r="I323" s="450"/>
      <c r="J323" s="172"/>
      <c r="K323" s="300"/>
      <c r="L323" s="175"/>
      <c r="M323" s="175"/>
      <c r="N323" s="175"/>
      <c r="O323" s="176"/>
      <c r="P323" s="453"/>
      <c r="Q323" s="456"/>
    </row>
    <row r="324" spans="1:17" ht="16" hidden="1" customHeight="1" x14ac:dyDescent="0.35">
      <c r="A324" s="459"/>
      <c r="B324" s="459"/>
      <c r="C324" s="462"/>
      <c r="D324" s="464"/>
      <c r="E324" s="441"/>
      <c r="F324" s="441"/>
      <c r="G324" s="444"/>
      <c r="H324" s="447"/>
      <c r="I324" s="450"/>
      <c r="J324" s="172"/>
      <c r="K324" s="299"/>
      <c r="L324" s="173"/>
      <c r="M324" s="173"/>
      <c r="N324" s="173"/>
      <c r="O324" s="174"/>
      <c r="P324" s="453"/>
      <c r="Q324" s="456"/>
    </row>
    <row r="325" spans="1:17" ht="16" hidden="1" customHeight="1" x14ac:dyDescent="0.35">
      <c r="A325" s="459"/>
      <c r="B325" s="459"/>
      <c r="C325" s="462"/>
      <c r="D325" s="464"/>
      <c r="E325" s="441"/>
      <c r="F325" s="441"/>
      <c r="G325" s="444"/>
      <c r="H325" s="447"/>
      <c r="I325" s="450"/>
      <c r="J325" s="172"/>
      <c r="K325" s="299"/>
      <c r="L325" s="173"/>
      <c r="M325" s="173"/>
      <c r="N325" s="173"/>
      <c r="O325" s="174"/>
      <c r="P325" s="453"/>
      <c r="Q325" s="456"/>
    </row>
    <row r="326" spans="1:17" ht="16" hidden="1" customHeight="1" thickBot="1" x14ac:dyDescent="0.4">
      <c r="A326" s="460"/>
      <c r="B326" s="460"/>
      <c r="C326" s="463"/>
      <c r="D326" s="465"/>
      <c r="E326" s="442"/>
      <c r="F326" s="442"/>
      <c r="G326" s="445"/>
      <c r="H326" s="448"/>
      <c r="I326" s="451"/>
      <c r="J326" s="177"/>
      <c r="K326" s="301"/>
      <c r="L326" s="178"/>
      <c r="M326" s="178"/>
      <c r="N326" s="178"/>
      <c r="O326" s="179"/>
      <c r="P326" s="454"/>
      <c r="Q326" s="457"/>
    </row>
  </sheetData>
  <sheetProtection formatCells="0" formatColumns="0" formatRows="0" insertColumns="0" insertRows="0" deleteColumns="0" deleteRows="0"/>
  <autoFilter ref="A8:Q326" xr:uid="{7C7456D7-8A88-4954-8E17-A29EC73BA083}">
    <filterColumn colId="10">
      <customFilters>
        <customFilter operator="notEqual" val=" "/>
      </customFilters>
    </filterColumn>
  </autoFilter>
  <dataConsolidate/>
  <mergeCells count="591">
    <mergeCell ref="Q303:Q308"/>
    <mergeCell ref="B309:B314"/>
    <mergeCell ref="C309:C314"/>
    <mergeCell ref="D309:D314"/>
    <mergeCell ref="E309:E314"/>
    <mergeCell ref="F309:F314"/>
    <mergeCell ref="G309:G314"/>
    <mergeCell ref="H309:H314"/>
    <mergeCell ref="I309:I314"/>
    <mergeCell ref="P309:P314"/>
    <mergeCell ref="Q309:Q314"/>
    <mergeCell ref="B303:B308"/>
    <mergeCell ref="C303:C308"/>
    <mergeCell ref="D303:D308"/>
    <mergeCell ref="E303:E308"/>
    <mergeCell ref="F303:F308"/>
    <mergeCell ref="G303:G308"/>
    <mergeCell ref="H303:H308"/>
    <mergeCell ref="I303:I308"/>
    <mergeCell ref="P303:P308"/>
    <mergeCell ref="Q291:Q296"/>
    <mergeCell ref="B297:B302"/>
    <mergeCell ref="C297:C302"/>
    <mergeCell ref="D297:D302"/>
    <mergeCell ref="E297:E302"/>
    <mergeCell ref="F297:F302"/>
    <mergeCell ref="G297:G302"/>
    <mergeCell ref="H297:H302"/>
    <mergeCell ref="I297:I302"/>
    <mergeCell ref="P297:P302"/>
    <mergeCell ref="Q297:Q302"/>
    <mergeCell ref="B291:B296"/>
    <mergeCell ref="C291:C296"/>
    <mergeCell ref="D291:D296"/>
    <mergeCell ref="E291:E296"/>
    <mergeCell ref="F291:F296"/>
    <mergeCell ref="G291:G296"/>
    <mergeCell ref="H291:H296"/>
    <mergeCell ref="I291:I296"/>
    <mergeCell ref="P291:P296"/>
    <mergeCell ref="Q273:Q278"/>
    <mergeCell ref="B273:B278"/>
    <mergeCell ref="C273:C278"/>
    <mergeCell ref="D273:D278"/>
    <mergeCell ref="E273:E278"/>
    <mergeCell ref="F273:F278"/>
    <mergeCell ref="G273:G278"/>
    <mergeCell ref="H273:H278"/>
    <mergeCell ref="I273:I278"/>
    <mergeCell ref="P273:P278"/>
    <mergeCell ref="Q261:Q266"/>
    <mergeCell ref="B267:B272"/>
    <mergeCell ref="C267:C272"/>
    <mergeCell ref="D267:D272"/>
    <mergeCell ref="E267:E272"/>
    <mergeCell ref="F267:F272"/>
    <mergeCell ref="G267:G272"/>
    <mergeCell ref="H267:H272"/>
    <mergeCell ref="I267:I272"/>
    <mergeCell ref="P267:P272"/>
    <mergeCell ref="Q267:Q272"/>
    <mergeCell ref="B261:B266"/>
    <mergeCell ref="C261:C266"/>
    <mergeCell ref="D261:D266"/>
    <mergeCell ref="E261:E266"/>
    <mergeCell ref="F261:F266"/>
    <mergeCell ref="G261:G266"/>
    <mergeCell ref="H261:H266"/>
    <mergeCell ref="I261:I266"/>
    <mergeCell ref="P261:P266"/>
    <mergeCell ref="Q249:Q254"/>
    <mergeCell ref="B255:B260"/>
    <mergeCell ref="C255:C260"/>
    <mergeCell ref="D255:D260"/>
    <mergeCell ref="E255:E260"/>
    <mergeCell ref="F255:F260"/>
    <mergeCell ref="G255:G260"/>
    <mergeCell ref="H255:H260"/>
    <mergeCell ref="I255:I260"/>
    <mergeCell ref="P255:P260"/>
    <mergeCell ref="Q255:Q260"/>
    <mergeCell ref="B249:B254"/>
    <mergeCell ref="C249:C254"/>
    <mergeCell ref="D249:D254"/>
    <mergeCell ref="E249:E254"/>
    <mergeCell ref="F249:F254"/>
    <mergeCell ref="G249:G254"/>
    <mergeCell ref="H249:H254"/>
    <mergeCell ref="I249:I254"/>
    <mergeCell ref="P249:P254"/>
    <mergeCell ref="Q279:Q284"/>
    <mergeCell ref="B285:B290"/>
    <mergeCell ref="C285:C290"/>
    <mergeCell ref="D285:D290"/>
    <mergeCell ref="E285:E290"/>
    <mergeCell ref="F285:F290"/>
    <mergeCell ref="G285:G290"/>
    <mergeCell ref="H285:H290"/>
    <mergeCell ref="I285:I290"/>
    <mergeCell ref="P285:P290"/>
    <mergeCell ref="Q285:Q290"/>
    <mergeCell ref="B279:B284"/>
    <mergeCell ref="C279:C284"/>
    <mergeCell ref="D279:D284"/>
    <mergeCell ref="E279:E284"/>
    <mergeCell ref="F279:F284"/>
    <mergeCell ref="G279:G284"/>
    <mergeCell ref="H279:H284"/>
    <mergeCell ref="I279:I284"/>
    <mergeCell ref="P279:P284"/>
    <mergeCell ref="D1:Q3"/>
    <mergeCell ref="D4:I4"/>
    <mergeCell ref="J4:Q4"/>
    <mergeCell ref="Q57:Q62"/>
    <mergeCell ref="Q93:Q98"/>
    <mergeCell ref="Q129:Q134"/>
    <mergeCell ref="Q81:Q86"/>
    <mergeCell ref="Q9:Q14"/>
    <mergeCell ref="Q15:Q20"/>
    <mergeCell ref="Q21:Q26"/>
    <mergeCell ref="Q27:Q32"/>
    <mergeCell ref="Q45:Q50"/>
    <mergeCell ref="B7:H7"/>
    <mergeCell ref="B6:C6"/>
    <mergeCell ref="Q51:Q56"/>
    <mergeCell ref="D6:I6"/>
    <mergeCell ref="J7:O7"/>
    <mergeCell ref="E15:E20"/>
    <mergeCell ref="F15:F20"/>
    <mergeCell ref="G15:G20"/>
    <mergeCell ref="H15:H20"/>
    <mergeCell ref="H27:H32"/>
    <mergeCell ref="F45:F50"/>
    <mergeCell ref="F9:F14"/>
    <mergeCell ref="G9:G14"/>
    <mergeCell ref="H9:H14"/>
    <mergeCell ref="H93:H98"/>
    <mergeCell ref="H57:H62"/>
    <mergeCell ref="H51:H56"/>
    <mergeCell ref="F21:F26"/>
    <mergeCell ref="G21:G26"/>
    <mergeCell ref="H21:H26"/>
    <mergeCell ref="H33:H38"/>
    <mergeCell ref="B15:B20"/>
    <mergeCell ref="B9:B14"/>
    <mergeCell ref="C93:C98"/>
    <mergeCell ref="G45:G50"/>
    <mergeCell ref="H45:H50"/>
    <mergeCell ref="G27:G32"/>
    <mergeCell ref="E51:E56"/>
    <mergeCell ref="C129:C134"/>
    <mergeCell ref="D9:D14"/>
    <mergeCell ref="E9:E14"/>
    <mergeCell ref="D15:D20"/>
    <mergeCell ref="B57:B62"/>
    <mergeCell ref="D57:D62"/>
    <mergeCell ref="C9:C14"/>
    <mergeCell ref="C15:C20"/>
    <mergeCell ref="C21:C26"/>
    <mergeCell ref="C27:C32"/>
    <mergeCell ref="C45:C50"/>
    <mergeCell ref="B129:B134"/>
    <mergeCell ref="B45:B50"/>
    <mergeCell ref="B51:B56"/>
    <mergeCell ref="B93:B98"/>
    <mergeCell ref="C51:C56"/>
    <mergeCell ref="D93:D98"/>
    <mergeCell ref="H129:H134"/>
    <mergeCell ref="E93:E98"/>
    <mergeCell ref="F93:F98"/>
    <mergeCell ref="G93:G98"/>
    <mergeCell ref="E57:E62"/>
    <mergeCell ref="F57:F62"/>
    <mergeCell ref="H63:H68"/>
    <mergeCell ref="I63:I68"/>
    <mergeCell ref="H75:H80"/>
    <mergeCell ref="G99:G104"/>
    <mergeCell ref="H99:H104"/>
    <mergeCell ref="I99:I104"/>
    <mergeCell ref="P51:P56"/>
    <mergeCell ref="P57:P62"/>
    <mergeCell ref="P93:P98"/>
    <mergeCell ref="P129:P134"/>
    <mergeCell ref="P81:P86"/>
    <mergeCell ref="I9:I14"/>
    <mergeCell ref="I27:I32"/>
    <mergeCell ref="I45:I50"/>
    <mergeCell ref="I15:I20"/>
    <mergeCell ref="I21:I26"/>
    <mergeCell ref="P9:P14"/>
    <mergeCell ref="P15:P20"/>
    <mergeCell ref="P21:P26"/>
    <mergeCell ref="P27:P32"/>
    <mergeCell ref="P45:P50"/>
    <mergeCell ref="I93:I98"/>
    <mergeCell ref="I57:I62"/>
    <mergeCell ref="I51:I56"/>
    <mergeCell ref="I81:I86"/>
    <mergeCell ref="I129:I134"/>
    <mergeCell ref="I33:I38"/>
    <mergeCell ref="P33:P38"/>
    <mergeCell ref="P63:P68"/>
    <mergeCell ref="P75:P80"/>
    <mergeCell ref="B123:B128"/>
    <mergeCell ref="C123:C128"/>
    <mergeCell ref="D123:D128"/>
    <mergeCell ref="E123:E128"/>
    <mergeCell ref="F123:F128"/>
    <mergeCell ref="G123:G128"/>
    <mergeCell ref="H123:H128"/>
    <mergeCell ref="I123:I128"/>
    <mergeCell ref="B1:C4"/>
    <mergeCell ref="E27:E32"/>
    <mergeCell ref="F27:F32"/>
    <mergeCell ref="E45:E50"/>
    <mergeCell ref="E21:E26"/>
    <mergeCell ref="B27:B32"/>
    <mergeCell ref="D27:D32"/>
    <mergeCell ref="D45:D50"/>
    <mergeCell ref="D51:D56"/>
    <mergeCell ref="B21:B26"/>
    <mergeCell ref="C57:C62"/>
    <mergeCell ref="D21:D26"/>
    <mergeCell ref="G57:G62"/>
    <mergeCell ref="F51:F56"/>
    <mergeCell ref="G51:G56"/>
    <mergeCell ref="D33:D38"/>
    <mergeCell ref="Q207:Q212"/>
    <mergeCell ref="E171:E176"/>
    <mergeCell ref="F171:F176"/>
    <mergeCell ref="G171:G176"/>
    <mergeCell ref="H171:H176"/>
    <mergeCell ref="I171:I176"/>
    <mergeCell ref="P171:P176"/>
    <mergeCell ref="Q171:Q176"/>
    <mergeCell ref="B177:B182"/>
    <mergeCell ref="B207:B212"/>
    <mergeCell ref="C207:C212"/>
    <mergeCell ref="D207:D212"/>
    <mergeCell ref="E207:E212"/>
    <mergeCell ref="F207:F212"/>
    <mergeCell ref="G207:G212"/>
    <mergeCell ref="H207:H212"/>
    <mergeCell ref="I207:I212"/>
    <mergeCell ref="P207:P212"/>
    <mergeCell ref="C177:C182"/>
    <mergeCell ref="D177:D182"/>
    <mergeCell ref="E177:E182"/>
    <mergeCell ref="F177:F182"/>
    <mergeCell ref="G177:G182"/>
    <mergeCell ref="H177:H182"/>
    <mergeCell ref="Q213:Q218"/>
    <mergeCell ref="B219:B224"/>
    <mergeCell ref="C219:C224"/>
    <mergeCell ref="D219:D224"/>
    <mergeCell ref="E219:E224"/>
    <mergeCell ref="F219:F224"/>
    <mergeCell ref="G219:G224"/>
    <mergeCell ref="H219:H224"/>
    <mergeCell ref="I219:I224"/>
    <mergeCell ref="P219:P224"/>
    <mergeCell ref="Q219:Q224"/>
    <mergeCell ref="B213:B218"/>
    <mergeCell ref="C213:C218"/>
    <mergeCell ref="D213:D218"/>
    <mergeCell ref="E213:E218"/>
    <mergeCell ref="F213:F218"/>
    <mergeCell ref="G213:G218"/>
    <mergeCell ref="H213:H218"/>
    <mergeCell ref="I213:I218"/>
    <mergeCell ref="P213:P218"/>
    <mergeCell ref="Q225:Q230"/>
    <mergeCell ref="B231:B236"/>
    <mergeCell ref="C231:C236"/>
    <mergeCell ref="D231:D236"/>
    <mergeCell ref="E231:E236"/>
    <mergeCell ref="F231:F236"/>
    <mergeCell ref="G231:G236"/>
    <mergeCell ref="H231:H236"/>
    <mergeCell ref="I231:I236"/>
    <mergeCell ref="P231:P236"/>
    <mergeCell ref="Q231:Q236"/>
    <mergeCell ref="B225:B230"/>
    <mergeCell ref="C225:C230"/>
    <mergeCell ref="D225:D230"/>
    <mergeCell ref="E225:E230"/>
    <mergeCell ref="F225:F230"/>
    <mergeCell ref="G225:G230"/>
    <mergeCell ref="H225:H230"/>
    <mergeCell ref="I225:I230"/>
    <mergeCell ref="P225:P230"/>
    <mergeCell ref="Q237:Q242"/>
    <mergeCell ref="B243:B248"/>
    <mergeCell ref="C243:C248"/>
    <mergeCell ref="D243:D248"/>
    <mergeCell ref="E243:E248"/>
    <mergeCell ref="F243:F248"/>
    <mergeCell ref="G243:G248"/>
    <mergeCell ref="H243:H248"/>
    <mergeCell ref="I243:I248"/>
    <mergeCell ref="P243:P248"/>
    <mergeCell ref="Q243:Q248"/>
    <mergeCell ref="B237:B242"/>
    <mergeCell ref="C237:C242"/>
    <mergeCell ref="D237:D242"/>
    <mergeCell ref="E237:E242"/>
    <mergeCell ref="F237:F242"/>
    <mergeCell ref="G237:G242"/>
    <mergeCell ref="H237:H242"/>
    <mergeCell ref="I237:I242"/>
    <mergeCell ref="P237:P242"/>
    <mergeCell ref="B321:B326"/>
    <mergeCell ref="C321:C326"/>
    <mergeCell ref="D321:D326"/>
    <mergeCell ref="E321:E326"/>
    <mergeCell ref="F321:F326"/>
    <mergeCell ref="G321:G326"/>
    <mergeCell ref="H321:H326"/>
    <mergeCell ref="I321:I326"/>
    <mergeCell ref="P321:P326"/>
    <mergeCell ref="Q321:Q326"/>
    <mergeCell ref="B159:B164"/>
    <mergeCell ref="C159:C164"/>
    <mergeCell ref="D159:D164"/>
    <mergeCell ref="E159:E164"/>
    <mergeCell ref="F159:F164"/>
    <mergeCell ref="G159:G164"/>
    <mergeCell ref="H159:H164"/>
    <mergeCell ref="I159:I164"/>
    <mergeCell ref="P159:P164"/>
    <mergeCell ref="Q159:Q164"/>
    <mergeCell ref="B165:B170"/>
    <mergeCell ref="C165:C170"/>
    <mergeCell ref="D165:D170"/>
    <mergeCell ref="E165:E170"/>
    <mergeCell ref="F165:F170"/>
    <mergeCell ref="G165:G170"/>
    <mergeCell ref="H165:H170"/>
    <mergeCell ref="I165:I170"/>
    <mergeCell ref="P165:P170"/>
    <mergeCell ref="Q165:Q170"/>
    <mergeCell ref="B171:B176"/>
    <mergeCell ref="C171:C176"/>
    <mergeCell ref="D171:D176"/>
    <mergeCell ref="I177:I182"/>
    <mergeCell ref="P177:P182"/>
    <mergeCell ref="Q177:Q182"/>
    <mergeCell ref="Q183:Q188"/>
    <mergeCell ref="B189:B194"/>
    <mergeCell ref="C189:C194"/>
    <mergeCell ref="D189:D194"/>
    <mergeCell ref="E189:E194"/>
    <mergeCell ref="F189:F194"/>
    <mergeCell ref="G189:G194"/>
    <mergeCell ref="H189:H194"/>
    <mergeCell ref="I189:I194"/>
    <mergeCell ref="P189:P194"/>
    <mergeCell ref="Q189:Q194"/>
    <mergeCell ref="B183:B188"/>
    <mergeCell ref="C183:C188"/>
    <mergeCell ref="D183:D188"/>
    <mergeCell ref="E183:E188"/>
    <mergeCell ref="F183:F188"/>
    <mergeCell ref="G183:G188"/>
    <mergeCell ref="H183:H188"/>
    <mergeCell ref="I183:I188"/>
    <mergeCell ref="P183:P188"/>
    <mergeCell ref="Q195:Q200"/>
    <mergeCell ref="B201:B206"/>
    <mergeCell ref="C201:C206"/>
    <mergeCell ref="D201:D206"/>
    <mergeCell ref="E201:E206"/>
    <mergeCell ref="F201:F206"/>
    <mergeCell ref="G201:G206"/>
    <mergeCell ref="H201:H206"/>
    <mergeCell ref="I201:I206"/>
    <mergeCell ref="P201:P206"/>
    <mergeCell ref="Q201:Q206"/>
    <mergeCell ref="B195:B200"/>
    <mergeCell ref="C195:C200"/>
    <mergeCell ref="D195:D200"/>
    <mergeCell ref="E195:E200"/>
    <mergeCell ref="F195:F200"/>
    <mergeCell ref="G195:G200"/>
    <mergeCell ref="H195:H200"/>
    <mergeCell ref="I195:I200"/>
    <mergeCell ref="P195:P200"/>
    <mergeCell ref="B135:B140"/>
    <mergeCell ref="C135:C140"/>
    <mergeCell ref="D135:D140"/>
    <mergeCell ref="E135:E140"/>
    <mergeCell ref="F135:F140"/>
    <mergeCell ref="G135:G140"/>
    <mergeCell ref="H135:H140"/>
    <mergeCell ref="I135:I140"/>
    <mergeCell ref="P135:P140"/>
    <mergeCell ref="A87:A92"/>
    <mergeCell ref="A123:A128"/>
    <mergeCell ref="A135:A140"/>
    <mergeCell ref="A159:A164"/>
    <mergeCell ref="A165:A170"/>
    <mergeCell ref="A171:A176"/>
    <mergeCell ref="A177:A182"/>
    <mergeCell ref="A9:A14"/>
    <mergeCell ref="A15:A20"/>
    <mergeCell ref="A21:A26"/>
    <mergeCell ref="A27:A32"/>
    <mergeCell ref="A45:A50"/>
    <mergeCell ref="A51:A56"/>
    <mergeCell ref="A57:A62"/>
    <mergeCell ref="A93:A98"/>
    <mergeCell ref="A129:A134"/>
    <mergeCell ref="A297:A302"/>
    <mergeCell ref="A237:A242"/>
    <mergeCell ref="A243:A248"/>
    <mergeCell ref="A249:A254"/>
    <mergeCell ref="A255:A260"/>
    <mergeCell ref="A261:A266"/>
    <mergeCell ref="A267:A272"/>
    <mergeCell ref="A273:A278"/>
    <mergeCell ref="A183:A188"/>
    <mergeCell ref="A189:A194"/>
    <mergeCell ref="A195:A200"/>
    <mergeCell ref="A201:A206"/>
    <mergeCell ref="A207:A212"/>
    <mergeCell ref="A213:A218"/>
    <mergeCell ref="A219:A224"/>
    <mergeCell ref="A225:A230"/>
    <mergeCell ref="A231:A236"/>
    <mergeCell ref="A303:A308"/>
    <mergeCell ref="A309:A314"/>
    <mergeCell ref="A321:A326"/>
    <mergeCell ref="A33:A38"/>
    <mergeCell ref="B33:B38"/>
    <mergeCell ref="C33:C38"/>
    <mergeCell ref="A63:A68"/>
    <mergeCell ref="B63:B68"/>
    <mergeCell ref="C63:C68"/>
    <mergeCell ref="A69:A74"/>
    <mergeCell ref="A81:A86"/>
    <mergeCell ref="A75:A80"/>
    <mergeCell ref="B75:B80"/>
    <mergeCell ref="C75:C80"/>
    <mergeCell ref="B99:B104"/>
    <mergeCell ref="C99:C104"/>
    <mergeCell ref="B111:B116"/>
    <mergeCell ref="C111:C116"/>
    <mergeCell ref="A111:A116"/>
    <mergeCell ref="A117:A122"/>
    <mergeCell ref="B141:B146"/>
    <mergeCell ref="A279:A284"/>
    <mergeCell ref="A285:A290"/>
    <mergeCell ref="A291:A296"/>
    <mergeCell ref="Q33:Q38"/>
    <mergeCell ref="A39:A44"/>
    <mergeCell ref="B39:B44"/>
    <mergeCell ref="C39:C44"/>
    <mergeCell ref="D39:D44"/>
    <mergeCell ref="E39:E44"/>
    <mergeCell ref="F39:F44"/>
    <mergeCell ref="G39:G44"/>
    <mergeCell ref="H39:H44"/>
    <mergeCell ref="I39:I44"/>
    <mergeCell ref="P39:P44"/>
    <mergeCell ref="Q39:Q44"/>
    <mergeCell ref="E33:E38"/>
    <mergeCell ref="F33:F38"/>
    <mergeCell ref="G33:G38"/>
    <mergeCell ref="Q63:Q68"/>
    <mergeCell ref="B69:B74"/>
    <mergeCell ref="C69:C74"/>
    <mergeCell ref="D69:D74"/>
    <mergeCell ref="E69:E74"/>
    <mergeCell ref="F69:F74"/>
    <mergeCell ref="G69:G74"/>
    <mergeCell ref="H69:H74"/>
    <mergeCell ref="I69:I74"/>
    <mergeCell ref="P69:P74"/>
    <mergeCell ref="Q69:Q74"/>
    <mergeCell ref="D63:D68"/>
    <mergeCell ref="E63:E68"/>
    <mergeCell ref="F63:F68"/>
    <mergeCell ref="G63:G68"/>
    <mergeCell ref="B81:B86"/>
    <mergeCell ref="C81:C86"/>
    <mergeCell ref="D81:D86"/>
    <mergeCell ref="I75:I80"/>
    <mergeCell ref="Q75:Q80"/>
    <mergeCell ref="B87:B92"/>
    <mergeCell ref="C87:C92"/>
    <mergeCell ref="D87:D92"/>
    <mergeCell ref="E87:E92"/>
    <mergeCell ref="F87:F92"/>
    <mergeCell ref="G87:G92"/>
    <mergeCell ref="H87:H92"/>
    <mergeCell ref="I87:I92"/>
    <mergeCell ref="P87:P92"/>
    <mergeCell ref="Q87:Q92"/>
    <mergeCell ref="D75:D80"/>
    <mergeCell ref="E75:E80"/>
    <mergeCell ref="F75:F80"/>
    <mergeCell ref="G75:G80"/>
    <mergeCell ref="E81:E86"/>
    <mergeCell ref="F81:F86"/>
    <mergeCell ref="G81:G86"/>
    <mergeCell ref="H81:H86"/>
    <mergeCell ref="P99:P104"/>
    <mergeCell ref="Q99:Q104"/>
    <mergeCell ref="A99:A104"/>
    <mergeCell ref="B105:B110"/>
    <mergeCell ref="C105:C110"/>
    <mergeCell ref="D105:D110"/>
    <mergeCell ref="E105:E110"/>
    <mergeCell ref="F105:F110"/>
    <mergeCell ref="G105:G110"/>
    <mergeCell ref="H105:H110"/>
    <mergeCell ref="I105:I110"/>
    <mergeCell ref="P105:P110"/>
    <mergeCell ref="Q105:Q110"/>
    <mergeCell ref="A105:A110"/>
    <mergeCell ref="D99:D104"/>
    <mergeCell ref="E99:E104"/>
    <mergeCell ref="F99:F104"/>
    <mergeCell ref="B117:B122"/>
    <mergeCell ref="C117:C122"/>
    <mergeCell ref="D117:D122"/>
    <mergeCell ref="E117:E122"/>
    <mergeCell ref="F117:F122"/>
    <mergeCell ref="G117:G122"/>
    <mergeCell ref="H117:H122"/>
    <mergeCell ref="I117:I122"/>
    <mergeCell ref="P117:P122"/>
    <mergeCell ref="D141:D146"/>
    <mergeCell ref="E141:E146"/>
    <mergeCell ref="F141:F146"/>
    <mergeCell ref="G141:G146"/>
    <mergeCell ref="H141:H146"/>
    <mergeCell ref="I141:I146"/>
    <mergeCell ref="P141:P146"/>
    <mergeCell ref="Q141:Q146"/>
    <mergeCell ref="D111:D116"/>
    <mergeCell ref="E111:E116"/>
    <mergeCell ref="F111:F116"/>
    <mergeCell ref="G111:G116"/>
    <mergeCell ref="H111:H116"/>
    <mergeCell ref="I111:I116"/>
    <mergeCell ref="P111:P116"/>
    <mergeCell ref="Q111:Q116"/>
    <mergeCell ref="Q117:Q122"/>
    <mergeCell ref="Q135:Q140"/>
    <mergeCell ref="P123:P128"/>
    <mergeCell ref="Q123:Q128"/>
    <mergeCell ref="D129:D134"/>
    <mergeCell ref="E129:E134"/>
    <mergeCell ref="F129:F134"/>
    <mergeCell ref="G129:G134"/>
    <mergeCell ref="Q147:Q152"/>
    <mergeCell ref="A141:A146"/>
    <mergeCell ref="A147:A152"/>
    <mergeCell ref="B153:B158"/>
    <mergeCell ref="C153:C158"/>
    <mergeCell ref="D153:D158"/>
    <mergeCell ref="E153:E158"/>
    <mergeCell ref="F153:F158"/>
    <mergeCell ref="G153:G158"/>
    <mergeCell ref="H153:H158"/>
    <mergeCell ref="I153:I158"/>
    <mergeCell ref="P153:P158"/>
    <mergeCell ref="Q153:Q158"/>
    <mergeCell ref="A153:A158"/>
    <mergeCell ref="B147:B152"/>
    <mergeCell ref="C147:C152"/>
    <mergeCell ref="D147:D152"/>
    <mergeCell ref="E147:E152"/>
    <mergeCell ref="F147:F152"/>
    <mergeCell ref="G147:G152"/>
    <mergeCell ref="H147:H152"/>
    <mergeCell ref="I147:I152"/>
    <mergeCell ref="P147:P152"/>
    <mergeCell ref="C141:C146"/>
    <mergeCell ref="F315:F320"/>
    <mergeCell ref="G315:G320"/>
    <mergeCell ref="H315:H320"/>
    <mergeCell ref="I315:I320"/>
    <mergeCell ref="P315:P320"/>
    <mergeCell ref="Q315:Q320"/>
    <mergeCell ref="E315:E320"/>
    <mergeCell ref="A315:A320"/>
    <mergeCell ref="B315:B320"/>
    <mergeCell ref="C315:C320"/>
    <mergeCell ref="D315:D320"/>
  </mergeCells>
  <conditionalFormatting sqref="I9 I15 I21 I27 I45 I51 I57 I93 I129">
    <cfRule type="cellIs" dxfId="726" priority="508" operator="equal">
      <formula>"Extremo"</formula>
    </cfRule>
    <cfRule type="cellIs" dxfId="725" priority="509" operator="equal">
      <formula>"Alto"</formula>
    </cfRule>
    <cfRule type="cellIs" dxfId="724" priority="510" operator="equal">
      <formula>"Moderado"</formula>
    </cfRule>
    <cfRule type="cellIs" dxfId="723" priority="511" operator="equal">
      <formula>"Bajo"</formula>
    </cfRule>
  </conditionalFormatting>
  <conditionalFormatting sqref="I33">
    <cfRule type="cellIs" dxfId="722" priority="141" operator="equal">
      <formula>"Extremo"</formula>
    </cfRule>
    <cfRule type="cellIs" dxfId="721" priority="142" operator="equal">
      <formula>"Alto"</formula>
    </cfRule>
    <cfRule type="cellIs" dxfId="720" priority="143" operator="equal">
      <formula>"Moderado"</formula>
    </cfRule>
    <cfRule type="cellIs" dxfId="719" priority="144" operator="equal">
      <formula>"Bajo"</formula>
    </cfRule>
  </conditionalFormatting>
  <conditionalFormatting sqref="I39">
    <cfRule type="cellIs" dxfId="718" priority="149" operator="equal">
      <formula>"Extremo"</formula>
    </cfRule>
    <cfRule type="cellIs" dxfId="717" priority="150" operator="equal">
      <formula>"Alto"</formula>
    </cfRule>
    <cfRule type="cellIs" dxfId="716" priority="151" operator="equal">
      <formula>"Moderado"</formula>
    </cfRule>
    <cfRule type="cellIs" dxfId="715" priority="152" operator="equal">
      <formula>"Bajo"</formula>
    </cfRule>
  </conditionalFormatting>
  <conditionalFormatting sqref="I63">
    <cfRule type="cellIs" dxfId="714" priority="125" operator="equal">
      <formula>"Extremo"</formula>
    </cfRule>
    <cfRule type="cellIs" dxfId="713" priority="126" operator="equal">
      <formula>"Alto"</formula>
    </cfRule>
    <cfRule type="cellIs" dxfId="712" priority="127" operator="equal">
      <formula>"Moderado"</formula>
    </cfRule>
    <cfRule type="cellIs" dxfId="711" priority="128" operator="equal">
      <formula>"Bajo"</formula>
    </cfRule>
  </conditionalFormatting>
  <conditionalFormatting sqref="I69">
    <cfRule type="cellIs" dxfId="710" priority="117" operator="equal">
      <formula>"Extremo"</formula>
    </cfRule>
    <cfRule type="cellIs" dxfId="709" priority="118" operator="equal">
      <formula>"Alto"</formula>
    </cfRule>
    <cfRule type="cellIs" dxfId="708" priority="119" operator="equal">
      <formula>"Moderado"</formula>
    </cfRule>
    <cfRule type="cellIs" dxfId="707" priority="120" operator="equal">
      <formula>"Bajo"</formula>
    </cfRule>
  </conditionalFormatting>
  <conditionalFormatting sqref="I75">
    <cfRule type="cellIs" dxfId="706" priority="101" operator="equal">
      <formula>"Extremo"</formula>
    </cfRule>
    <cfRule type="cellIs" dxfId="705" priority="102" operator="equal">
      <formula>"Alto"</formula>
    </cfRule>
    <cfRule type="cellIs" dxfId="704" priority="103" operator="equal">
      <formula>"Moderado"</formula>
    </cfRule>
    <cfRule type="cellIs" dxfId="703" priority="104" operator="equal">
      <formula>"Bajo"</formula>
    </cfRule>
  </conditionalFormatting>
  <conditionalFormatting sqref="I81">
    <cfRule type="cellIs" dxfId="702" priority="109" operator="equal">
      <formula>"Extremo"</formula>
    </cfRule>
    <cfRule type="cellIs" dxfId="701" priority="110" operator="equal">
      <formula>"Alto"</formula>
    </cfRule>
    <cfRule type="cellIs" dxfId="700" priority="111" operator="equal">
      <formula>"Moderado"</formula>
    </cfRule>
    <cfRule type="cellIs" dxfId="699" priority="112" operator="equal">
      <formula>"Bajo"</formula>
    </cfRule>
  </conditionalFormatting>
  <conditionalFormatting sqref="I87">
    <cfRule type="cellIs" dxfId="698" priority="93" operator="equal">
      <formula>"Extremo"</formula>
    </cfRule>
    <cfRule type="cellIs" dxfId="697" priority="94" operator="equal">
      <formula>"Alto"</formula>
    </cfRule>
    <cfRule type="cellIs" dxfId="696" priority="95" operator="equal">
      <formula>"Moderado"</formula>
    </cfRule>
    <cfRule type="cellIs" dxfId="695" priority="96" operator="equal">
      <formula>"Bajo"</formula>
    </cfRule>
  </conditionalFormatting>
  <conditionalFormatting sqref="I99">
    <cfRule type="cellIs" dxfId="694" priority="85" operator="equal">
      <formula>"Extremo"</formula>
    </cfRule>
    <cfRule type="cellIs" dxfId="693" priority="86" operator="equal">
      <formula>"Alto"</formula>
    </cfRule>
    <cfRule type="cellIs" dxfId="692" priority="87" operator="equal">
      <formula>"Moderado"</formula>
    </cfRule>
    <cfRule type="cellIs" dxfId="691" priority="88" operator="equal">
      <formula>"Bajo"</formula>
    </cfRule>
  </conditionalFormatting>
  <conditionalFormatting sqref="I105">
    <cfRule type="cellIs" dxfId="690" priority="77" operator="equal">
      <formula>"Extremo"</formula>
    </cfRule>
    <cfRule type="cellIs" dxfId="689" priority="78" operator="equal">
      <formula>"Alto"</formula>
    </cfRule>
    <cfRule type="cellIs" dxfId="688" priority="79" operator="equal">
      <formula>"Moderado"</formula>
    </cfRule>
    <cfRule type="cellIs" dxfId="687" priority="80" operator="equal">
      <formula>"Bajo"</formula>
    </cfRule>
  </conditionalFormatting>
  <conditionalFormatting sqref="I111">
    <cfRule type="cellIs" dxfId="686" priority="61" operator="equal">
      <formula>"Extremo"</formula>
    </cfRule>
    <cfRule type="cellIs" dxfId="685" priority="62" operator="equal">
      <formula>"Alto"</formula>
    </cfRule>
    <cfRule type="cellIs" dxfId="684" priority="63" operator="equal">
      <formula>"Moderado"</formula>
    </cfRule>
    <cfRule type="cellIs" dxfId="683" priority="64" operator="equal">
      <formula>"Bajo"</formula>
    </cfRule>
  </conditionalFormatting>
  <conditionalFormatting sqref="I117">
    <cfRule type="cellIs" dxfId="682" priority="69" operator="equal">
      <formula>"Extremo"</formula>
    </cfRule>
    <cfRule type="cellIs" dxfId="681" priority="70" operator="equal">
      <formula>"Alto"</formula>
    </cfRule>
    <cfRule type="cellIs" dxfId="680" priority="71" operator="equal">
      <formula>"Moderado"</formula>
    </cfRule>
    <cfRule type="cellIs" dxfId="679" priority="72" operator="equal">
      <formula>"Bajo"</formula>
    </cfRule>
  </conditionalFormatting>
  <conditionalFormatting sqref="I123">
    <cfRule type="cellIs" dxfId="678" priority="53" operator="equal">
      <formula>"Extremo"</formula>
    </cfRule>
    <cfRule type="cellIs" dxfId="677" priority="54" operator="equal">
      <formula>"Alto"</formula>
    </cfRule>
    <cfRule type="cellIs" dxfId="676" priority="55" operator="equal">
      <formula>"Moderado"</formula>
    </cfRule>
    <cfRule type="cellIs" dxfId="675" priority="56" operator="equal">
      <formula>"Bajo"</formula>
    </cfRule>
  </conditionalFormatting>
  <conditionalFormatting sqref="I135">
    <cfRule type="cellIs" dxfId="674" priority="349" operator="equal">
      <formula>"Extremo"</formula>
    </cfRule>
    <cfRule type="cellIs" dxfId="673" priority="350" operator="equal">
      <formula>"Alto"</formula>
    </cfRule>
    <cfRule type="cellIs" dxfId="672" priority="351" operator="equal">
      <formula>"Moderado"</formula>
    </cfRule>
    <cfRule type="cellIs" dxfId="671" priority="352" operator="equal">
      <formula>"Bajo"</formula>
    </cfRule>
  </conditionalFormatting>
  <conditionalFormatting sqref="I141">
    <cfRule type="cellIs" dxfId="670" priority="37" operator="equal">
      <formula>"Extremo"</formula>
    </cfRule>
    <cfRule type="cellIs" dxfId="669" priority="38" operator="equal">
      <formula>"Alto"</formula>
    </cfRule>
    <cfRule type="cellIs" dxfId="668" priority="39" operator="equal">
      <formula>"Moderado"</formula>
    </cfRule>
    <cfRule type="cellIs" dxfId="667" priority="40" operator="equal">
      <formula>"Bajo"</formula>
    </cfRule>
  </conditionalFormatting>
  <conditionalFormatting sqref="I147">
    <cfRule type="cellIs" dxfId="666" priority="45" operator="equal">
      <formula>"Extremo"</formula>
    </cfRule>
    <cfRule type="cellIs" dxfId="665" priority="46" operator="equal">
      <formula>"Alto"</formula>
    </cfRule>
    <cfRule type="cellIs" dxfId="664" priority="47" operator="equal">
      <formula>"Moderado"</formula>
    </cfRule>
    <cfRule type="cellIs" dxfId="663" priority="48" operator="equal">
      <formula>"Bajo"</formula>
    </cfRule>
  </conditionalFormatting>
  <conditionalFormatting sqref="I153">
    <cfRule type="cellIs" dxfId="662" priority="29" operator="equal">
      <formula>"Extremo"</formula>
    </cfRule>
    <cfRule type="cellIs" dxfId="661" priority="30" operator="equal">
      <formula>"Alto"</formula>
    </cfRule>
    <cfRule type="cellIs" dxfId="660" priority="31" operator="equal">
      <formula>"Moderado"</formula>
    </cfRule>
    <cfRule type="cellIs" dxfId="659" priority="32" operator="equal">
      <formula>"Bajo"</formula>
    </cfRule>
  </conditionalFormatting>
  <conditionalFormatting sqref="I159">
    <cfRule type="cellIs" dxfId="658" priority="413" operator="equal">
      <formula>"Extremo"</formula>
    </cfRule>
    <cfRule type="cellIs" dxfId="657" priority="414" operator="equal">
      <formula>"Alto"</formula>
    </cfRule>
    <cfRule type="cellIs" dxfId="656" priority="415" operator="equal">
      <formula>"Moderado"</formula>
    </cfRule>
    <cfRule type="cellIs" dxfId="655" priority="416" operator="equal">
      <formula>"Bajo"</formula>
    </cfRule>
  </conditionalFormatting>
  <conditionalFormatting sqref="I165">
    <cfRule type="cellIs" dxfId="654" priority="405" operator="equal">
      <formula>"Extremo"</formula>
    </cfRule>
    <cfRule type="cellIs" dxfId="653" priority="406" operator="equal">
      <formula>"Alto"</formula>
    </cfRule>
    <cfRule type="cellIs" dxfId="652" priority="407" operator="equal">
      <formula>"Moderado"</formula>
    </cfRule>
    <cfRule type="cellIs" dxfId="651" priority="408" operator="equal">
      <formula>"Bajo"</formula>
    </cfRule>
  </conditionalFormatting>
  <conditionalFormatting sqref="I171">
    <cfRule type="cellIs" dxfId="650" priority="397" operator="equal">
      <formula>"Extremo"</formula>
    </cfRule>
    <cfRule type="cellIs" dxfId="649" priority="398" operator="equal">
      <formula>"Alto"</formula>
    </cfRule>
    <cfRule type="cellIs" dxfId="648" priority="399" operator="equal">
      <formula>"Moderado"</formula>
    </cfRule>
    <cfRule type="cellIs" dxfId="647" priority="400" operator="equal">
      <formula>"Bajo"</formula>
    </cfRule>
  </conditionalFormatting>
  <conditionalFormatting sqref="I177">
    <cfRule type="cellIs" dxfId="646" priority="389" operator="equal">
      <formula>"Extremo"</formula>
    </cfRule>
    <cfRule type="cellIs" dxfId="645" priority="390" operator="equal">
      <formula>"Alto"</formula>
    </cfRule>
    <cfRule type="cellIs" dxfId="644" priority="391" operator="equal">
      <formula>"Moderado"</formula>
    </cfRule>
    <cfRule type="cellIs" dxfId="643" priority="392" operator="equal">
      <formula>"Bajo"</formula>
    </cfRule>
  </conditionalFormatting>
  <conditionalFormatting sqref="I183">
    <cfRule type="cellIs" dxfId="642" priority="341" operator="equal">
      <formula>"Extremo"</formula>
    </cfRule>
    <cfRule type="cellIs" dxfId="641" priority="342" operator="equal">
      <formula>"Alto"</formula>
    </cfRule>
    <cfRule type="cellIs" dxfId="640" priority="343" operator="equal">
      <formula>"Moderado"</formula>
    </cfRule>
    <cfRule type="cellIs" dxfId="639" priority="344" operator="equal">
      <formula>"Bajo"</formula>
    </cfRule>
  </conditionalFormatting>
  <conditionalFormatting sqref="I189">
    <cfRule type="cellIs" dxfId="638" priority="333" operator="equal">
      <formula>"Extremo"</formula>
    </cfRule>
    <cfRule type="cellIs" dxfId="637" priority="334" operator="equal">
      <formula>"Alto"</formula>
    </cfRule>
    <cfRule type="cellIs" dxfId="636" priority="335" operator="equal">
      <formula>"Moderado"</formula>
    </cfRule>
    <cfRule type="cellIs" dxfId="635" priority="336" operator="equal">
      <formula>"Bajo"</formula>
    </cfRule>
  </conditionalFormatting>
  <conditionalFormatting sqref="I195">
    <cfRule type="cellIs" dxfId="634" priority="365" operator="equal">
      <formula>"Extremo"</formula>
    </cfRule>
    <cfRule type="cellIs" dxfId="633" priority="366" operator="equal">
      <formula>"Alto"</formula>
    </cfRule>
    <cfRule type="cellIs" dxfId="632" priority="367" operator="equal">
      <formula>"Moderado"</formula>
    </cfRule>
    <cfRule type="cellIs" dxfId="631" priority="368" operator="equal">
      <formula>"Bajo"</formula>
    </cfRule>
  </conditionalFormatting>
  <conditionalFormatting sqref="I201">
    <cfRule type="cellIs" dxfId="630" priority="357" operator="equal">
      <formula>"Extremo"</formula>
    </cfRule>
    <cfRule type="cellIs" dxfId="629" priority="358" operator="equal">
      <formula>"Alto"</formula>
    </cfRule>
    <cfRule type="cellIs" dxfId="628" priority="359" operator="equal">
      <formula>"Moderado"</formula>
    </cfRule>
    <cfRule type="cellIs" dxfId="627" priority="360" operator="equal">
      <formula>"Bajo"</formula>
    </cfRule>
  </conditionalFormatting>
  <conditionalFormatting sqref="I207">
    <cfRule type="cellIs" dxfId="626" priority="477" operator="equal">
      <formula>"Extremo"</formula>
    </cfRule>
    <cfRule type="cellIs" dxfId="625" priority="478" operator="equal">
      <formula>"Alto"</formula>
    </cfRule>
    <cfRule type="cellIs" dxfId="624" priority="479" operator="equal">
      <formula>"Moderado"</formula>
    </cfRule>
    <cfRule type="cellIs" dxfId="623" priority="480" operator="equal">
      <formula>"Bajo"</formula>
    </cfRule>
  </conditionalFormatting>
  <conditionalFormatting sqref="I213">
    <cfRule type="cellIs" dxfId="622" priority="469" operator="equal">
      <formula>"Extremo"</formula>
    </cfRule>
    <cfRule type="cellIs" dxfId="621" priority="470" operator="equal">
      <formula>"Alto"</formula>
    </cfRule>
    <cfRule type="cellIs" dxfId="620" priority="471" operator="equal">
      <formula>"Moderado"</formula>
    </cfRule>
    <cfRule type="cellIs" dxfId="619" priority="472" operator="equal">
      <formula>"Bajo"</formula>
    </cfRule>
  </conditionalFormatting>
  <conditionalFormatting sqref="I219">
    <cfRule type="cellIs" dxfId="618" priority="461" operator="equal">
      <formula>"Extremo"</formula>
    </cfRule>
    <cfRule type="cellIs" dxfId="617" priority="462" operator="equal">
      <formula>"Alto"</formula>
    </cfRule>
    <cfRule type="cellIs" dxfId="616" priority="463" operator="equal">
      <formula>"Moderado"</formula>
    </cfRule>
    <cfRule type="cellIs" dxfId="615" priority="464" operator="equal">
      <formula>"Bajo"</formula>
    </cfRule>
  </conditionalFormatting>
  <conditionalFormatting sqref="I225">
    <cfRule type="cellIs" dxfId="614" priority="453" operator="equal">
      <formula>"Extremo"</formula>
    </cfRule>
    <cfRule type="cellIs" dxfId="613" priority="454" operator="equal">
      <formula>"Alto"</formula>
    </cfRule>
    <cfRule type="cellIs" dxfId="612" priority="455" operator="equal">
      <formula>"Moderado"</formula>
    </cfRule>
    <cfRule type="cellIs" dxfId="611" priority="456" operator="equal">
      <formula>"Bajo"</formula>
    </cfRule>
  </conditionalFormatting>
  <conditionalFormatting sqref="I231">
    <cfRule type="cellIs" dxfId="610" priority="445" operator="equal">
      <formula>"Extremo"</formula>
    </cfRule>
    <cfRule type="cellIs" dxfId="609" priority="446" operator="equal">
      <formula>"Alto"</formula>
    </cfRule>
    <cfRule type="cellIs" dxfId="608" priority="447" operator="equal">
      <formula>"Moderado"</formula>
    </cfRule>
    <cfRule type="cellIs" dxfId="607" priority="448" operator="equal">
      <formula>"Bajo"</formula>
    </cfRule>
  </conditionalFormatting>
  <conditionalFormatting sqref="I237">
    <cfRule type="cellIs" dxfId="606" priority="437" operator="equal">
      <formula>"Extremo"</formula>
    </cfRule>
    <cfRule type="cellIs" dxfId="605" priority="438" operator="equal">
      <formula>"Alto"</formula>
    </cfRule>
    <cfRule type="cellIs" dxfId="604" priority="439" operator="equal">
      <formula>"Moderado"</formula>
    </cfRule>
    <cfRule type="cellIs" dxfId="603" priority="440" operator="equal">
      <formula>"Bajo"</formula>
    </cfRule>
  </conditionalFormatting>
  <conditionalFormatting sqref="I243">
    <cfRule type="cellIs" dxfId="602" priority="429" operator="equal">
      <formula>"Extremo"</formula>
    </cfRule>
    <cfRule type="cellIs" dxfId="601" priority="430" operator="equal">
      <formula>"Alto"</formula>
    </cfRule>
    <cfRule type="cellIs" dxfId="600" priority="431" operator="equal">
      <formula>"Moderado"</formula>
    </cfRule>
    <cfRule type="cellIs" dxfId="599" priority="432" operator="equal">
      <formula>"Bajo"</formula>
    </cfRule>
  </conditionalFormatting>
  <conditionalFormatting sqref="I249">
    <cfRule type="cellIs" dxfId="598" priority="213" operator="equal">
      <formula>"Extremo"</formula>
    </cfRule>
    <cfRule type="cellIs" dxfId="597" priority="214" operator="equal">
      <formula>"Alto"</formula>
    </cfRule>
    <cfRule type="cellIs" dxfId="596" priority="215" operator="equal">
      <formula>"Moderado"</formula>
    </cfRule>
    <cfRule type="cellIs" dxfId="595" priority="216" operator="equal">
      <formula>"Bajo"</formula>
    </cfRule>
  </conditionalFormatting>
  <conditionalFormatting sqref="I255">
    <cfRule type="cellIs" dxfId="594" priority="221" operator="equal">
      <formula>"Extremo"</formula>
    </cfRule>
    <cfRule type="cellIs" dxfId="593" priority="222" operator="equal">
      <formula>"Alto"</formula>
    </cfRule>
    <cfRule type="cellIs" dxfId="592" priority="223" operator="equal">
      <formula>"Moderado"</formula>
    </cfRule>
    <cfRule type="cellIs" dxfId="591" priority="224" operator="equal">
      <formula>"Bajo"</formula>
    </cfRule>
  </conditionalFormatting>
  <conditionalFormatting sqref="I261">
    <cfRule type="cellIs" dxfId="590" priority="229" operator="equal">
      <formula>"Extremo"</formula>
    </cfRule>
    <cfRule type="cellIs" dxfId="589" priority="230" operator="equal">
      <formula>"Alto"</formula>
    </cfRule>
    <cfRule type="cellIs" dxfId="588" priority="231" operator="equal">
      <formula>"Moderado"</formula>
    </cfRule>
    <cfRule type="cellIs" dxfId="587" priority="232" operator="equal">
      <formula>"Bajo"</formula>
    </cfRule>
  </conditionalFormatting>
  <conditionalFormatting sqref="I267">
    <cfRule type="cellIs" dxfId="586" priority="237" operator="equal">
      <formula>"Extremo"</formula>
    </cfRule>
    <cfRule type="cellIs" dxfId="585" priority="238" operator="equal">
      <formula>"Alto"</formula>
    </cfRule>
    <cfRule type="cellIs" dxfId="584" priority="239" operator="equal">
      <formula>"Moderado"</formula>
    </cfRule>
    <cfRule type="cellIs" dxfId="583" priority="240" operator="equal">
      <formula>"Bajo"</formula>
    </cfRule>
  </conditionalFormatting>
  <conditionalFormatting sqref="I273">
    <cfRule type="cellIs" dxfId="582" priority="245" operator="equal">
      <formula>"Extremo"</formula>
    </cfRule>
    <cfRule type="cellIs" dxfId="581" priority="246" operator="equal">
      <formula>"Alto"</formula>
    </cfRule>
    <cfRule type="cellIs" dxfId="580" priority="247" operator="equal">
      <formula>"Moderado"</formula>
    </cfRule>
    <cfRule type="cellIs" dxfId="579" priority="248" operator="equal">
      <formula>"Bajo"</formula>
    </cfRule>
  </conditionalFormatting>
  <conditionalFormatting sqref="I279">
    <cfRule type="cellIs" dxfId="578" priority="21" operator="equal">
      <formula>"Extremo"</formula>
    </cfRule>
    <cfRule type="cellIs" dxfId="577" priority="22" operator="equal">
      <formula>"Alto"</formula>
    </cfRule>
    <cfRule type="cellIs" dxfId="576" priority="23" operator="equal">
      <formula>"Moderado"</formula>
    </cfRule>
    <cfRule type="cellIs" dxfId="575" priority="24" operator="equal">
      <formula>"Bajo"</formula>
    </cfRule>
  </conditionalFormatting>
  <conditionalFormatting sqref="I285">
    <cfRule type="cellIs" dxfId="574" priority="13" operator="equal">
      <formula>"Extremo"</formula>
    </cfRule>
    <cfRule type="cellIs" dxfId="573" priority="14" operator="equal">
      <formula>"Alto"</formula>
    </cfRule>
    <cfRule type="cellIs" dxfId="572" priority="15" operator="equal">
      <formula>"Moderado"</formula>
    </cfRule>
    <cfRule type="cellIs" dxfId="571" priority="16" operator="equal">
      <formula>"Bajo"</formula>
    </cfRule>
  </conditionalFormatting>
  <conditionalFormatting sqref="I291">
    <cfRule type="cellIs" dxfId="570" priority="165" operator="equal">
      <formula>"Extremo"</formula>
    </cfRule>
    <cfRule type="cellIs" dxfId="569" priority="166" operator="equal">
      <formula>"Alto"</formula>
    </cfRule>
    <cfRule type="cellIs" dxfId="568" priority="167" operator="equal">
      <formula>"Moderado"</formula>
    </cfRule>
    <cfRule type="cellIs" dxfId="567" priority="168" operator="equal">
      <formula>"Bajo"</formula>
    </cfRule>
  </conditionalFormatting>
  <conditionalFormatting sqref="I297">
    <cfRule type="cellIs" dxfId="566" priority="173" operator="equal">
      <formula>"Extremo"</formula>
    </cfRule>
    <cfRule type="cellIs" dxfId="565" priority="174" operator="equal">
      <formula>"Alto"</formula>
    </cfRule>
    <cfRule type="cellIs" dxfId="564" priority="175" operator="equal">
      <formula>"Moderado"</formula>
    </cfRule>
    <cfRule type="cellIs" dxfId="563" priority="176" operator="equal">
      <formula>"Bajo"</formula>
    </cfRule>
  </conditionalFormatting>
  <conditionalFormatting sqref="I303">
    <cfRule type="cellIs" dxfId="562" priority="181" operator="equal">
      <formula>"Extremo"</formula>
    </cfRule>
    <cfRule type="cellIs" dxfId="561" priority="182" operator="equal">
      <formula>"Alto"</formula>
    </cfRule>
    <cfRule type="cellIs" dxfId="560" priority="183" operator="equal">
      <formula>"Moderado"</formula>
    </cfRule>
    <cfRule type="cellIs" dxfId="559" priority="184" operator="equal">
      <formula>"Bajo"</formula>
    </cfRule>
  </conditionalFormatting>
  <conditionalFormatting sqref="I309">
    <cfRule type="cellIs" dxfId="558" priority="189" operator="equal">
      <formula>"Extremo"</formula>
    </cfRule>
    <cfRule type="cellIs" dxfId="557" priority="190" operator="equal">
      <formula>"Alto"</formula>
    </cfRule>
    <cfRule type="cellIs" dxfId="556" priority="191" operator="equal">
      <formula>"Moderado"</formula>
    </cfRule>
    <cfRule type="cellIs" dxfId="555" priority="192" operator="equal">
      <formula>"Bajo"</formula>
    </cfRule>
  </conditionalFormatting>
  <conditionalFormatting sqref="I315 I321">
    <cfRule type="cellIs" dxfId="554" priority="5" operator="equal">
      <formula>"Extremo"</formula>
    </cfRule>
    <cfRule type="cellIs" dxfId="553" priority="6" operator="equal">
      <formula>"Alto"</formula>
    </cfRule>
    <cfRule type="cellIs" dxfId="552" priority="7" operator="equal">
      <formula>"Moderado"</formula>
    </cfRule>
    <cfRule type="cellIs" dxfId="551" priority="8" operator="equal">
      <formula>"Bajo"</formula>
    </cfRule>
  </conditionalFormatting>
  <conditionalFormatting sqref="P9 P15 P21 P27 P45 P51 P57 P93 P129">
    <cfRule type="cellIs" dxfId="550" priority="493" operator="equal">
      <formula>"Extremo"</formula>
    </cfRule>
    <cfRule type="cellIs" dxfId="549" priority="494" operator="equal">
      <formula>"Alto"</formula>
    </cfRule>
    <cfRule type="cellIs" dxfId="548" priority="495" operator="equal">
      <formula>"Moderado"</formula>
    </cfRule>
    <cfRule type="cellIs" dxfId="547" priority="496" operator="equal">
      <formula>"Bajo"</formula>
    </cfRule>
  </conditionalFormatting>
  <conditionalFormatting sqref="P33">
    <cfRule type="cellIs" dxfId="546" priority="137" operator="equal">
      <formula>"Extremo"</formula>
    </cfRule>
    <cfRule type="cellIs" dxfId="545" priority="138" operator="equal">
      <formula>"Alto"</formula>
    </cfRule>
    <cfRule type="cellIs" dxfId="544" priority="139" operator="equal">
      <formula>"Moderado"</formula>
    </cfRule>
    <cfRule type="cellIs" dxfId="543" priority="140" operator="equal">
      <formula>"Bajo"</formula>
    </cfRule>
  </conditionalFormatting>
  <conditionalFormatting sqref="P39">
    <cfRule type="cellIs" dxfId="542" priority="145" operator="equal">
      <formula>"Extremo"</formula>
    </cfRule>
    <cfRule type="cellIs" dxfId="541" priority="146" operator="equal">
      <formula>"Alto"</formula>
    </cfRule>
    <cfRule type="cellIs" dxfId="540" priority="147" operator="equal">
      <formula>"Moderado"</formula>
    </cfRule>
    <cfRule type="cellIs" dxfId="539" priority="148" operator="equal">
      <formula>"Bajo"</formula>
    </cfRule>
  </conditionalFormatting>
  <conditionalFormatting sqref="P63">
    <cfRule type="cellIs" dxfId="538" priority="121" operator="equal">
      <formula>"Extremo"</formula>
    </cfRule>
    <cfRule type="cellIs" dxfId="537" priority="122" operator="equal">
      <formula>"Alto"</formula>
    </cfRule>
    <cfRule type="cellIs" dxfId="536" priority="123" operator="equal">
      <formula>"Moderado"</formula>
    </cfRule>
    <cfRule type="cellIs" dxfId="535" priority="124" operator="equal">
      <formula>"Bajo"</formula>
    </cfRule>
  </conditionalFormatting>
  <conditionalFormatting sqref="P69">
    <cfRule type="cellIs" dxfId="534" priority="113" operator="equal">
      <formula>"Extremo"</formula>
    </cfRule>
    <cfRule type="cellIs" dxfId="533" priority="114" operator="equal">
      <formula>"Alto"</formula>
    </cfRule>
    <cfRule type="cellIs" dxfId="532" priority="115" operator="equal">
      <formula>"Moderado"</formula>
    </cfRule>
    <cfRule type="cellIs" dxfId="531" priority="116" operator="equal">
      <formula>"Bajo"</formula>
    </cfRule>
  </conditionalFormatting>
  <conditionalFormatting sqref="P75">
    <cfRule type="cellIs" dxfId="530" priority="97" operator="equal">
      <formula>"Extremo"</formula>
    </cfRule>
    <cfRule type="cellIs" dxfId="529" priority="98" operator="equal">
      <formula>"Alto"</formula>
    </cfRule>
    <cfRule type="cellIs" dxfId="528" priority="99" operator="equal">
      <formula>"Moderado"</formula>
    </cfRule>
    <cfRule type="cellIs" dxfId="527" priority="100" operator="equal">
      <formula>"Bajo"</formula>
    </cfRule>
  </conditionalFormatting>
  <conditionalFormatting sqref="P81">
    <cfRule type="cellIs" dxfId="526" priority="105" operator="equal">
      <formula>"Extremo"</formula>
    </cfRule>
    <cfRule type="cellIs" dxfId="525" priority="106" operator="equal">
      <formula>"Alto"</formula>
    </cfRule>
    <cfRule type="cellIs" dxfId="524" priority="107" operator="equal">
      <formula>"Moderado"</formula>
    </cfRule>
    <cfRule type="cellIs" dxfId="523" priority="108" operator="equal">
      <formula>"Bajo"</formula>
    </cfRule>
  </conditionalFormatting>
  <conditionalFormatting sqref="P87">
    <cfRule type="cellIs" dxfId="522" priority="89" operator="equal">
      <formula>"Extremo"</formula>
    </cfRule>
    <cfRule type="cellIs" dxfId="521" priority="90" operator="equal">
      <formula>"Alto"</formula>
    </cfRule>
    <cfRule type="cellIs" dxfId="520" priority="91" operator="equal">
      <formula>"Moderado"</formula>
    </cfRule>
    <cfRule type="cellIs" dxfId="519" priority="92" operator="equal">
      <formula>"Bajo"</formula>
    </cfRule>
  </conditionalFormatting>
  <conditionalFormatting sqref="P99">
    <cfRule type="cellIs" dxfId="518" priority="81" operator="equal">
      <formula>"Extremo"</formula>
    </cfRule>
    <cfRule type="cellIs" dxfId="517" priority="82" operator="equal">
      <formula>"Alto"</formula>
    </cfRule>
    <cfRule type="cellIs" dxfId="516" priority="83" operator="equal">
      <formula>"Moderado"</formula>
    </cfRule>
    <cfRule type="cellIs" dxfId="515" priority="84" operator="equal">
      <formula>"Bajo"</formula>
    </cfRule>
  </conditionalFormatting>
  <conditionalFormatting sqref="P105">
    <cfRule type="cellIs" dxfId="514" priority="73" operator="equal">
      <formula>"Extremo"</formula>
    </cfRule>
    <cfRule type="cellIs" dxfId="513" priority="74" operator="equal">
      <formula>"Alto"</formula>
    </cfRule>
    <cfRule type="cellIs" dxfId="512" priority="75" operator="equal">
      <formula>"Moderado"</formula>
    </cfRule>
    <cfRule type="cellIs" dxfId="511" priority="76" operator="equal">
      <formula>"Bajo"</formula>
    </cfRule>
  </conditionalFormatting>
  <conditionalFormatting sqref="P111">
    <cfRule type="cellIs" dxfId="510" priority="57" operator="equal">
      <formula>"Extremo"</formula>
    </cfRule>
    <cfRule type="cellIs" dxfId="509" priority="58" operator="equal">
      <formula>"Alto"</formula>
    </cfRule>
    <cfRule type="cellIs" dxfId="508" priority="59" operator="equal">
      <formula>"Moderado"</formula>
    </cfRule>
    <cfRule type="cellIs" dxfId="507" priority="60" operator="equal">
      <formula>"Bajo"</formula>
    </cfRule>
  </conditionalFormatting>
  <conditionalFormatting sqref="P117">
    <cfRule type="cellIs" dxfId="506" priority="65" operator="equal">
      <formula>"Extremo"</formula>
    </cfRule>
    <cfRule type="cellIs" dxfId="505" priority="66" operator="equal">
      <formula>"Alto"</formula>
    </cfRule>
    <cfRule type="cellIs" dxfId="504" priority="67" operator="equal">
      <formula>"Moderado"</formula>
    </cfRule>
    <cfRule type="cellIs" dxfId="503" priority="68" operator="equal">
      <formula>"Bajo"</formula>
    </cfRule>
  </conditionalFormatting>
  <conditionalFormatting sqref="P123">
    <cfRule type="cellIs" dxfId="502" priority="49" operator="equal">
      <formula>"Extremo"</formula>
    </cfRule>
    <cfRule type="cellIs" dxfId="501" priority="50" operator="equal">
      <formula>"Alto"</formula>
    </cfRule>
    <cfRule type="cellIs" dxfId="500" priority="51" operator="equal">
      <formula>"Moderado"</formula>
    </cfRule>
    <cfRule type="cellIs" dxfId="499" priority="52" operator="equal">
      <formula>"Bajo"</formula>
    </cfRule>
  </conditionalFormatting>
  <conditionalFormatting sqref="P135">
    <cfRule type="cellIs" dxfId="498" priority="345" operator="equal">
      <formula>"Extremo"</formula>
    </cfRule>
    <cfRule type="cellIs" dxfId="497" priority="346" operator="equal">
      <formula>"Alto"</formula>
    </cfRule>
    <cfRule type="cellIs" dxfId="496" priority="347" operator="equal">
      <formula>"Moderado"</formula>
    </cfRule>
    <cfRule type="cellIs" dxfId="495" priority="348" operator="equal">
      <formula>"Bajo"</formula>
    </cfRule>
  </conditionalFormatting>
  <conditionalFormatting sqref="P141">
    <cfRule type="cellIs" dxfId="494" priority="33" operator="equal">
      <formula>"Extremo"</formula>
    </cfRule>
    <cfRule type="cellIs" dxfId="493" priority="34" operator="equal">
      <formula>"Alto"</formula>
    </cfRule>
    <cfRule type="cellIs" dxfId="492" priority="35" operator="equal">
      <formula>"Moderado"</formula>
    </cfRule>
    <cfRule type="cellIs" dxfId="491" priority="36" operator="equal">
      <formula>"Bajo"</formula>
    </cfRule>
  </conditionalFormatting>
  <conditionalFormatting sqref="P147">
    <cfRule type="cellIs" dxfId="490" priority="41" operator="equal">
      <formula>"Extremo"</formula>
    </cfRule>
    <cfRule type="cellIs" dxfId="489" priority="42" operator="equal">
      <formula>"Alto"</formula>
    </cfRule>
    <cfRule type="cellIs" dxfId="488" priority="43" operator="equal">
      <formula>"Moderado"</formula>
    </cfRule>
    <cfRule type="cellIs" dxfId="487" priority="44" operator="equal">
      <formula>"Bajo"</formula>
    </cfRule>
  </conditionalFormatting>
  <conditionalFormatting sqref="P153">
    <cfRule type="cellIs" dxfId="486" priority="25" operator="equal">
      <formula>"Extremo"</formula>
    </cfRule>
    <cfRule type="cellIs" dxfId="485" priority="26" operator="equal">
      <formula>"Alto"</formula>
    </cfRule>
    <cfRule type="cellIs" dxfId="484" priority="27" operator="equal">
      <formula>"Moderado"</formula>
    </cfRule>
    <cfRule type="cellIs" dxfId="483" priority="28" operator="equal">
      <formula>"Bajo"</formula>
    </cfRule>
  </conditionalFormatting>
  <conditionalFormatting sqref="P159">
    <cfRule type="cellIs" dxfId="482" priority="409" operator="equal">
      <formula>"Extremo"</formula>
    </cfRule>
    <cfRule type="cellIs" dxfId="481" priority="410" operator="equal">
      <formula>"Alto"</formula>
    </cfRule>
    <cfRule type="cellIs" dxfId="480" priority="411" operator="equal">
      <formula>"Moderado"</formula>
    </cfRule>
    <cfRule type="cellIs" dxfId="479" priority="412" operator="equal">
      <formula>"Bajo"</formula>
    </cfRule>
  </conditionalFormatting>
  <conditionalFormatting sqref="P165">
    <cfRule type="cellIs" dxfId="478" priority="401" operator="equal">
      <formula>"Extremo"</formula>
    </cfRule>
    <cfRule type="cellIs" dxfId="477" priority="402" operator="equal">
      <formula>"Alto"</formula>
    </cfRule>
    <cfRule type="cellIs" dxfId="476" priority="403" operator="equal">
      <formula>"Moderado"</formula>
    </cfRule>
    <cfRule type="cellIs" dxfId="475" priority="404" operator="equal">
      <formula>"Bajo"</formula>
    </cfRule>
  </conditionalFormatting>
  <conditionalFormatting sqref="P171">
    <cfRule type="cellIs" dxfId="474" priority="393" operator="equal">
      <formula>"Extremo"</formula>
    </cfRule>
    <cfRule type="cellIs" dxfId="473" priority="394" operator="equal">
      <formula>"Alto"</formula>
    </cfRule>
    <cfRule type="cellIs" dxfId="472" priority="395" operator="equal">
      <formula>"Moderado"</formula>
    </cfRule>
    <cfRule type="cellIs" dxfId="471" priority="396" operator="equal">
      <formula>"Bajo"</formula>
    </cfRule>
  </conditionalFormatting>
  <conditionalFormatting sqref="P177">
    <cfRule type="cellIs" dxfId="470" priority="385" operator="equal">
      <formula>"Extremo"</formula>
    </cfRule>
    <cfRule type="cellIs" dxfId="469" priority="386" operator="equal">
      <formula>"Alto"</formula>
    </cfRule>
    <cfRule type="cellIs" dxfId="468" priority="387" operator="equal">
      <formula>"Moderado"</formula>
    </cfRule>
    <cfRule type="cellIs" dxfId="467" priority="388" operator="equal">
      <formula>"Bajo"</formula>
    </cfRule>
  </conditionalFormatting>
  <conditionalFormatting sqref="P183">
    <cfRule type="cellIs" dxfId="466" priority="337" operator="equal">
      <formula>"Extremo"</formula>
    </cfRule>
    <cfRule type="cellIs" dxfId="465" priority="338" operator="equal">
      <formula>"Alto"</formula>
    </cfRule>
    <cfRule type="cellIs" dxfId="464" priority="339" operator="equal">
      <formula>"Moderado"</formula>
    </cfRule>
    <cfRule type="cellIs" dxfId="463" priority="340" operator="equal">
      <formula>"Bajo"</formula>
    </cfRule>
  </conditionalFormatting>
  <conditionalFormatting sqref="P189">
    <cfRule type="cellIs" dxfId="462" priority="329" operator="equal">
      <formula>"Extremo"</formula>
    </cfRule>
    <cfRule type="cellIs" dxfId="461" priority="330" operator="equal">
      <formula>"Alto"</formula>
    </cfRule>
    <cfRule type="cellIs" dxfId="460" priority="331" operator="equal">
      <formula>"Moderado"</formula>
    </cfRule>
    <cfRule type="cellIs" dxfId="459" priority="332" operator="equal">
      <formula>"Bajo"</formula>
    </cfRule>
  </conditionalFormatting>
  <conditionalFormatting sqref="P195">
    <cfRule type="cellIs" dxfId="458" priority="361" operator="equal">
      <formula>"Extremo"</formula>
    </cfRule>
    <cfRule type="cellIs" dxfId="457" priority="362" operator="equal">
      <formula>"Alto"</formula>
    </cfRule>
    <cfRule type="cellIs" dxfId="456" priority="363" operator="equal">
      <formula>"Moderado"</formula>
    </cfRule>
    <cfRule type="cellIs" dxfId="455" priority="364" operator="equal">
      <formula>"Bajo"</formula>
    </cfRule>
  </conditionalFormatting>
  <conditionalFormatting sqref="P201">
    <cfRule type="cellIs" dxfId="454" priority="353" operator="equal">
      <formula>"Extremo"</formula>
    </cfRule>
    <cfRule type="cellIs" dxfId="453" priority="354" operator="equal">
      <formula>"Alto"</formula>
    </cfRule>
    <cfRule type="cellIs" dxfId="452" priority="355" operator="equal">
      <formula>"Moderado"</formula>
    </cfRule>
    <cfRule type="cellIs" dxfId="451" priority="356" operator="equal">
      <formula>"Bajo"</formula>
    </cfRule>
  </conditionalFormatting>
  <conditionalFormatting sqref="P207">
    <cfRule type="cellIs" dxfId="450" priority="473" operator="equal">
      <formula>"Extremo"</formula>
    </cfRule>
    <cfRule type="cellIs" dxfId="449" priority="474" operator="equal">
      <formula>"Alto"</formula>
    </cfRule>
    <cfRule type="cellIs" dxfId="448" priority="475" operator="equal">
      <formula>"Moderado"</formula>
    </cfRule>
    <cfRule type="cellIs" dxfId="447" priority="476" operator="equal">
      <formula>"Bajo"</formula>
    </cfRule>
  </conditionalFormatting>
  <conditionalFormatting sqref="P213">
    <cfRule type="cellIs" dxfId="446" priority="465" operator="equal">
      <formula>"Extremo"</formula>
    </cfRule>
    <cfRule type="cellIs" dxfId="445" priority="466" operator="equal">
      <formula>"Alto"</formula>
    </cfRule>
    <cfRule type="cellIs" dxfId="444" priority="467" operator="equal">
      <formula>"Moderado"</formula>
    </cfRule>
    <cfRule type="cellIs" dxfId="443" priority="468" operator="equal">
      <formula>"Bajo"</formula>
    </cfRule>
  </conditionalFormatting>
  <conditionalFormatting sqref="P219">
    <cfRule type="cellIs" dxfId="442" priority="457" operator="equal">
      <formula>"Extremo"</formula>
    </cfRule>
    <cfRule type="cellIs" dxfId="441" priority="458" operator="equal">
      <formula>"Alto"</formula>
    </cfRule>
    <cfRule type="cellIs" dxfId="440" priority="459" operator="equal">
      <formula>"Moderado"</formula>
    </cfRule>
    <cfRule type="cellIs" dxfId="439" priority="460" operator="equal">
      <formula>"Bajo"</formula>
    </cfRule>
  </conditionalFormatting>
  <conditionalFormatting sqref="P225">
    <cfRule type="cellIs" dxfId="438" priority="449" operator="equal">
      <formula>"Extremo"</formula>
    </cfRule>
    <cfRule type="cellIs" dxfId="437" priority="450" operator="equal">
      <formula>"Alto"</formula>
    </cfRule>
    <cfRule type="cellIs" dxfId="436" priority="451" operator="equal">
      <formula>"Moderado"</formula>
    </cfRule>
    <cfRule type="cellIs" dxfId="435" priority="452" operator="equal">
      <formula>"Bajo"</formula>
    </cfRule>
  </conditionalFormatting>
  <conditionalFormatting sqref="P231">
    <cfRule type="cellIs" dxfId="434" priority="441" operator="equal">
      <formula>"Extremo"</formula>
    </cfRule>
    <cfRule type="cellIs" dxfId="433" priority="442" operator="equal">
      <formula>"Alto"</formula>
    </cfRule>
    <cfRule type="cellIs" dxfId="432" priority="443" operator="equal">
      <formula>"Moderado"</formula>
    </cfRule>
    <cfRule type="cellIs" dxfId="431" priority="444" operator="equal">
      <formula>"Bajo"</formula>
    </cfRule>
  </conditionalFormatting>
  <conditionalFormatting sqref="P237">
    <cfRule type="cellIs" dxfId="430" priority="433" operator="equal">
      <formula>"Extremo"</formula>
    </cfRule>
    <cfRule type="cellIs" dxfId="429" priority="434" operator="equal">
      <formula>"Alto"</formula>
    </cfRule>
    <cfRule type="cellIs" dxfId="428" priority="435" operator="equal">
      <formula>"Moderado"</formula>
    </cfRule>
    <cfRule type="cellIs" dxfId="427" priority="436" operator="equal">
      <formula>"Bajo"</formula>
    </cfRule>
  </conditionalFormatting>
  <conditionalFormatting sqref="P243">
    <cfRule type="cellIs" dxfId="426" priority="425" operator="equal">
      <formula>"Extremo"</formula>
    </cfRule>
    <cfRule type="cellIs" dxfId="425" priority="426" operator="equal">
      <formula>"Alto"</formula>
    </cfRule>
    <cfRule type="cellIs" dxfId="424" priority="427" operator="equal">
      <formula>"Moderado"</formula>
    </cfRule>
    <cfRule type="cellIs" dxfId="423" priority="428" operator="equal">
      <formula>"Bajo"</formula>
    </cfRule>
  </conditionalFormatting>
  <conditionalFormatting sqref="P249">
    <cfRule type="cellIs" dxfId="422" priority="209" operator="equal">
      <formula>"Extremo"</formula>
    </cfRule>
    <cfRule type="cellIs" dxfId="421" priority="210" operator="equal">
      <formula>"Alto"</formula>
    </cfRule>
    <cfRule type="cellIs" dxfId="420" priority="211" operator="equal">
      <formula>"Moderado"</formula>
    </cfRule>
    <cfRule type="cellIs" dxfId="419" priority="212" operator="equal">
      <formula>"Bajo"</formula>
    </cfRule>
  </conditionalFormatting>
  <conditionalFormatting sqref="P255">
    <cfRule type="cellIs" dxfId="418" priority="217" operator="equal">
      <formula>"Extremo"</formula>
    </cfRule>
    <cfRule type="cellIs" dxfId="417" priority="218" operator="equal">
      <formula>"Alto"</formula>
    </cfRule>
    <cfRule type="cellIs" dxfId="416" priority="219" operator="equal">
      <formula>"Moderado"</formula>
    </cfRule>
    <cfRule type="cellIs" dxfId="415" priority="220" operator="equal">
      <formula>"Bajo"</formula>
    </cfRule>
  </conditionalFormatting>
  <conditionalFormatting sqref="P261">
    <cfRule type="cellIs" dxfId="414" priority="225" operator="equal">
      <formula>"Extremo"</formula>
    </cfRule>
    <cfRule type="cellIs" dxfId="413" priority="226" operator="equal">
      <formula>"Alto"</formula>
    </cfRule>
    <cfRule type="cellIs" dxfId="412" priority="227" operator="equal">
      <formula>"Moderado"</formula>
    </cfRule>
    <cfRule type="cellIs" dxfId="411" priority="228" operator="equal">
      <formula>"Bajo"</formula>
    </cfRule>
  </conditionalFormatting>
  <conditionalFormatting sqref="P267">
    <cfRule type="cellIs" dxfId="410" priority="233" operator="equal">
      <formula>"Extremo"</formula>
    </cfRule>
    <cfRule type="cellIs" dxfId="409" priority="234" operator="equal">
      <formula>"Alto"</formula>
    </cfRule>
    <cfRule type="cellIs" dxfId="408" priority="235" operator="equal">
      <formula>"Moderado"</formula>
    </cfRule>
    <cfRule type="cellIs" dxfId="407" priority="236" operator="equal">
      <formula>"Bajo"</formula>
    </cfRule>
  </conditionalFormatting>
  <conditionalFormatting sqref="P273">
    <cfRule type="cellIs" dxfId="406" priority="241" operator="equal">
      <formula>"Extremo"</formula>
    </cfRule>
    <cfRule type="cellIs" dxfId="405" priority="242" operator="equal">
      <formula>"Alto"</formula>
    </cfRule>
    <cfRule type="cellIs" dxfId="404" priority="243" operator="equal">
      <formula>"Moderado"</formula>
    </cfRule>
    <cfRule type="cellIs" dxfId="403" priority="244" operator="equal">
      <formula>"Bajo"</formula>
    </cfRule>
  </conditionalFormatting>
  <conditionalFormatting sqref="P279">
    <cfRule type="cellIs" dxfId="402" priority="17" operator="equal">
      <formula>"Extremo"</formula>
    </cfRule>
    <cfRule type="cellIs" dxfId="401" priority="18" operator="equal">
      <formula>"Alto"</formula>
    </cfRule>
    <cfRule type="cellIs" dxfId="400" priority="19" operator="equal">
      <formula>"Moderado"</formula>
    </cfRule>
    <cfRule type="cellIs" dxfId="399" priority="20" operator="equal">
      <formula>"Bajo"</formula>
    </cfRule>
  </conditionalFormatting>
  <conditionalFormatting sqref="P285">
    <cfRule type="cellIs" dxfId="398" priority="9" operator="equal">
      <formula>"Extremo"</formula>
    </cfRule>
    <cfRule type="cellIs" dxfId="397" priority="10" operator="equal">
      <formula>"Alto"</formula>
    </cfRule>
    <cfRule type="cellIs" dxfId="396" priority="11" operator="equal">
      <formula>"Moderado"</formula>
    </cfRule>
    <cfRule type="cellIs" dxfId="395" priority="12" operator="equal">
      <formula>"Bajo"</formula>
    </cfRule>
  </conditionalFormatting>
  <conditionalFormatting sqref="P291">
    <cfRule type="cellIs" dxfId="394" priority="161" operator="equal">
      <formula>"Extremo"</formula>
    </cfRule>
    <cfRule type="cellIs" dxfId="393" priority="162" operator="equal">
      <formula>"Alto"</formula>
    </cfRule>
    <cfRule type="cellIs" dxfId="392" priority="163" operator="equal">
      <formula>"Moderado"</formula>
    </cfRule>
    <cfRule type="cellIs" dxfId="391" priority="164" operator="equal">
      <formula>"Bajo"</formula>
    </cfRule>
  </conditionalFormatting>
  <conditionalFormatting sqref="P297">
    <cfRule type="cellIs" dxfId="390" priority="169" operator="equal">
      <formula>"Extremo"</formula>
    </cfRule>
    <cfRule type="cellIs" dxfId="389" priority="170" operator="equal">
      <formula>"Alto"</formula>
    </cfRule>
    <cfRule type="cellIs" dxfId="388" priority="171" operator="equal">
      <formula>"Moderado"</formula>
    </cfRule>
    <cfRule type="cellIs" dxfId="387" priority="172" operator="equal">
      <formula>"Bajo"</formula>
    </cfRule>
  </conditionalFormatting>
  <conditionalFormatting sqref="P303">
    <cfRule type="cellIs" dxfId="386" priority="177" operator="equal">
      <formula>"Extremo"</formula>
    </cfRule>
    <cfRule type="cellIs" dxfId="385" priority="178" operator="equal">
      <formula>"Alto"</formula>
    </cfRule>
    <cfRule type="cellIs" dxfId="384" priority="179" operator="equal">
      <formula>"Moderado"</formula>
    </cfRule>
    <cfRule type="cellIs" dxfId="383" priority="180" operator="equal">
      <formula>"Bajo"</formula>
    </cfRule>
  </conditionalFormatting>
  <conditionalFormatting sqref="P309">
    <cfRule type="cellIs" dxfId="382" priority="185" operator="equal">
      <formula>"Extremo"</formula>
    </cfRule>
    <cfRule type="cellIs" dxfId="381" priority="186" operator="equal">
      <formula>"Alto"</formula>
    </cfRule>
    <cfRule type="cellIs" dxfId="380" priority="187" operator="equal">
      <formula>"Moderado"</formula>
    </cfRule>
    <cfRule type="cellIs" dxfId="379" priority="188" operator="equal">
      <formula>"Bajo"</formula>
    </cfRule>
  </conditionalFormatting>
  <conditionalFormatting sqref="P315 P321">
    <cfRule type="cellIs" dxfId="378" priority="1" operator="equal">
      <formula>"Extremo"</formula>
    </cfRule>
    <cfRule type="cellIs" dxfId="377" priority="2" operator="equal">
      <formula>"Alto"</formula>
    </cfRule>
    <cfRule type="cellIs" dxfId="376" priority="3" operator="equal">
      <formula>"Moderado"</formula>
    </cfRule>
    <cfRule type="cellIs" dxfId="375" priority="4" operator="equal">
      <formula>"Bajo"</formula>
    </cfRule>
  </conditionalFormatting>
  <dataValidations xWindow="608" yWindow="232" count="15">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N8" xr:uid="{00000000-0002-0000-0100-000024000000}"/>
    <dataValidation allowBlank="1" showInputMessage="1" showErrorMessage="1" promptTitle="Responsable" prompt="Hace referencia al cargo del servidor (funcionario o contratista) que aplica el control." sqref="M8" xr:uid="{00000000-0002-0000-0100-000023000000}"/>
    <dataValidation allowBlank="1" showInputMessage="1" showErrorMessage="1" promptTitle="Afectación (automático)" prompt="Esta casilla se completa automáticamente a partir de la información diligenciada en las casillas de &quot;Atributos&quot;" sqref="O8" xr:uid="{00000000-0002-0000-0100-00000E000000}"/>
    <dataValidation allowBlank="1" showInputMessage="1" showErrorMessage="1" promptTitle="No. Control" prompt="Número consecutivo de los controles que tiene el riesgo que se está analizando." sqref="J8" xr:uid="{00000000-0002-0000-0100-00000D000000}"/>
    <dataValidation allowBlank="1" showInputMessage="1" showErrorMessage="1" promptTitle="Clasificación del riesgo" prompt="Es la agrupación por categorías de los riesgos identificados de acuerdo su naturaleza." sqref="H8" xr:uid="{00000000-0002-0000-0100-000005000000}"/>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F8" xr:uid="{00000000-0002-0000-0100-000004000000}"/>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E8" xr:uid="{00000000-0002-0000-0100-000003000000}"/>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D8" xr:uid="{00000000-0002-0000-0100-000002000000}"/>
    <dataValidation allowBlank="1" showInputMessage="1" showErrorMessage="1" promptTitle="Control:" prompt="Registre el nombre o la descripción del control que aplica." sqref="K8" xr:uid="{00000000-0002-0000-0100-000001000000}"/>
    <dataValidation allowBlank="1" showInputMessage="1" showErrorMessage="1" promptTitle="Descripción del riesgo" prompt="Registre en este espacio el riesgo teniendo en cuenta la siguiente estructura:_x000a_Posibilidad de... + Impacto para la entidad (Qué) + Causa Inmediata (Cómo) + Causa Raíz (Por qué)_x000a__x000a__x000a_" sqref="G8" xr:uid="{00000000-0002-0000-0100-000000000000}"/>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I7:I8" xr:uid="{00000000-0002-0000-0100-00000C000000}"/>
    <dataValidation allowBlank="1" showInputMessage="1" showErrorMessage="1" promptTitle="Tratamiento" prompt="Seleccione el tipo de tratamiento que realizara para el riesgos esto puede ser " sqref="Q7:Q8" xr:uid="{00000000-0002-0000-0100-000020000000}"/>
    <dataValidation allowBlank="1" showInputMessage="1" showErrorMessage="1" promptTitle="Tipo de Control:" prompt="Preventivo, detectivo o correctivo" sqref="L8" xr:uid="{FCB115B8-9BCA-4BF2-BCC8-C0C0237F709E}"/>
    <dataValidation type="list" allowBlank="1" showInputMessage="1" showErrorMessage="1" sqref="D279 D281:D285" xr:uid="{8DAC3280-0FCB-4A97-825A-FF551F8BE113}">
      <formula1>Gestión</formula1>
    </dataValidation>
    <dataValidation type="list" allowBlank="1" showInputMessage="1" showErrorMessage="1" sqref="Q9:Q326" xr:uid="{4FDD128A-C25B-44EC-89BE-420101F05E6C}">
      <formula1>"Aceptar, Evitar, Reducir (mitigar), Reducir (transferir),"</formula1>
    </dataValidation>
  </dataValidations>
  <pageMargins left="0.70866141732283472" right="0.70866141732283472" top="0.74803149606299213" bottom="0.74803149606299213" header="0.31496062992125984" footer="0.31496062992125984"/>
  <pageSetup paperSize="8"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645C2-80DB-4081-9FAA-97E76FA6CA13}">
  <sheetPr filterMode="1">
    <tabColor rgb="FF00B0F0"/>
  </sheetPr>
  <dimension ref="A1:Q242"/>
  <sheetViews>
    <sheetView showGridLines="0" topLeftCell="A7" zoomScale="70" zoomScaleNormal="70" zoomScaleSheetLayoutView="55" workbookViewId="0">
      <pane xSplit="2" ySplit="2" topLeftCell="C9" activePane="bottomRight" state="frozen"/>
      <selection activeCell="A7" sqref="A7"/>
      <selection pane="topRight" activeCell="B7" sqref="B7"/>
      <selection pane="bottomLeft" activeCell="A9" sqref="A9"/>
      <selection pane="bottomRight" activeCell="D15" sqref="D15:D20"/>
    </sheetView>
  </sheetViews>
  <sheetFormatPr baseColWidth="10" defaultColWidth="11.453125" defaultRowHeight="15.5" x14ac:dyDescent="0.35"/>
  <cols>
    <col min="1" max="1" width="4.1796875" style="128" customWidth="1"/>
    <col min="2" max="2" width="15.54296875" style="141" customWidth="1"/>
    <col min="3" max="3" width="21.36328125" style="141" customWidth="1"/>
    <col min="4" max="4" width="24.90625" style="141" customWidth="1"/>
    <col min="5" max="5" width="20.08984375" style="141" customWidth="1"/>
    <col min="6" max="6" width="27" style="141" customWidth="1"/>
    <col min="7" max="7" width="39.1796875" style="294" customWidth="1"/>
    <col min="8" max="8" width="23" style="160" hidden="1" customWidth="1"/>
    <col min="9" max="9" width="8.90625" style="307" customWidth="1"/>
    <col min="10" max="10" width="5.90625" style="128" customWidth="1"/>
    <col min="11" max="11" width="61" style="128" customWidth="1"/>
    <col min="12" max="12" width="10.6328125" style="128" customWidth="1"/>
    <col min="13" max="13" width="18.08984375" style="128" customWidth="1"/>
    <col min="14" max="14" width="15.7265625" style="128" customWidth="1"/>
    <col min="15" max="15" width="22.08984375" style="128" customWidth="1"/>
    <col min="16" max="17" width="7.81640625" style="128" customWidth="1"/>
    <col min="18" max="16384" width="11.453125" style="128"/>
  </cols>
  <sheetData>
    <row r="1" spans="1:17" ht="18.649999999999999" customHeight="1" x14ac:dyDescent="0.35">
      <c r="B1" s="539"/>
      <c r="C1" s="539"/>
      <c r="D1" s="540" t="s">
        <v>289</v>
      </c>
      <c r="E1" s="540"/>
      <c r="F1" s="540"/>
      <c r="G1" s="540"/>
      <c r="H1" s="540"/>
      <c r="I1" s="540"/>
      <c r="J1" s="540"/>
      <c r="K1" s="540"/>
      <c r="L1" s="540"/>
      <c r="M1" s="540"/>
      <c r="N1" s="540"/>
      <c r="O1" s="540"/>
      <c r="P1" s="540"/>
      <c r="Q1" s="540"/>
    </row>
    <row r="2" spans="1:17" ht="12.75" customHeight="1" x14ac:dyDescent="0.35">
      <c r="B2" s="539"/>
      <c r="C2" s="539"/>
      <c r="D2" s="540"/>
      <c r="E2" s="540"/>
      <c r="F2" s="540"/>
      <c r="G2" s="540"/>
      <c r="H2" s="540"/>
      <c r="I2" s="540"/>
      <c r="J2" s="540"/>
      <c r="K2" s="540"/>
      <c r="L2" s="540"/>
      <c r="M2" s="540"/>
      <c r="N2" s="540"/>
      <c r="O2" s="540"/>
      <c r="P2" s="540"/>
      <c r="Q2" s="540"/>
    </row>
    <row r="3" spans="1:17" ht="21" customHeight="1" x14ac:dyDescent="0.35">
      <c r="B3" s="539"/>
      <c r="C3" s="539"/>
      <c r="D3" s="540"/>
      <c r="E3" s="540"/>
      <c r="F3" s="540"/>
      <c r="G3" s="540"/>
      <c r="H3" s="540"/>
      <c r="I3" s="540"/>
      <c r="J3" s="540"/>
      <c r="K3" s="540"/>
      <c r="L3" s="540"/>
      <c r="M3" s="540"/>
      <c r="N3" s="540"/>
      <c r="O3" s="540"/>
      <c r="P3" s="540"/>
      <c r="Q3" s="540"/>
    </row>
    <row r="4" spans="1:17" ht="16.25" customHeight="1" x14ac:dyDescent="0.35">
      <c r="B4" s="539"/>
      <c r="C4" s="539"/>
      <c r="D4" s="541" t="s">
        <v>282</v>
      </c>
      <c r="E4" s="541"/>
      <c r="F4" s="541"/>
      <c r="G4" s="541"/>
      <c r="H4" s="541"/>
      <c r="I4" s="541"/>
      <c r="J4" s="541" t="s">
        <v>283</v>
      </c>
      <c r="K4" s="541"/>
      <c r="L4" s="541"/>
      <c r="M4" s="541"/>
      <c r="N4" s="541"/>
      <c r="O4" s="541"/>
      <c r="P4" s="541"/>
      <c r="Q4" s="541"/>
    </row>
    <row r="5" spans="1:17" ht="16.5" customHeight="1" x14ac:dyDescent="0.35">
      <c r="B5" s="142"/>
      <c r="C5" s="142"/>
      <c r="D5" s="150"/>
      <c r="E5" s="150"/>
      <c r="F5" s="150"/>
      <c r="G5" s="150"/>
      <c r="H5" s="150"/>
      <c r="I5" s="306"/>
      <c r="J5" s="150"/>
      <c r="K5" s="150"/>
      <c r="L5" s="150"/>
      <c r="M5" s="150"/>
      <c r="N5" s="150"/>
      <c r="O5" s="150"/>
      <c r="P5" s="150"/>
      <c r="Q5" s="150"/>
    </row>
    <row r="6" spans="1:17" s="143" customFormat="1" ht="8.25" customHeight="1" thickBot="1" x14ac:dyDescent="0.4">
      <c r="A6" s="128"/>
      <c r="B6" s="542"/>
      <c r="C6" s="542"/>
      <c r="D6" s="543"/>
      <c r="E6" s="543"/>
      <c r="F6" s="543"/>
      <c r="G6" s="543"/>
      <c r="H6" s="543"/>
      <c r="I6" s="543"/>
    </row>
    <row r="7" spans="1:17" ht="21.75" customHeight="1" thickBot="1" x14ac:dyDescent="0.4">
      <c r="B7" s="544" t="s">
        <v>29</v>
      </c>
      <c r="C7" s="544"/>
      <c r="D7" s="544"/>
      <c r="E7" s="544"/>
      <c r="F7" s="544"/>
      <c r="G7" s="544"/>
      <c r="H7" s="544"/>
      <c r="I7" s="161"/>
      <c r="J7" s="544" t="s">
        <v>31</v>
      </c>
      <c r="K7" s="544"/>
      <c r="L7" s="544"/>
      <c r="M7" s="544"/>
      <c r="N7" s="544"/>
      <c r="O7" s="544"/>
      <c r="P7" s="161"/>
      <c r="Q7" s="162"/>
    </row>
    <row r="8" spans="1:17" s="159" customFormat="1" ht="38" customHeight="1" thickBot="1" x14ac:dyDescent="0.4">
      <c r="B8" s="163" t="s">
        <v>36</v>
      </c>
      <c r="C8" s="164" t="s">
        <v>3</v>
      </c>
      <c r="D8" s="164" t="s">
        <v>4</v>
      </c>
      <c r="E8" s="165" t="s">
        <v>5</v>
      </c>
      <c r="F8" s="165" t="s">
        <v>6</v>
      </c>
      <c r="G8" s="164" t="s">
        <v>7</v>
      </c>
      <c r="H8" s="165" t="s">
        <v>8</v>
      </c>
      <c r="I8" s="166" t="s">
        <v>9</v>
      </c>
      <c r="J8" s="166" t="s">
        <v>46</v>
      </c>
      <c r="K8" s="165" t="s">
        <v>11</v>
      </c>
      <c r="L8" s="165" t="s">
        <v>287</v>
      </c>
      <c r="M8" s="165" t="s">
        <v>47</v>
      </c>
      <c r="N8" s="165" t="s">
        <v>48</v>
      </c>
      <c r="O8" s="167" t="s">
        <v>60</v>
      </c>
      <c r="P8" s="166" t="s">
        <v>280</v>
      </c>
      <c r="Q8" s="168" t="s">
        <v>17</v>
      </c>
    </row>
    <row r="9" spans="1:17" ht="90" customHeight="1" thickBot="1" x14ac:dyDescent="0.4">
      <c r="A9" s="527">
        <v>1</v>
      </c>
      <c r="B9" s="528" t="s">
        <v>304</v>
      </c>
      <c r="C9" s="461" t="s">
        <v>25</v>
      </c>
      <c r="D9" s="529" t="s">
        <v>290</v>
      </c>
      <c r="E9" s="440" t="s">
        <v>305</v>
      </c>
      <c r="F9" s="440" t="s">
        <v>306</v>
      </c>
      <c r="G9" s="443" t="s">
        <v>307</v>
      </c>
      <c r="H9" s="446" t="s">
        <v>435</v>
      </c>
      <c r="I9" s="449" t="s">
        <v>81</v>
      </c>
      <c r="J9" s="169">
        <v>1</v>
      </c>
      <c r="K9" s="170" t="s">
        <v>308</v>
      </c>
      <c r="L9" s="170" t="s">
        <v>64</v>
      </c>
      <c r="M9" s="170" t="s">
        <v>294</v>
      </c>
      <c r="N9" s="170" t="s">
        <v>310</v>
      </c>
      <c r="O9" s="171" t="s">
        <v>1273</v>
      </c>
      <c r="P9" s="452" t="s">
        <v>81</v>
      </c>
      <c r="Q9" s="455" t="s">
        <v>69</v>
      </c>
    </row>
    <row r="10" spans="1:17" ht="16" hidden="1" thickBot="1" x14ac:dyDescent="0.4">
      <c r="A10" s="527"/>
      <c r="B10" s="528"/>
      <c r="C10" s="462"/>
      <c r="D10" s="464"/>
      <c r="E10" s="441"/>
      <c r="F10" s="441"/>
      <c r="G10" s="532"/>
      <c r="H10" s="447"/>
      <c r="I10" s="450"/>
      <c r="J10" s="172"/>
      <c r="K10" s="173"/>
      <c r="L10" s="173"/>
      <c r="M10" s="173"/>
      <c r="N10" s="173"/>
      <c r="O10" s="174"/>
      <c r="P10" s="453"/>
      <c r="Q10" s="456"/>
    </row>
    <row r="11" spans="1:17" ht="16" hidden="1" thickBot="1" x14ac:dyDescent="0.4">
      <c r="A11" s="527"/>
      <c r="B11" s="528"/>
      <c r="C11" s="462"/>
      <c r="D11" s="464"/>
      <c r="E11" s="441"/>
      <c r="F11" s="441"/>
      <c r="G11" s="532"/>
      <c r="H11" s="447"/>
      <c r="I11" s="450"/>
      <c r="J11" s="172"/>
      <c r="K11" s="175"/>
      <c r="L11" s="175"/>
      <c r="M11" s="175"/>
      <c r="N11" s="175"/>
      <c r="O11" s="176"/>
      <c r="P11" s="453"/>
      <c r="Q11" s="456"/>
    </row>
    <row r="12" spans="1:17" ht="16" hidden="1" thickBot="1" x14ac:dyDescent="0.4">
      <c r="A12" s="527"/>
      <c r="B12" s="528"/>
      <c r="C12" s="462"/>
      <c r="D12" s="464"/>
      <c r="E12" s="441"/>
      <c r="F12" s="441"/>
      <c r="G12" s="532"/>
      <c r="H12" s="447"/>
      <c r="I12" s="450"/>
      <c r="J12" s="172"/>
      <c r="K12" s="173"/>
      <c r="L12" s="173"/>
      <c r="M12" s="173"/>
      <c r="N12" s="173"/>
      <c r="O12" s="174"/>
      <c r="P12" s="453"/>
      <c r="Q12" s="456"/>
    </row>
    <row r="13" spans="1:17" ht="16" hidden="1" thickBot="1" x14ac:dyDescent="0.4">
      <c r="A13" s="527"/>
      <c r="B13" s="528"/>
      <c r="C13" s="462"/>
      <c r="D13" s="464"/>
      <c r="E13" s="441"/>
      <c r="F13" s="441"/>
      <c r="G13" s="532"/>
      <c r="H13" s="447"/>
      <c r="I13" s="450"/>
      <c r="J13" s="172"/>
      <c r="K13" s="173"/>
      <c r="L13" s="173"/>
      <c r="M13" s="173"/>
      <c r="N13" s="173"/>
      <c r="O13" s="174"/>
      <c r="P13" s="453"/>
      <c r="Q13" s="456"/>
    </row>
    <row r="14" spans="1:17" ht="16" hidden="1" thickBot="1" x14ac:dyDescent="0.4">
      <c r="A14" s="527"/>
      <c r="B14" s="528"/>
      <c r="C14" s="463"/>
      <c r="D14" s="465"/>
      <c r="E14" s="442"/>
      <c r="F14" s="442"/>
      <c r="G14" s="533"/>
      <c r="H14" s="448"/>
      <c r="I14" s="451"/>
      <c r="J14" s="177"/>
      <c r="K14" s="178"/>
      <c r="L14" s="178"/>
      <c r="M14" s="178"/>
      <c r="N14" s="178"/>
      <c r="O14" s="179"/>
      <c r="P14" s="454"/>
      <c r="Q14" s="457"/>
    </row>
    <row r="15" spans="1:17" ht="90" customHeight="1" thickBot="1" x14ac:dyDescent="0.4">
      <c r="A15" s="527">
        <v>2</v>
      </c>
      <c r="B15" s="528" t="s">
        <v>486</v>
      </c>
      <c r="C15" s="461" t="s">
        <v>337</v>
      </c>
      <c r="D15" s="529" t="s">
        <v>399</v>
      </c>
      <c r="E15" s="440" t="s">
        <v>487</v>
      </c>
      <c r="F15" s="440" t="s">
        <v>488</v>
      </c>
      <c r="G15" s="443" t="s">
        <v>489</v>
      </c>
      <c r="H15" s="446"/>
      <c r="I15" s="449" t="s">
        <v>146</v>
      </c>
      <c r="J15" s="169">
        <v>1</v>
      </c>
      <c r="K15" s="234" t="s">
        <v>490</v>
      </c>
      <c r="L15" s="170" t="s">
        <v>243</v>
      </c>
      <c r="M15" s="170" t="s">
        <v>485</v>
      </c>
      <c r="N15" s="170" t="s">
        <v>310</v>
      </c>
      <c r="O15" s="171" t="s">
        <v>1274</v>
      </c>
      <c r="P15" s="452" t="s">
        <v>146</v>
      </c>
      <c r="Q15" s="455" t="s">
        <v>69</v>
      </c>
    </row>
    <row r="16" spans="1:17" ht="90" customHeight="1" thickBot="1" x14ac:dyDescent="0.4">
      <c r="A16" s="527"/>
      <c r="B16" s="528"/>
      <c r="C16" s="462"/>
      <c r="D16" s="464"/>
      <c r="E16" s="441"/>
      <c r="F16" s="441"/>
      <c r="G16" s="444"/>
      <c r="H16" s="447"/>
      <c r="I16" s="450"/>
      <c r="J16" s="172">
        <v>2</v>
      </c>
      <c r="K16" s="173" t="s">
        <v>491</v>
      </c>
      <c r="L16" s="173" t="s">
        <v>64</v>
      </c>
      <c r="M16" s="173" t="s">
        <v>475</v>
      </c>
      <c r="N16" s="173" t="s">
        <v>310</v>
      </c>
      <c r="O16" s="174" t="s">
        <v>1275</v>
      </c>
      <c r="P16" s="453"/>
      <c r="Q16" s="456"/>
    </row>
    <row r="17" spans="1:17" ht="16.25" hidden="1" customHeight="1" thickBot="1" x14ac:dyDescent="0.4">
      <c r="A17" s="527"/>
      <c r="B17" s="528"/>
      <c r="C17" s="462"/>
      <c r="D17" s="464"/>
      <c r="E17" s="530"/>
      <c r="F17" s="530"/>
      <c r="G17" s="532"/>
      <c r="H17" s="447"/>
      <c r="I17" s="450"/>
      <c r="J17" s="172"/>
      <c r="K17" s="175"/>
      <c r="L17" s="175"/>
      <c r="M17" s="175"/>
      <c r="N17" s="175"/>
      <c r="O17" s="176"/>
      <c r="P17" s="453"/>
      <c r="Q17" s="456"/>
    </row>
    <row r="18" spans="1:17" ht="16.25" hidden="1" customHeight="1" thickBot="1" x14ac:dyDescent="0.4">
      <c r="A18" s="527"/>
      <c r="B18" s="528"/>
      <c r="C18" s="462"/>
      <c r="D18" s="464"/>
      <c r="E18" s="530"/>
      <c r="F18" s="530"/>
      <c r="G18" s="532"/>
      <c r="H18" s="447"/>
      <c r="I18" s="450"/>
      <c r="J18" s="172"/>
      <c r="K18" s="173"/>
      <c r="L18" s="173"/>
      <c r="M18" s="173"/>
      <c r="N18" s="173"/>
      <c r="O18" s="174"/>
      <c r="P18" s="453"/>
      <c r="Q18" s="456"/>
    </row>
    <row r="19" spans="1:17" ht="16.25" hidden="1" customHeight="1" thickBot="1" x14ac:dyDescent="0.4">
      <c r="A19" s="527"/>
      <c r="B19" s="528"/>
      <c r="C19" s="462"/>
      <c r="D19" s="464"/>
      <c r="E19" s="530"/>
      <c r="F19" s="530"/>
      <c r="G19" s="532"/>
      <c r="H19" s="447"/>
      <c r="I19" s="450"/>
      <c r="J19" s="172"/>
      <c r="K19" s="173"/>
      <c r="L19" s="173"/>
      <c r="M19" s="173"/>
      <c r="N19" s="173"/>
      <c r="O19" s="174"/>
      <c r="P19" s="453"/>
      <c r="Q19" s="456"/>
    </row>
    <row r="20" spans="1:17" ht="16.25" hidden="1" customHeight="1" thickBot="1" x14ac:dyDescent="0.4">
      <c r="A20" s="527"/>
      <c r="B20" s="528"/>
      <c r="C20" s="463"/>
      <c r="D20" s="465"/>
      <c r="E20" s="531"/>
      <c r="F20" s="531"/>
      <c r="G20" s="533"/>
      <c r="H20" s="448"/>
      <c r="I20" s="451"/>
      <c r="J20" s="177"/>
      <c r="K20" s="178"/>
      <c r="L20" s="178"/>
      <c r="M20" s="178"/>
      <c r="N20" s="178"/>
      <c r="O20" s="179"/>
      <c r="P20" s="454"/>
      <c r="Q20" s="457"/>
    </row>
    <row r="21" spans="1:17" ht="90" customHeight="1" thickBot="1" x14ac:dyDescent="0.4">
      <c r="A21" s="527">
        <v>3</v>
      </c>
      <c r="B21" s="528" t="s">
        <v>875</v>
      </c>
      <c r="C21" s="461" t="s">
        <v>216</v>
      </c>
      <c r="D21" s="529" t="s">
        <v>290</v>
      </c>
      <c r="E21" s="440" t="s">
        <v>876</v>
      </c>
      <c r="F21" s="440" t="s">
        <v>877</v>
      </c>
      <c r="G21" s="443" t="s">
        <v>878</v>
      </c>
      <c r="H21" s="446"/>
      <c r="I21" s="449" t="s">
        <v>144</v>
      </c>
      <c r="J21" s="169">
        <v>1</v>
      </c>
      <c r="K21" s="170" t="s">
        <v>879</v>
      </c>
      <c r="L21" s="170" t="s">
        <v>243</v>
      </c>
      <c r="M21" s="170" t="s">
        <v>880</v>
      </c>
      <c r="N21" s="170"/>
      <c r="O21" s="170" t="s">
        <v>1276</v>
      </c>
      <c r="P21" s="452" t="s">
        <v>144</v>
      </c>
      <c r="Q21" s="455" t="s">
        <v>69</v>
      </c>
    </row>
    <row r="22" spans="1:17" ht="16.25" hidden="1" customHeight="1" thickBot="1" x14ac:dyDescent="0.4">
      <c r="A22" s="527"/>
      <c r="B22" s="528"/>
      <c r="C22" s="462"/>
      <c r="D22" s="464"/>
      <c r="E22" s="530"/>
      <c r="F22" s="530"/>
      <c r="G22" s="532"/>
      <c r="H22" s="447"/>
      <c r="I22" s="450"/>
      <c r="J22" s="172"/>
      <c r="K22" s="173"/>
      <c r="L22" s="173"/>
      <c r="M22" s="173"/>
      <c r="N22" s="173"/>
      <c r="O22" s="174"/>
      <c r="P22" s="453"/>
      <c r="Q22" s="456"/>
    </row>
    <row r="23" spans="1:17" ht="16.25" hidden="1" customHeight="1" thickBot="1" x14ac:dyDescent="0.4">
      <c r="A23" s="527"/>
      <c r="B23" s="528"/>
      <c r="C23" s="462"/>
      <c r="D23" s="464"/>
      <c r="E23" s="530"/>
      <c r="F23" s="530"/>
      <c r="G23" s="532"/>
      <c r="H23" s="447"/>
      <c r="I23" s="450"/>
      <c r="J23" s="172"/>
      <c r="K23" s="175"/>
      <c r="L23" s="175"/>
      <c r="M23" s="175"/>
      <c r="N23" s="175"/>
      <c r="O23" s="176"/>
      <c r="P23" s="453"/>
      <c r="Q23" s="456"/>
    </row>
    <row r="24" spans="1:17" ht="16.25" hidden="1" customHeight="1" thickBot="1" x14ac:dyDescent="0.4">
      <c r="A24" s="527"/>
      <c r="B24" s="528"/>
      <c r="C24" s="462"/>
      <c r="D24" s="464"/>
      <c r="E24" s="530"/>
      <c r="F24" s="530"/>
      <c r="G24" s="532"/>
      <c r="H24" s="447"/>
      <c r="I24" s="450"/>
      <c r="J24" s="172"/>
      <c r="K24" s="173"/>
      <c r="L24" s="173"/>
      <c r="M24" s="173"/>
      <c r="N24" s="173"/>
      <c r="O24" s="174"/>
      <c r="P24" s="453"/>
      <c r="Q24" s="456"/>
    </row>
    <row r="25" spans="1:17" ht="16.25" hidden="1" customHeight="1" thickBot="1" x14ac:dyDescent="0.4">
      <c r="A25" s="527"/>
      <c r="B25" s="528"/>
      <c r="C25" s="462"/>
      <c r="D25" s="464"/>
      <c r="E25" s="530"/>
      <c r="F25" s="530"/>
      <c r="G25" s="532"/>
      <c r="H25" s="447"/>
      <c r="I25" s="450"/>
      <c r="J25" s="172"/>
      <c r="K25" s="173"/>
      <c r="L25" s="173"/>
      <c r="M25" s="173"/>
      <c r="N25" s="173"/>
      <c r="O25" s="174"/>
      <c r="P25" s="453"/>
      <c r="Q25" s="456"/>
    </row>
    <row r="26" spans="1:17" ht="16.25" hidden="1" customHeight="1" thickBot="1" x14ac:dyDescent="0.4">
      <c r="A26" s="527"/>
      <c r="B26" s="528"/>
      <c r="C26" s="463"/>
      <c r="D26" s="465"/>
      <c r="E26" s="531"/>
      <c r="F26" s="531"/>
      <c r="G26" s="533"/>
      <c r="H26" s="448"/>
      <c r="I26" s="451"/>
      <c r="J26" s="177"/>
      <c r="K26" s="178"/>
      <c r="L26" s="178"/>
      <c r="M26" s="178"/>
      <c r="N26" s="178"/>
      <c r="O26" s="179"/>
      <c r="P26" s="454"/>
      <c r="Q26" s="457"/>
    </row>
    <row r="27" spans="1:17" ht="90" customHeight="1" thickBot="1" x14ac:dyDescent="0.4">
      <c r="A27" s="527">
        <v>4</v>
      </c>
      <c r="B27" s="528" t="s">
        <v>509</v>
      </c>
      <c r="C27" s="461" t="s">
        <v>219</v>
      </c>
      <c r="D27" s="529" t="s">
        <v>290</v>
      </c>
      <c r="E27" s="440" t="s">
        <v>510</v>
      </c>
      <c r="F27" s="440" t="s">
        <v>511</v>
      </c>
      <c r="G27" s="443" t="s">
        <v>512</v>
      </c>
      <c r="H27" s="446"/>
      <c r="I27" s="449" t="s">
        <v>144</v>
      </c>
      <c r="J27" s="169">
        <v>1</v>
      </c>
      <c r="K27" s="170" t="s">
        <v>513</v>
      </c>
      <c r="L27" s="173" t="s">
        <v>64</v>
      </c>
      <c r="M27" s="170" t="s">
        <v>515</v>
      </c>
      <c r="N27" s="170" t="s">
        <v>311</v>
      </c>
      <c r="O27" s="171" t="s">
        <v>1277</v>
      </c>
      <c r="P27" s="452" t="s">
        <v>144</v>
      </c>
      <c r="Q27" s="455" t="s">
        <v>69</v>
      </c>
    </row>
    <row r="28" spans="1:17" ht="90" customHeight="1" thickBot="1" x14ac:dyDescent="0.4">
      <c r="A28" s="527"/>
      <c r="B28" s="528"/>
      <c r="C28" s="462"/>
      <c r="D28" s="464"/>
      <c r="E28" s="441"/>
      <c r="F28" s="441"/>
      <c r="G28" s="444"/>
      <c r="H28" s="447"/>
      <c r="I28" s="450"/>
      <c r="J28" s="172">
        <v>2</v>
      </c>
      <c r="K28" s="173" t="s">
        <v>514</v>
      </c>
      <c r="L28" s="173" t="s">
        <v>64</v>
      </c>
      <c r="M28" s="173" t="s">
        <v>516</v>
      </c>
      <c r="N28" s="173" t="s">
        <v>461</v>
      </c>
      <c r="O28" s="174" t="s">
        <v>1278</v>
      </c>
      <c r="P28" s="453"/>
      <c r="Q28" s="456"/>
    </row>
    <row r="29" spans="1:17" ht="16.25" hidden="1" customHeight="1" thickBot="1" x14ac:dyDescent="0.4">
      <c r="A29" s="527"/>
      <c r="B29" s="528"/>
      <c r="C29" s="462"/>
      <c r="D29" s="464"/>
      <c r="E29" s="530"/>
      <c r="F29" s="530"/>
      <c r="G29" s="532"/>
      <c r="H29" s="447"/>
      <c r="I29" s="450"/>
      <c r="J29" s="172"/>
      <c r="K29" s="175"/>
      <c r="L29" s="175"/>
      <c r="M29" s="175"/>
      <c r="N29" s="175"/>
      <c r="O29" s="176"/>
      <c r="P29" s="453"/>
      <c r="Q29" s="456"/>
    </row>
    <row r="30" spans="1:17" ht="16.25" hidden="1" customHeight="1" thickBot="1" x14ac:dyDescent="0.4">
      <c r="A30" s="527"/>
      <c r="B30" s="528"/>
      <c r="C30" s="462"/>
      <c r="D30" s="464"/>
      <c r="E30" s="530"/>
      <c r="F30" s="530"/>
      <c r="G30" s="532"/>
      <c r="H30" s="447"/>
      <c r="I30" s="450"/>
      <c r="J30" s="172"/>
      <c r="K30" s="173"/>
      <c r="L30" s="173"/>
      <c r="M30" s="173"/>
      <c r="N30" s="173"/>
      <c r="O30" s="174"/>
      <c r="P30" s="453"/>
      <c r="Q30" s="456"/>
    </row>
    <row r="31" spans="1:17" ht="16.25" hidden="1" customHeight="1" thickBot="1" x14ac:dyDescent="0.4">
      <c r="A31" s="527"/>
      <c r="B31" s="528"/>
      <c r="C31" s="462"/>
      <c r="D31" s="464"/>
      <c r="E31" s="530"/>
      <c r="F31" s="530"/>
      <c r="G31" s="532"/>
      <c r="H31" s="447"/>
      <c r="I31" s="450"/>
      <c r="J31" s="172"/>
      <c r="K31" s="173"/>
      <c r="L31" s="173"/>
      <c r="M31" s="173"/>
      <c r="N31" s="173"/>
      <c r="O31" s="174"/>
      <c r="P31" s="453"/>
      <c r="Q31" s="456"/>
    </row>
    <row r="32" spans="1:17" ht="16.25" hidden="1" customHeight="1" thickBot="1" x14ac:dyDescent="0.4">
      <c r="A32" s="527"/>
      <c r="B32" s="528"/>
      <c r="C32" s="463"/>
      <c r="D32" s="465"/>
      <c r="E32" s="531"/>
      <c r="F32" s="531"/>
      <c r="G32" s="533"/>
      <c r="H32" s="448"/>
      <c r="I32" s="451"/>
      <c r="J32" s="177"/>
      <c r="K32" s="178"/>
      <c r="L32" s="178"/>
      <c r="M32" s="178"/>
      <c r="N32" s="178"/>
      <c r="O32" s="179"/>
      <c r="P32" s="454"/>
      <c r="Q32" s="457"/>
    </row>
    <row r="33" spans="1:17" ht="90" customHeight="1" thickBot="1" x14ac:dyDescent="0.4">
      <c r="A33" s="534">
        <v>5</v>
      </c>
      <c r="B33" s="538" t="s">
        <v>549</v>
      </c>
      <c r="C33" s="461" t="s">
        <v>1252</v>
      </c>
      <c r="D33" s="529" t="s">
        <v>299</v>
      </c>
      <c r="E33" s="440" t="s">
        <v>550</v>
      </c>
      <c r="F33" s="440" t="s">
        <v>552</v>
      </c>
      <c r="G33" s="443" t="s">
        <v>554</v>
      </c>
      <c r="H33" s="446"/>
      <c r="I33" s="449" t="s">
        <v>146</v>
      </c>
      <c r="J33" s="169">
        <v>1</v>
      </c>
      <c r="K33" s="170" t="s">
        <v>560</v>
      </c>
      <c r="L33" s="170" t="s">
        <v>64</v>
      </c>
      <c r="M33" s="170" t="s">
        <v>545</v>
      </c>
      <c r="N33" s="170" t="s">
        <v>310</v>
      </c>
      <c r="O33" s="171" t="s">
        <v>1258</v>
      </c>
      <c r="P33" s="452" t="s">
        <v>146</v>
      </c>
      <c r="Q33" s="455" t="s">
        <v>69</v>
      </c>
    </row>
    <row r="34" spans="1:17" ht="16.25" hidden="1" customHeight="1" thickBot="1" x14ac:dyDescent="0.4">
      <c r="A34" s="527"/>
      <c r="B34" s="528"/>
      <c r="C34" s="462"/>
      <c r="D34" s="464"/>
      <c r="E34" s="530"/>
      <c r="F34" s="530"/>
      <c r="G34" s="532"/>
      <c r="H34" s="447"/>
      <c r="I34" s="450"/>
      <c r="J34" s="172"/>
      <c r="K34" s="173"/>
      <c r="L34" s="173"/>
      <c r="M34" s="173"/>
      <c r="N34" s="173"/>
      <c r="O34" s="174"/>
      <c r="P34" s="453"/>
      <c r="Q34" s="456"/>
    </row>
    <row r="35" spans="1:17" ht="16.25" hidden="1" customHeight="1" thickBot="1" x14ac:dyDescent="0.4">
      <c r="A35" s="527"/>
      <c r="B35" s="528"/>
      <c r="C35" s="462"/>
      <c r="D35" s="464"/>
      <c r="E35" s="530"/>
      <c r="F35" s="530"/>
      <c r="G35" s="532"/>
      <c r="H35" s="447"/>
      <c r="I35" s="450"/>
      <c r="J35" s="172"/>
      <c r="K35" s="175"/>
      <c r="L35" s="175"/>
      <c r="M35" s="175"/>
      <c r="N35" s="175"/>
      <c r="O35" s="176"/>
      <c r="P35" s="453"/>
      <c r="Q35" s="456"/>
    </row>
    <row r="36" spans="1:17" ht="16.25" hidden="1" customHeight="1" thickBot="1" x14ac:dyDescent="0.4">
      <c r="A36" s="527"/>
      <c r="B36" s="528"/>
      <c r="C36" s="462"/>
      <c r="D36" s="464"/>
      <c r="E36" s="530"/>
      <c r="F36" s="530"/>
      <c r="G36" s="532"/>
      <c r="H36" s="447"/>
      <c r="I36" s="450"/>
      <c r="J36" s="172"/>
      <c r="K36" s="173"/>
      <c r="L36" s="173"/>
      <c r="M36" s="173"/>
      <c r="N36" s="173"/>
      <c r="O36" s="174"/>
      <c r="P36" s="453"/>
      <c r="Q36" s="456"/>
    </row>
    <row r="37" spans="1:17" ht="16.25" hidden="1" customHeight="1" thickBot="1" x14ac:dyDescent="0.4">
      <c r="A37" s="527"/>
      <c r="B37" s="528"/>
      <c r="C37" s="462"/>
      <c r="D37" s="464"/>
      <c r="E37" s="530"/>
      <c r="F37" s="530"/>
      <c r="G37" s="532"/>
      <c r="H37" s="447"/>
      <c r="I37" s="450"/>
      <c r="J37" s="172"/>
      <c r="K37" s="173"/>
      <c r="L37" s="173"/>
      <c r="M37" s="173"/>
      <c r="N37" s="173"/>
      <c r="O37" s="174"/>
      <c r="P37" s="453"/>
      <c r="Q37" s="456"/>
    </row>
    <row r="38" spans="1:17" ht="16.25" hidden="1" customHeight="1" thickBot="1" x14ac:dyDescent="0.4">
      <c r="A38" s="527"/>
      <c r="B38" s="528"/>
      <c r="C38" s="463"/>
      <c r="D38" s="465"/>
      <c r="E38" s="531"/>
      <c r="F38" s="531"/>
      <c r="G38" s="533"/>
      <c r="H38" s="448"/>
      <c r="I38" s="451"/>
      <c r="J38" s="177"/>
      <c r="K38" s="178"/>
      <c r="L38" s="178"/>
      <c r="M38" s="178"/>
      <c r="N38" s="178"/>
      <c r="O38" s="179"/>
      <c r="P38" s="454"/>
      <c r="Q38" s="457"/>
    </row>
    <row r="39" spans="1:17" ht="90" customHeight="1" thickBot="1" x14ac:dyDescent="0.4">
      <c r="A39" s="534">
        <v>5</v>
      </c>
      <c r="B39" s="528" t="s">
        <v>595</v>
      </c>
      <c r="C39" s="461" t="s">
        <v>1253</v>
      </c>
      <c r="D39" s="529" t="s">
        <v>299</v>
      </c>
      <c r="E39" s="440" t="s">
        <v>600</v>
      </c>
      <c r="F39" s="440" t="s">
        <v>601</v>
      </c>
      <c r="G39" s="443" t="s">
        <v>602</v>
      </c>
      <c r="H39" s="446"/>
      <c r="I39" s="449" t="s">
        <v>144</v>
      </c>
      <c r="J39" s="169">
        <v>1</v>
      </c>
      <c r="K39" s="170" t="s">
        <v>612</v>
      </c>
      <c r="L39" s="170" t="s">
        <v>64</v>
      </c>
      <c r="M39" s="170" t="s">
        <v>614</v>
      </c>
      <c r="N39" s="170" t="s">
        <v>295</v>
      </c>
      <c r="O39" s="170" t="s">
        <v>1261</v>
      </c>
      <c r="P39" s="452" t="s">
        <v>144</v>
      </c>
      <c r="Q39" s="455" t="s">
        <v>69</v>
      </c>
    </row>
    <row r="40" spans="1:17" ht="90" customHeight="1" thickBot="1" x14ac:dyDescent="0.4">
      <c r="A40" s="527"/>
      <c r="B40" s="528"/>
      <c r="C40" s="462"/>
      <c r="D40" s="464"/>
      <c r="E40" s="441"/>
      <c r="F40" s="441"/>
      <c r="G40" s="444"/>
      <c r="H40" s="447"/>
      <c r="I40" s="450"/>
      <c r="J40" s="172">
        <v>2</v>
      </c>
      <c r="K40" s="173" t="s">
        <v>613</v>
      </c>
      <c r="L40" s="173" t="s">
        <v>64</v>
      </c>
      <c r="M40" s="173" t="s">
        <v>581</v>
      </c>
      <c r="N40" s="173" t="s">
        <v>311</v>
      </c>
      <c r="O40" s="174" t="s">
        <v>1279</v>
      </c>
      <c r="P40" s="453"/>
      <c r="Q40" s="456"/>
    </row>
    <row r="41" spans="1:17" ht="16.25" hidden="1" customHeight="1" thickBot="1" x14ac:dyDescent="0.4">
      <c r="A41" s="527"/>
      <c r="B41" s="528"/>
      <c r="C41" s="462"/>
      <c r="D41" s="464"/>
      <c r="E41" s="530"/>
      <c r="F41" s="530"/>
      <c r="G41" s="532"/>
      <c r="H41" s="447"/>
      <c r="I41" s="450"/>
      <c r="J41" s="172"/>
      <c r="K41" s="175"/>
      <c r="L41" s="175"/>
      <c r="M41" s="175"/>
      <c r="N41" s="175"/>
      <c r="O41" s="176"/>
      <c r="P41" s="453"/>
      <c r="Q41" s="456"/>
    </row>
    <row r="42" spans="1:17" ht="16.25" hidden="1" customHeight="1" thickBot="1" x14ac:dyDescent="0.4">
      <c r="A42" s="527"/>
      <c r="B42" s="528"/>
      <c r="C42" s="462"/>
      <c r="D42" s="464"/>
      <c r="E42" s="530"/>
      <c r="F42" s="530"/>
      <c r="G42" s="532"/>
      <c r="H42" s="447"/>
      <c r="I42" s="450"/>
      <c r="J42" s="172"/>
      <c r="K42" s="173"/>
      <c r="L42" s="173"/>
      <c r="M42" s="173"/>
      <c r="N42" s="173"/>
      <c r="O42" s="174"/>
      <c r="P42" s="453"/>
      <c r="Q42" s="456"/>
    </row>
    <row r="43" spans="1:17" ht="16.25" hidden="1" customHeight="1" thickBot="1" x14ac:dyDescent="0.4">
      <c r="A43" s="527"/>
      <c r="B43" s="528"/>
      <c r="C43" s="462"/>
      <c r="D43" s="464"/>
      <c r="E43" s="530"/>
      <c r="F43" s="530"/>
      <c r="G43" s="532"/>
      <c r="H43" s="447"/>
      <c r="I43" s="450"/>
      <c r="J43" s="172"/>
      <c r="K43" s="173"/>
      <c r="L43" s="173"/>
      <c r="M43" s="173"/>
      <c r="N43" s="173"/>
      <c r="O43" s="174"/>
      <c r="P43" s="453"/>
      <c r="Q43" s="456"/>
    </row>
    <row r="44" spans="1:17" ht="16.25" hidden="1" customHeight="1" thickBot="1" x14ac:dyDescent="0.4">
      <c r="A44" s="527"/>
      <c r="B44" s="528"/>
      <c r="C44" s="463"/>
      <c r="D44" s="465"/>
      <c r="E44" s="531"/>
      <c r="F44" s="531"/>
      <c r="G44" s="533"/>
      <c r="H44" s="448"/>
      <c r="I44" s="451"/>
      <c r="J44" s="177"/>
      <c r="K44" s="178"/>
      <c r="L44" s="178"/>
      <c r="M44" s="178"/>
      <c r="N44" s="178"/>
      <c r="O44" s="179"/>
      <c r="P44" s="454"/>
      <c r="Q44" s="457"/>
    </row>
    <row r="45" spans="1:17" ht="90" customHeight="1" thickBot="1" x14ac:dyDescent="0.4">
      <c r="A45" s="527">
        <v>5</v>
      </c>
      <c r="B45" s="528" t="s">
        <v>1007</v>
      </c>
      <c r="C45" s="529" t="s">
        <v>1254</v>
      </c>
      <c r="D45" s="529" t="s">
        <v>290</v>
      </c>
      <c r="E45" s="440" t="s">
        <v>1011</v>
      </c>
      <c r="F45" s="440" t="s">
        <v>1012</v>
      </c>
      <c r="G45" s="443" t="s">
        <v>1013</v>
      </c>
      <c r="H45" s="446"/>
      <c r="I45" s="449" t="s">
        <v>146</v>
      </c>
      <c r="J45" s="169">
        <v>1</v>
      </c>
      <c r="K45" s="170" t="s">
        <v>1016</v>
      </c>
      <c r="L45" s="170" t="s">
        <v>71</v>
      </c>
      <c r="M45" s="170" t="s">
        <v>1017</v>
      </c>
      <c r="N45" s="170" t="s">
        <v>1018</v>
      </c>
      <c r="O45" s="170" t="s">
        <v>1266</v>
      </c>
      <c r="P45" s="452" t="s">
        <v>81</v>
      </c>
      <c r="Q45" s="455" t="s">
        <v>69</v>
      </c>
    </row>
    <row r="46" spans="1:17" ht="16" hidden="1" customHeight="1" thickBot="1" x14ac:dyDescent="0.4">
      <c r="A46" s="527"/>
      <c r="B46" s="528"/>
      <c r="C46" s="464"/>
      <c r="D46" s="464"/>
      <c r="E46" s="530"/>
      <c r="F46" s="530"/>
      <c r="G46" s="532"/>
      <c r="H46" s="447"/>
      <c r="I46" s="450"/>
      <c r="J46" s="172"/>
      <c r="K46" s="173"/>
      <c r="L46" s="173"/>
      <c r="M46" s="173"/>
      <c r="N46" s="173"/>
      <c r="O46" s="174"/>
      <c r="P46" s="453"/>
      <c r="Q46" s="456"/>
    </row>
    <row r="47" spans="1:17" ht="16" hidden="1" customHeight="1" thickBot="1" x14ac:dyDescent="0.4">
      <c r="A47" s="527"/>
      <c r="B47" s="528"/>
      <c r="C47" s="464"/>
      <c r="D47" s="464"/>
      <c r="E47" s="530"/>
      <c r="F47" s="530"/>
      <c r="G47" s="532"/>
      <c r="H47" s="447"/>
      <c r="I47" s="450"/>
      <c r="J47" s="172"/>
      <c r="K47" s="175"/>
      <c r="L47" s="175"/>
      <c r="M47" s="175"/>
      <c r="N47" s="175"/>
      <c r="O47" s="176"/>
      <c r="P47" s="453"/>
      <c r="Q47" s="456"/>
    </row>
    <row r="48" spans="1:17" ht="16" hidden="1" customHeight="1" thickBot="1" x14ac:dyDescent="0.4">
      <c r="A48" s="527"/>
      <c r="B48" s="528"/>
      <c r="C48" s="464"/>
      <c r="D48" s="464"/>
      <c r="E48" s="530"/>
      <c r="F48" s="530"/>
      <c r="G48" s="532"/>
      <c r="H48" s="447"/>
      <c r="I48" s="450"/>
      <c r="J48" s="172"/>
      <c r="K48" s="173"/>
      <c r="L48" s="173"/>
      <c r="M48" s="173"/>
      <c r="N48" s="173"/>
      <c r="O48" s="174"/>
      <c r="P48" s="453"/>
      <c r="Q48" s="456"/>
    </row>
    <row r="49" spans="1:17" ht="16" hidden="1" customHeight="1" thickBot="1" x14ac:dyDescent="0.4">
      <c r="A49" s="527"/>
      <c r="B49" s="528"/>
      <c r="C49" s="464"/>
      <c r="D49" s="464"/>
      <c r="E49" s="530"/>
      <c r="F49" s="530"/>
      <c r="G49" s="532"/>
      <c r="H49" s="447"/>
      <c r="I49" s="450"/>
      <c r="J49" s="172"/>
      <c r="K49" s="173"/>
      <c r="L49" s="173"/>
      <c r="M49" s="173"/>
      <c r="N49" s="173"/>
      <c r="O49" s="174"/>
      <c r="P49" s="453"/>
      <c r="Q49" s="456"/>
    </row>
    <row r="50" spans="1:17" ht="16" hidden="1" customHeight="1" thickBot="1" x14ac:dyDescent="0.4">
      <c r="A50" s="527"/>
      <c r="B50" s="528"/>
      <c r="C50" s="465"/>
      <c r="D50" s="465"/>
      <c r="E50" s="531"/>
      <c r="F50" s="531"/>
      <c r="G50" s="533"/>
      <c r="H50" s="448"/>
      <c r="I50" s="451"/>
      <c r="J50" s="177"/>
      <c r="K50" s="178"/>
      <c r="L50" s="178"/>
      <c r="M50" s="178"/>
      <c r="N50" s="178"/>
      <c r="O50" s="179"/>
      <c r="P50" s="454"/>
      <c r="Q50" s="457"/>
    </row>
    <row r="51" spans="1:17" ht="90" customHeight="1" thickBot="1" x14ac:dyDescent="0.4">
      <c r="A51" s="527">
        <v>5</v>
      </c>
      <c r="B51" s="528" t="s">
        <v>933</v>
      </c>
      <c r="C51" s="461" t="s">
        <v>1255</v>
      </c>
      <c r="D51" s="529" t="s">
        <v>290</v>
      </c>
      <c r="E51" s="440" t="s">
        <v>935</v>
      </c>
      <c r="F51" s="440" t="s">
        <v>936</v>
      </c>
      <c r="G51" s="443" t="s">
        <v>1256</v>
      </c>
      <c r="H51" s="446"/>
      <c r="I51" s="449" t="s">
        <v>144</v>
      </c>
      <c r="J51" s="169">
        <v>1</v>
      </c>
      <c r="K51" s="170" t="s">
        <v>948</v>
      </c>
      <c r="L51" s="170" t="s">
        <v>243</v>
      </c>
      <c r="M51" s="170" t="s">
        <v>915</v>
      </c>
      <c r="N51" s="170" t="s">
        <v>459</v>
      </c>
      <c r="O51" s="170" t="s">
        <v>1268</v>
      </c>
      <c r="P51" s="452" t="s">
        <v>146</v>
      </c>
      <c r="Q51" s="455" t="s">
        <v>69</v>
      </c>
    </row>
    <row r="52" spans="1:17" ht="90" customHeight="1" thickBot="1" x14ac:dyDescent="0.4">
      <c r="A52" s="527"/>
      <c r="B52" s="528"/>
      <c r="C52" s="462"/>
      <c r="D52" s="464"/>
      <c r="E52" s="441"/>
      <c r="F52" s="441"/>
      <c r="G52" s="444"/>
      <c r="H52" s="447"/>
      <c r="I52" s="450"/>
      <c r="J52" s="172">
        <v>2</v>
      </c>
      <c r="K52" s="173" t="s">
        <v>949</v>
      </c>
      <c r="L52" s="173" t="s">
        <v>64</v>
      </c>
      <c r="M52" s="173" t="s">
        <v>951</v>
      </c>
      <c r="N52" s="173" t="s">
        <v>310</v>
      </c>
      <c r="O52" s="174" t="s">
        <v>1280</v>
      </c>
      <c r="P52" s="453"/>
      <c r="Q52" s="456"/>
    </row>
    <row r="53" spans="1:17" ht="90" customHeight="1" thickBot="1" x14ac:dyDescent="0.4">
      <c r="A53" s="527"/>
      <c r="B53" s="528"/>
      <c r="C53" s="462"/>
      <c r="D53" s="464"/>
      <c r="E53" s="441"/>
      <c r="F53" s="441"/>
      <c r="G53" s="444"/>
      <c r="H53" s="447"/>
      <c r="I53" s="450"/>
      <c r="J53" s="172">
        <v>4</v>
      </c>
      <c r="K53" s="175" t="s">
        <v>950</v>
      </c>
      <c r="L53" s="175" t="s">
        <v>64</v>
      </c>
      <c r="M53" s="175" t="s">
        <v>951</v>
      </c>
      <c r="N53" s="175" t="s">
        <v>310</v>
      </c>
      <c r="O53" s="176" t="s">
        <v>1281</v>
      </c>
      <c r="P53" s="453"/>
      <c r="Q53" s="456"/>
    </row>
    <row r="54" spans="1:17" ht="90" customHeight="1" thickBot="1" x14ac:dyDescent="0.4">
      <c r="A54" s="527"/>
      <c r="B54" s="528"/>
      <c r="C54" s="462"/>
      <c r="D54" s="464"/>
      <c r="E54" s="441"/>
      <c r="F54" s="441"/>
      <c r="G54" s="444"/>
      <c r="H54" s="447"/>
      <c r="I54" s="450"/>
      <c r="J54" s="172">
        <v>1</v>
      </c>
      <c r="K54" s="281" t="s">
        <v>959</v>
      </c>
      <c r="L54" s="281" t="s">
        <v>71</v>
      </c>
      <c r="M54" s="281" t="s">
        <v>919</v>
      </c>
      <c r="N54" s="283" t="s">
        <v>916</v>
      </c>
      <c r="O54" s="284" t="s">
        <v>1282</v>
      </c>
      <c r="P54" s="453"/>
      <c r="Q54" s="456"/>
    </row>
    <row r="55" spans="1:17" ht="16" hidden="1" customHeight="1" thickBot="1" x14ac:dyDescent="0.4">
      <c r="A55" s="527"/>
      <c r="B55" s="528"/>
      <c r="C55" s="462"/>
      <c r="D55" s="464"/>
      <c r="E55" s="530"/>
      <c r="F55" s="530"/>
      <c r="G55" s="532"/>
      <c r="H55" s="447"/>
      <c r="I55" s="450"/>
      <c r="J55" s="172"/>
      <c r="K55" s="173"/>
      <c r="M55" s="173"/>
      <c r="N55" s="173"/>
      <c r="O55" s="174"/>
      <c r="P55" s="453"/>
      <c r="Q55" s="456"/>
    </row>
    <row r="56" spans="1:17" ht="16" hidden="1" customHeight="1" thickBot="1" x14ac:dyDescent="0.4">
      <c r="A56" s="527"/>
      <c r="B56" s="528"/>
      <c r="C56" s="463"/>
      <c r="D56" s="465"/>
      <c r="E56" s="531"/>
      <c r="F56" s="531"/>
      <c r="G56" s="533"/>
      <c r="H56" s="448"/>
      <c r="I56" s="451"/>
      <c r="J56" s="177"/>
      <c r="K56" s="178"/>
      <c r="L56" s="178"/>
      <c r="M56" s="178"/>
      <c r="N56" s="178"/>
      <c r="O56" s="179"/>
      <c r="P56" s="454"/>
      <c r="Q56" s="457"/>
    </row>
    <row r="57" spans="1:17" ht="90" customHeight="1" thickBot="1" x14ac:dyDescent="0.4">
      <c r="A57" s="527">
        <v>6</v>
      </c>
      <c r="B57" s="528" t="s">
        <v>932</v>
      </c>
      <c r="C57" s="461" t="s">
        <v>1182</v>
      </c>
      <c r="D57" s="529" t="s">
        <v>290</v>
      </c>
      <c r="E57" s="440" t="s">
        <v>934</v>
      </c>
      <c r="F57" s="440" t="s">
        <v>1257</v>
      </c>
      <c r="G57" s="443" t="s">
        <v>937</v>
      </c>
      <c r="H57" s="446"/>
      <c r="I57" s="449" t="s">
        <v>144</v>
      </c>
      <c r="J57" s="169">
        <v>1</v>
      </c>
      <c r="K57" s="170" t="s">
        <v>946</v>
      </c>
      <c r="L57" s="170" t="s">
        <v>64</v>
      </c>
      <c r="M57" s="170" t="s">
        <v>915</v>
      </c>
      <c r="N57" s="170" t="s">
        <v>310</v>
      </c>
      <c r="O57" s="170" t="s">
        <v>1267</v>
      </c>
      <c r="P57" s="452" t="s">
        <v>146</v>
      </c>
      <c r="Q57" s="455" t="s">
        <v>69</v>
      </c>
    </row>
    <row r="58" spans="1:17" ht="90" customHeight="1" thickBot="1" x14ac:dyDescent="0.4">
      <c r="A58" s="527"/>
      <c r="B58" s="528"/>
      <c r="C58" s="462"/>
      <c r="D58" s="464"/>
      <c r="E58" s="441"/>
      <c r="F58" s="441"/>
      <c r="G58" s="444"/>
      <c r="H58" s="447"/>
      <c r="I58" s="450"/>
      <c r="J58" s="172">
        <v>2</v>
      </c>
      <c r="K58" s="173" t="s">
        <v>947</v>
      </c>
      <c r="L58" s="173" t="s">
        <v>243</v>
      </c>
      <c r="M58" s="173" t="s">
        <v>915</v>
      </c>
      <c r="N58" s="173" t="s">
        <v>461</v>
      </c>
      <c r="O58" s="174" t="s">
        <v>1283</v>
      </c>
      <c r="P58" s="453"/>
      <c r="Q58" s="456"/>
    </row>
    <row r="59" spans="1:17" ht="90" customHeight="1" thickBot="1" x14ac:dyDescent="0.4">
      <c r="A59" s="527"/>
      <c r="B59" s="528"/>
      <c r="C59" s="462"/>
      <c r="D59" s="464"/>
      <c r="E59" s="441"/>
      <c r="F59" s="441"/>
      <c r="G59" s="444"/>
      <c r="H59" s="447"/>
      <c r="I59" s="450"/>
      <c r="J59" s="172">
        <v>1</v>
      </c>
      <c r="K59" s="283" t="s">
        <v>958</v>
      </c>
      <c r="L59" s="283" t="s">
        <v>71</v>
      </c>
      <c r="M59" s="283" t="s">
        <v>919</v>
      </c>
      <c r="N59" s="283" t="s">
        <v>916</v>
      </c>
      <c r="O59" s="284" t="s">
        <v>1284</v>
      </c>
      <c r="P59" s="453"/>
      <c r="Q59" s="456"/>
    </row>
    <row r="60" spans="1:17" ht="16" hidden="1" thickBot="1" x14ac:dyDescent="0.4">
      <c r="A60" s="527"/>
      <c r="B60" s="528"/>
      <c r="C60" s="462"/>
      <c r="D60" s="464"/>
      <c r="E60" s="530"/>
      <c r="F60" s="530"/>
      <c r="G60" s="532"/>
      <c r="H60" s="447"/>
      <c r="I60" s="450"/>
      <c r="J60" s="172"/>
      <c r="K60" s="173"/>
      <c r="L60" s="173"/>
      <c r="M60" s="173"/>
      <c r="N60" s="173"/>
      <c r="O60" s="174"/>
      <c r="P60" s="453"/>
      <c r="Q60" s="456"/>
    </row>
    <row r="61" spans="1:17" ht="16" hidden="1" thickBot="1" x14ac:dyDescent="0.4">
      <c r="A61" s="527"/>
      <c r="B61" s="528"/>
      <c r="C61" s="462"/>
      <c r="D61" s="464"/>
      <c r="E61" s="530"/>
      <c r="F61" s="530"/>
      <c r="G61" s="532"/>
      <c r="H61" s="447"/>
      <c r="I61" s="450"/>
      <c r="J61" s="172"/>
      <c r="K61" s="173"/>
      <c r="L61" s="173"/>
      <c r="M61" s="173"/>
      <c r="N61" s="173"/>
      <c r="O61" s="174"/>
      <c r="P61" s="453"/>
      <c r="Q61" s="456"/>
    </row>
    <row r="62" spans="1:17" ht="16" hidden="1" thickBot="1" x14ac:dyDescent="0.4">
      <c r="A62" s="527"/>
      <c r="B62" s="528"/>
      <c r="C62" s="463"/>
      <c r="D62" s="465"/>
      <c r="E62" s="531"/>
      <c r="F62" s="531"/>
      <c r="G62" s="533"/>
      <c r="H62" s="448"/>
      <c r="I62" s="451"/>
      <c r="J62" s="177"/>
      <c r="K62" s="178"/>
      <c r="L62" s="178"/>
      <c r="M62" s="178"/>
      <c r="N62" s="178"/>
      <c r="O62" s="179"/>
      <c r="P62" s="454"/>
      <c r="Q62" s="457"/>
    </row>
    <row r="63" spans="1:17" ht="90" customHeight="1" thickBot="1" x14ac:dyDescent="0.4">
      <c r="A63" s="534">
        <v>6</v>
      </c>
      <c r="B63" s="538" t="s">
        <v>537</v>
      </c>
      <c r="C63" s="461" t="s">
        <v>1046</v>
      </c>
      <c r="D63" s="529" t="s">
        <v>299</v>
      </c>
      <c r="E63" s="440" t="s">
        <v>551</v>
      </c>
      <c r="F63" s="440" t="s">
        <v>553</v>
      </c>
      <c r="G63" s="443" t="s">
        <v>555</v>
      </c>
      <c r="H63" s="446"/>
      <c r="I63" s="449" t="s">
        <v>146</v>
      </c>
      <c r="J63" s="169">
        <v>1</v>
      </c>
      <c r="K63" s="170" t="s">
        <v>561</v>
      </c>
      <c r="L63" s="170" t="s">
        <v>64</v>
      </c>
      <c r="M63" s="170" t="s">
        <v>563</v>
      </c>
      <c r="N63" s="170" t="s">
        <v>295</v>
      </c>
      <c r="O63" s="171" t="s">
        <v>1259</v>
      </c>
      <c r="P63" s="452" t="s">
        <v>146</v>
      </c>
      <c r="Q63" s="455" t="s">
        <v>69</v>
      </c>
    </row>
    <row r="64" spans="1:17" ht="16.25" hidden="1" customHeight="1" thickBot="1" x14ac:dyDescent="0.4">
      <c r="A64" s="527"/>
      <c r="B64" s="528"/>
      <c r="C64" s="462"/>
      <c r="D64" s="464"/>
      <c r="E64" s="530"/>
      <c r="F64" s="530"/>
      <c r="G64" s="532"/>
      <c r="H64" s="447"/>
      <c r="I64" s="450"/>
      <c r="J64" s="172"/>
      <c r="K64" s="173"/>
      <c r="L64" s="173"/>
      <c r="M64" s="173"/>
      <c r="N64" s="173"/>
      <c r="O64" s="174"/>
      <c r="P64" s="453"/>
      <c r="Q64" s="456"/>
    </row>
    <row r="65" spans="1:17" ht="16.25" hidden="1" customHeight="1" thickBot="1" x14ac:dyDescent="0.4">
      <c r="A65" s="527"/>
      <c r="B65" s="528"/>
      <c r="C65" s="462"/>
      <c r="D65" s="464"/>
      <c r="E65" s="530"/>
      <c r="F65" s="530"/>
      <c r="G65" s="532"/>
      <c r="H65" s="447"/>
      <c r="I65" s="450"/>
      <c r="J65" s="172"/>
      <c r="K65" s="175"/>
      <c r="L65" s="175"/>
      <c r="M65" s="175"/>
      <c r="N65" s="175"/>
      <c r="O65" s="176"/>
      <c r="P65" s="453"/>
      <c r="Q65" s="456"/>
    </row>
    <row r="66" spans="1:17" ht="16.25" hidden="1" customHeight="1" thickBot="1" x14ac:dyDescent="0.4">
      <c r="A66" s="527"/>
      <c r="B66" s="528"/>
      <c r="C66" s="462"/>
      <c r="D66" s="464"/>
      <c r="E66" s="530"/>
      <c r="F66" s="530"/>
      <c r="G66" s="532"/>
      <c r="H66" s="447"/>
      <c r="I66" s="450"/>
      <c r="J66" s="172"/>
      <c r="K66" s="173"/>
      <c r="L66" s="173"/>
      <c r="M66" s="173"/>
      <c r="N66" s="173"/>
      <c r="O66" s="174"/>
      <c r="P66" s="453"/>
      <c r="Q66" s="456"/>
    </row>
    <row r="67" spans="1:17" ht="16.25" hidden="1" customHeight="1" thickBot="1" x14ac:dyDescent="0.4">
      <c r="A67" s="527"/>
      <c r="B67" s="528"/>
      <c r="C67" s="462"/>
      <c r="D67" s="464"/>
      <c r="E67" s="530"/>
      <c r="F67" s="530"/>
      <c r="G67" s="532"/>
      <c r="H67" s="447"/>
      <c r="I67" s="450"/>
      <c r="J67" s="172"/>
      <c r="K67" s="173"/>
      <c r="L67" s="173"/>
      <c r="M67" s="173"/>
      <c r="N67" s="173"/>
      <c r="O67" s="174"/>
      <c r="P67" s="453"/>
      <c r="Q67" s="456"/>
    </row>
    <row r="68" spans="1:17" ht="16.25" hidden="1" customHeight="1" thickBot="1" x14ac:dyDescent="0.4">
      <c r="A68" s="527"/>
      <c r="B68" s="528"/>
      <c r="C68" s="463"/>
      <c r="D68" s="465"/>
      <c r="E68" s="531"/>
      <c r="F68" s="531"/>
      <c r="G68" s="533"/>
      <c r="H68" s="448"/>
      <c r="I68" s="451"/>
      <c r="J68" s="177"/>
      <c r="K68" s="178"/>
      <c r="L68" s="178"/>
      <c r="M68" s="178"/>
      <c r="N68" s="178"/>
      <c r="O68" s="179"/>
      <c r="P68" s="454"/>
      <c r="Q68" s="457"/>
    </row>
    <row r="69" spans="1:17" ht="90" customHeight="1" thickBot="1" x14ac:dyDescent="0.4">
      <c r="A69" s="527">
        <v>6</v>
      </c>
      <c r="B69" s="528" t="s">
        <v>603</v>
      </c>
      <c r="C69" s="461" t="s">
        <v>1047</v>
      </c>
      <c r="D69" s="529" t="s">
        <v>299</v>
      </c>
      <c r="E69" s="440" t="s">
        <v>600</v>
      </c>
      <c r="F69" s="440" t="s">
        <v>604</v>
      </c>
      <c r="G69" s="443" t="s">
        <v>605</v>
      </c>
      <c r="H69" s="446"/>
      <c r="I69" s="449" t="s">
        <v>144</v>
      </c>
      <c r="J69" s="169">
        <v>1</v>
      </c>
      <c r="K69" s="170" t="s">
        <v>615</v>
      </c>
      <c r="L69" s="170" t="s">
        <v>64</v>
      </c>
      <c r="M69" s="170" t="s">
        <v>617</v>
      </c>
      <c r="N69" s="170" t="s">
        <v>476</v>
      </c>
      <c r="O69" s="170" t="s">
        <v>1262</v>
      </c>
      <c r="P69" s="452" t="s">
        <v>144</v>
      </c>
      <c r="Q69" s="455" t="s">
        <v>69</v>
      </c>
    </row>
    <row r="70" spans="1:17" ht="90" customHeight="1" thickBot="1" x14ac:dyDescent="0.4">
      <c r="A70" s="527"/>
      <c r="B70" s="528"/>
      <c r="C70" s="462"/>
      <c r="D70" s="464"/>
      <c r="E70" s="441"/>
      <c r="F70" s="441"/>
      <c r="G70" s="444"/>
      <c r="H70" s="447"/>
      <c r="I70" s="450"/>
      <c r="J70" s="172">
        <v>2</v>
      </c>
      <c r="K70" s="173" t="s">
        <v>616</v>
      </c>
      <c r="L70" s="173" t="s">
        <v>64</v>
      </c>
      <c r="M70" s="173" t="s">
        <v>618</v>
      </c>
      <c r="N70" s="173" t="s">
        <v>460</v>
      </c>
      <c r="O70" s="174" t="s">
        <v>1265</v>
      </c>
      <c r="P70" s="453"/>
      <c r="Q70" s="456"/>
    </row>
    <row r="71" spans="1:17" ht="16" hidden="1" customHeight="1" thickBot="1" x14ac:dyDescent="0.4">
      <c r="A71" s="527"/>
      <c r="B71" s="528"/>
      <c r="C71" s="462"/>
      <c r="D71" s="464"/>
      <c r="E71" s="530"/>
      <c r="F71" s="530"/>
      <c r="G71" s="532"/>
      <c r="H71" s="447"/>
      <c r="I71" s="450"/>
      <c r="J71" s="172"/>
      <c r="K71" s="175"/>
      <c r="L71" s="175"/>
      <c r="M71" s="175"/>
      <c r="N71" s="175"/>
      <c r="O71" s="176"/>
      <c r="P71" s="453"/>
      <c r="Q71" s="456"/>
    </row>
    <row r="72" spans="1:17" ht="16" hidden="1" customHeight="1" thickBot="1" x14ac:dyDescent="0.4">
      <c r="A72" s="527"/>
      <c r="B72" s="528"/>
      <c r="C72" s="462"/>
      <c r="D72" s="464"/>
      <c r="E72" s="530"/>
      <c r="F72" s="530"/>
      <c r="G72" s="532"/>
      <c r="H72" s="447"/>
      <c r="I72" s="450"/>
      <c r="J72" s="172"/>
      <c r="K72" s="173"/>
      <c r="L72" s="173"/>
      <c r="M72" s="173"/>
      <c r="N72" s="173"/>
      <c r="O72" s="174"/>
      <c r="P72" s="453"/>
      <c r="Q72" s="456"/>
    </row>
    <row r="73" spans="1:17" ht="16" hidden="1" customHeight="1" thickBot="1" x14ac:dyDescent="0.4">
      <c r="A73" s="527"/>
      <c r="B73" s="528"/>
      <c r="C73" s="462"/>
      <c r="D73" s="464"/>
      <c r="E73" s="530"/>
      <c r="F73" s="530"/>
      <c r="G73" s="532"/>
      <c r="H73" s="447"/>
      <c r="I73" s="450"/>
      <c r="J73" s="172"/>
      <c r="K73" s="173"/>
      <c r="L73" s="173"/>
      <c r="M73" s="173"/>
      <c r="N73" s="173"/>
      <c r="O73" s="174"/>
      <c r="P73" s="453"/>
      <c r="Q73" s="456"/>
    </row>
    <row r="74" spans="1:17" ht="16" hidden="1" customHeight="1" thickBot="1" x14ac:dyDescent="0.4">
      <c r="A74" s="527"/>
      <c r="B74" s="528"/>
      <c r="C74" s="463"/>
      <c r="D74" s="465"/>
      <c r="E74" s="531"/>
      <c r="F74" s="531"/>
      <c r="G74" s="533"/>
      <c r="H74" s="448"/>
      <c r="I74" s="451"/>
      <c r="J74" s="177"/>
      <c r="K74" s="178"/>
      <c r="L74" s="178"/>
      <c r="M74" s="178"/>
      <c r="N74" s="178"/>
      <c r="O74" s="179"/>
      <c r="P74" s="454"/>
      <c r="Q74" s="457"/>
    </row>
    <row r="75" spans="1:17" ht="90" customHeight="1" thickBot="1" x14ac:dyDescent="0.4">
      <c r="A75" s="527">
        <v>6</v>
      </c>
      <c r="B75" s="528" t="s">
        <v>1007</v>
      </c>
      <c r="C75" s="529" t="s">
        <v>1048</v>
      </c>
      <c r="D75" s="440" t="s">
        <v>299</v>
      </c>
      <c r="E75" s="440" t="s">
        <v>1008</v>
      </c>
      <c r="F75" s="443" t="s">
        <v>1009</v>
      </c>
      <c r="G75" s="443" t="s">
        <v>1010</v>
      </c>
      <c r="H75" s="446"/>
      <c r="I75" s="449" t="s">
        <v>146</v>
      </c>
      <c r="J75" s="169">
        <v>1</v>
      </c>
      <c r="K75" s="170" t="s">
        <v>1016</v>
      </c>
      <c r="L75" s="170" t="s">
        <v>71</v>
      </c>
      <c r="M75" s="170" t="s">
        <v>1017</v>
      </c>
      <c r="N75" s="170" t="s">
        <v>1018</v>
      </c>
      <c r="O75" s="170" t="s">
        <v>1266</v>
      </c>
      <c r="P75" s="452" t="s">
        <v>81</v>
      </c>
      <c r="Q75" s="455" t="s">
        <v>69</v>
      </c>
    </row>
    <row r="76" spans="1:17" ht="16" hidden="1" customHeight="1" thickBot="1" x14ac:dyDescent="0.4">
      <c r="A76" s="527"/>
      <c r="B76" s="528"/>
      <c r="C76" s="464"/>
      <c r="D76" s="530"/>
      <c r="E76" s="530"/>
      <c r="F76" s="532"/>
      <c r="G76" s="532"/>
      <c r="H76" s="447"/>
      <c r="I76" s="450"/>
      <c r="J76" s="172"/>
      <c r="K76" s="173"/>
      <c r="L76" s="173"/>
      <c r="M76" s="173"/>
      <c r="N76" s="173"/>
      <c r="O76" s="174"/>
      <c r="P76" s="453"/>
      <c r="Q76" s="456"/>
    </row>
    <row r="77" spans="1:17" ht="16" hidden="1" customHeight="1" thickBot="1" x14ac:dyDescent="0.4">
      <c r="A77" s="527"/>
      <c r="B77" s="528"/>
      <c r="C77" s="464"/>
      <c r="D77" s="530"/>
      <c r="E77" s="530"/>
      <c r="F77" s="532"/>
      <c r="G77" s="532"/>
      <c r="H77" s="447"/>
      <c r="I77" s="450"/>
      <c r="J77" s="172"/>
      <c r="K77" s="175"/>
      <c r="L77" s="175"/>
      <c r="M77" s="175"/>
      <c r="N77" s="175"/>
      <c r="O77" s="176"/>
      <c r="P77" s="453"/>
      <c r="Q77" s="456"/>
    </row>
    <row r="78" spans="1:17" ht="16" hidden="1" customHeight="1" thickBot="1" x14ac:dyDescent="0.4">
      <c r="A78" s="527"/>
      <c r="B78" s="528"/>
      <c r="C78" s="464"/>
      <c r="D78" s="530"/>
      <c r="E78" s="530"/>
      <c r="F78" s="532"/>
      <c r="G78" s="532"/>
      <c r="H78" s="447"/>
      <c r="I78" s="450"/>
      <c r="J78" s="172"/>
      <c r="K78" s="173"/>
      <c r="L78" s="173"/>
      <c r="M78" s="173"/>
      <c r="N78" s="173"/>
      <c r="O78" s="174"/>
      <c r="P78" s="453"/>
      <c r="Q78" s="456"/>
    </row>
    <row r="79" spans="1:17" ht="16" hidden="1" customHeight="1" thickBot="1" x14ac:dyDescent="0.4">
      <c r="A79" s="527"/>
      <c r="B79" s="528"/>
      <c r="C79" s="464"/>
      <c r="D79" s="530"/>
      <c r="E79" s="530"/>
      <c r="F79" s="532"/>
      <c r="G79" s="532"/>
      <c r="H79" s="447"/>
      <c r="I79" s="450"/>
      <c r="J79" s="172"/>
      <c r="K79" s="173"/>
      <c r="L79" s="173"/>
      <c r="M79" s="173"/>
      <c r="N79" s="173"/>
      <c r="O79" s="174"/>
      <c r="P79" s="453"/>
      <c r="Q79" s="456"/>
    </row>
    <row r="80" spans="1:17" ht="16" hidden="1" customHeight="1" thickBot="1" x14ac:dyDescent="0.4">
      <c r="A80" s="527"/>
      <c r="B80" s="528"/>
      <c r="C80" s="465"/>
      <c r="D80" s="531"/>
      <c r="E80" s="531"/>
      <c r="F80" s="533"/>
      <c r="G80" s="533"/>
      <c r="H80" s="448"/>
      <c r="I80" s="451"/>
      <c r="J80" s="177"/>
      <c r="K80" s="178"/>
      <c r="L80" s="178"/>
      <c r="M80" s="178"/>
      <c r="N80" s="178"/>
      <c r="O80" s="179"/>
      <c r="P80" s="454"/>
      <c r="Q80" s="457"/>
    </row>
    <row r="81" spans="1:17" ht="90" customHeight="1" thickBot="1" x14ac:dyDescent="0.4">
      <c r="A81" s="534">
        <v>7</v>
      </c>
      <c r="B81" s="538" t="s">
        <v>556</v>
      </c>
      <c r="C81" s="461" t="s">
        <v>1049</v>
      </c>
      <c r="D81" s="529" t="s">
        <v>399</v>
      </c>
      <c r="E81" s="440" t="s">
        <v>557</v>
      </c>
      <c r="F81" s="440" t="s">
        <v>558</v>
      </c>
      <c r="G81" s="443" t="s">
        <v>559</v>
      </c>
      <c r="H81" s="446"/>
      <c r="I81" s="449" t="s">
        <v>146</v>
      </c>
      <c r="J81" s="169">
        <v>1</v>
      </c>
      <c r="K81" s="170" t="s">
        <v>562</v>
      </c>
      <c r="L81" s="170" t="s">
        <v>64</v>
      </c>
      <c r="M81" s="170" t="s">
        <v>564</v>
      </c>
      <c r="N81" s="170" t="s">
        <v>295</v>
      </c>
      <c r="O81" s="171" t="s">
        <v>1260</v>
      </c>
      <c r="P81" s="452" t="s">
        <v>146</v>
      </c>
      <c r="Q81" s="455" t="s">
        <v>69</v>
      </c>
    </row>
    <row r="82" spans="1:17" ht="16.25" hidden="1" customHeight="1" thickBot="1" x14ac:dyDescent="0.4">
      <c r="A82" s="527"/>
      <c r="B82" s="528"/>
      <c r="C82" s="462"/>
      <c r="D82" s="464"/>
      <c r="E82" s="530"/>
      <c r="F82" s="530"/>
      <c r="G82" s="532"/>
      <c r="H82" s="447"/>
      <c r="I82" s="450"/>
      <c r="J82" s="172"/>
      <c r="K82" s="173"/>
      <c r="L82" s="173"/>
      <c r="M82" s="173"/>
      <c r="N82" s="173"/>
      <c r="O82" s="174"/>
      <c r="P82" s="453"/>
      <c r="Q82" s="456"/>
    </row>
    <row r="83" spans="1:17" ht="16.25" hidden="1" customHeight="1" thickBot="1" x14ac:dyDescent="0.4">
      <c r="A83" s="527"/>
      <c r="B83" s="528"/>
      <c r="C83" s="462"/>
      <c r="D83" s="464"/>
      <c r="E83" s="530"/>
      <c r="F83" s="530"/>
      <c r="G83" s="532"/>
      <c r="H83" s="447"/>
      <c r="I83" s="450"/>
      <c r="J83" s="172"/>
      <c r="K83" s="175"/>
      <c r="L83" s="175"/>
      <c r="M83" s="175"/>
      <c r="N83" s="175"/>
      <c r="O83" s="176"/>
      <c r="P83" s="453"/>
      <c r="Q83" s="456"/>
    </row>
    <row r="84" spans="1:17" ht="16.25" hidden="1" customHeight="1" thickBot="1" x14ac:dyDescent="0.4">
      <c r="A84" s="527"/>
      <c r="B84" s="528"/>
      <c r="C84" s="462"/>
      <c r="D84" s="464"/>
      <c r="E84" s="530"/>
      <c r="F84" s="530"/>
      <c r="G84" s="532"/>
      <c r="H84" s="447"/>
      <c r="I84" s="450"/>
      <c r="J84" s="172"/>
      <c r="K84" s="173"/>
      <c r="L84" s="173"/>
      <c r="M84" s="173"/>
      <c r="N84" s="173"/>
      <c r="O84" s="174"/>
      <c r="P84" s="453"/>
      <c r="Q84" s="456"/>
    </row>
    <row r="85" spans="1:17" ht="16" hidden="1" customHeight="1" thickBot="1" x14ac:dyDescent="0.4">
      <c r="A85" s="527"/>
      <c r="B85" s="528"/>
      <c r="C85" s="462"/>
      <c r="D85" s="464"/>
      <c r="E85" s="530"/>
      <c r="F85" s="530"/>
      <c r="G85" s="532"/>
      <c r="H85" s="447"/>
      <c r="I85" s="450"/>
      <c r="J85" s="172"/>
      <c r="K85" s="173"/>
      <c r="L85" s="173"/>
      <c r="M85" s="173"/>
      <c r="N85" s="173"/>
      <c r="O85" s="174"/>
      <c r="P85" s="453"/>
      <c r="Q85" s="456"/>
    </row>
    <row r="86" spans="1:17" ht="16.25" hidden="1" customHeight="1" thickBot="1" x14ac:dyDescent="0.4">
      <c r="A86" s="527"/>
      <c r="B86" s="528"/>
      <c r="C86" s="463"/>
      <c r="D86" s="465"/>
      <c r="E86" s="531"/>
      <c r="F86" s="531"/>
      <c r="G86" s="533"/>
      <c r="H86" s="448"/>
      <c r="I86" s="451"/>
      <c r="J86" s="177"/>
      <c r="K86" s="178"/>
      <c r="L86" s="178"/>
      <c r="M86" s="178"/>
      <c r="N86" s="178"/>
      <c r="O86" s="179"/>
      <c r="P86" s="454"/>
      <c r="Q86" s="457"/>
    </row>
    <row r="87" spans="1:17" ht="90" customHeight="1" thickBot="1" x14ac:dyDescent="0.4">
      <c r="A87" s="527">
        <v>7</v>
      </c>
      <c r="B87" s="528" t="s">
        <v>603</v>
      </c>
      <c r="C87" s="461" t="s">
        <v>1050</v>
      </c>
      <c r="D87" s="529" t="s">
        <v>299</v>
      </c>
      <c r="E87" s="440" t="s">
        <v>606</v>
      </c>
      <c r="F87" s="440" t="s">
        <v>608</v>
      </c>
      <c r="G87" s="443" t="s">
        <v>610</v>
      </c>
      <c r="H87" s="446"/>
      <c r="I87" s="449" t="s">
        <v>144</v>
      </c>
      <c r="J87" s="169">
        <v>1</v>
      </c>
      <c r="K87" s="170" t="s">
        <v>619</v>
      </c>
      <c r="L87" s="170" t="s">
        <v>243</v>
      </c>
      <c r="M87" s="170" t="s">
        <v>621</v>
      </c>
      <c r="N87" s="170" t="s">
        <v>461</v>
      </c>
      <c r="O87" s="170" t="s">
        <v>1263</v>
      </c>
      <c r="P87" s="452" t="s">
        <v>144</v>
      </c>
      <c r="Q87" s="455" t="s">
        <v>69</v>
      </c>
    </row>
    <row r="88" spans="1:17" ht="16" hidden="1" customHeight="1" thickBot="1" x14ac:dyDescent="0.4">
      <c r="A88" s="527"/>
      <c r="B88" s="528"/>
      <c r="C88" s="462"/>
      <c r="D88" s="464"/>
      <c r="E88" s="530"/>
      <c r="F88" s="530"/>
      <c r="G88" s="532"/>
      <c r="H88" s="447"/>
      <c r="I88" s="450"/>
      <c r="J88" s="172"/>
      <c r="K88" s="173"/>
      <c r="L88" s="173"/>
      <c r="M88" s="173"/>
      <c r="N88" s="173"/>
      <c r="O88" s="174"/>
      <c r="P88" s="453"/>
      <c r="Q88" s="456"/>
    </row>
    <row r="89" spans="1:17" ht="16" hidden="1" customHeight="1" thickBot="1" x14ac:dyDescent="0.4">
      <c r="A89" s="527"/>
      <c r="B89" s="528"/>
      <c r="C89" s="462"/>
      <c r="D89" s="464"/>
      <c r="E89" s="530"/>
      <c r="F89" s="530"/>
      <c r="G89" s="532"/>
      <c r="H89" s="447"/>
      <c r="I89" s="450"/>
      <c r="J89" s="172"/>
      <c r="K89" s="175"/>
      <c r="L89" s="175"/>
      <c r="M89" s="175"/>
      <c r="N89" s="175"/>
      <c r="O89" s="176"/>
      <c r="P89" s="453"/>
      <c r="Q89" s="456"/>
    </row>
    <row r="90" spans="1:17" ht="16" hidden="1" customHeight="1" thickBot="1" x14ac:dyDescent="0.4">
      <c r="A90" s="527"/>
      <c r="B90" s="528"/>
      <c r="C90" s="462"/>
      <c r="D90" s="464"/>
      <c r="E90" s="530"/>
      <c r="F90" s="530"/>
      <c r="G90" s="532"/>
      <c r="H90" s="447"/>
      <c r="I90" s="450"/>
      <c r="J90" s="172"/>
      <c r="K90" s="173"/>
      <c r="L90" s="173"/>
      <c r="M90" s="173"/>
      <c r="N90" s="173"/>
      <c r="O90" s="174"/>
      <c r="P90" s="453"/>
      <c r="Q90" s="456"/>
    </row>
    <row r="91" spans="1:17" ht="16" hidden="1" customHeight="1" thickBot="1" x14ac:dyDescent="0.4">
      <c r="A91" s="527"/>
      <c r="B91" s="528"/>
      <c r="C91" s="462"/>
      <c r="D91" s="464"/>
      <c r="E91" s="530"/>
      <c r="F91" s="530"/>
      <c r="G91" s="532"/>
      <c r="H91" s="447"/>
      <c r="I91" s="450"/>
      <c r="J91" s="172"/>
      <c r="K91" s="173"/>
      <c r="L91" s="173"/>
      <c r="M91" s="173"/>
      <c r="N91" s="173"/>
      <c r="O91" s="174"/>
      <c r="P91" s="453"/>
      <c r="Q91" s="456"/>
    </row>
    <row r="92" spans="1:17" ht="16" hidden="1" customHeight="1" thickBot="1" x14ac:dyDescent="0.4">
      <c r="A92" s="527"/>
      <c r="B92" s="528"/>
      <c r="C92" s="463"/>
      <c r="D92" s="465"/>
      <c r="E92" s="531"/>
      <c r="F92" s="531"/>
      <c r="G92" s="533"/>
      <c r="H92" s="448"/>
      <c r="I92" s="451"/>
      <c r="J92" s="177"/>
      <c r="K92" s="178"/>
      <c r="L92" s="178"/>
      <c r="M92" s="178"/>
      <c r="N92" s="178"/>
      <c r="O92" s="179"/>
      <c r="P92" s="454"/>
      <c r="Q92" s="457"/>
    </row>
    <row r="93" spans="1:17" ht="90" customHeight="1" thickBot="1" x14ac:dyDescent="0.4">
      <c r="A93" s="527">
        <v>7</v>
      </c>
      <c r="B93" s="528" t="s">
        <v>595</v>
      </c>
      <c r="C93" s="461" t="s">
        <v>1050</v>
      </c>
      <c r="D93" s="529" t="s">
        <v>299</v>
      </c>
      <c r="E93" s="440" t="s">
        <v>607</v>
      </c>
      <c r="F93" s="440" t="s">
        <v>609</v>
      </c>
      <c r="G93" s="443" t="s">
        <v>611</v>
      </c>
      <c r="H93" s="446"/>
      <c r="I93" s="449" t="s">
        <v>144</v>
      </c>
      <c r="J93" s="169">
        <v>1</v>
      </c>
      <c r="K93" s="170" t="s">
        <v>1264</v>
      </c>
      <c r="L93" s="170" t="s">
        <v>64</v>
      </c>
      <c r="M93" s="170" t="s">
        <v>622</v>
      </c>
      <c r="N93" s="170" t="s">
        <v>310</v>
      </c>
      <c r="O93" s="170" t="s">
        <v>1265</v>
      </c>
      <c r="P93" s="452" t="s">
        <v>144</v>
      </c>
      <c r="Q93" s="455" t="s">
        <v>69</v>
      </c>
    </row>
    <row r="94" spans="1:17" ht="90" customHeight="1" thickBot="1" x14ac:dyDescent="0.4">
      <c r="A94" s="527"/>
      <c r="B94" s="528"/>
      <c r="C94" s="462"/>
      <c r="D94" s="464"/>
      <c r="E94" s="441"/>
      <c r="F94" s="441"/>
      <c r="G94" s="444"/>
      <c r="H94" s="447"/>
      <c r="I94" s="450"/>
      <c r="J94" s="172">
        <v>2</v>
      </c>
      <c r="K94" s="173" t="s">
        <v>620</v>
      </c>
      <c r="L94" s="173" t="s">
        <v>64</v>
      </c>
      <c r="M94" s="173" t="s">
        <v>618</v>
      </c>
      <c r="N94" s="173" t="s">
        <v>310</v>
      </c>
      <c r="O94" s="174" t="s">
        <v>1265</v>
      </c>
      <c r="P94" s="453"/>
      <c r="Q94" s="456"/>
    </row>
    <row r="95" spans="1:17" ht="16" hidden="1" customHeight="1" thickBot="1" x14ac:dyDescent="0.4">
      <c r="A95" s="527"/>
      <c r="B95" s="528"/>
      <c r="C95" s="462"/>
      <c r="D95" s="464"/>
      <c r="E95" s="530"/>
      <c r="F95" s="530"/>
      <c r="G95" s="532"/>
      <c r="H95" s="447"/>
      <c r="I95" s="450"/>
      <c r="J95" s="172"/>
      <c r="K95" s="175"/>
      <c r="L95" s="175"/>
      <c r="M95" s="175"/>
      <c r="N95" s="175"/>
      <c r="O95" s="176"/>
      <c r="P95" s="453"/>
      <c r="Q95" s="456"/>
    </row>
    <row r="96" spans="1:17" ht="16" hidden="1" customHeight="1" thickBot="1" x14ac:dyDescent="0.4">
      <c r="A96" s="527"/>
      <c r="B96" s="528"/>
      <c r="C96" s="462"/>
      <c r="D96" s="464"/>
      <c r="E96" s="530"/>
      <c r="F96" s="530"/>
      <c r="G96" s="532"/>
      <c r="H96" s="447"/>
      <c r="I96" s="450"/>
      <c r="J96" s="172"/>
      <c r="K96" s="173"/>
      <c r="L96" s="173"/>
      <c r="M96" s="173"/>
      <c r="N96" s="173"/>
      <c r="O96" s="174"/>
      <c r="P96" s="453"/>
      <c r="Q96" s="456"/>
    </row>
    <row r="97" spans="1:17" ht="16" hidden="1" customHeight="1" thickBot="1" x14ac:dyDescent="0.4">
      <c r="A97" s="527"/>
      <c r="B97" s="528"/>
      <c r="C97" s="462"/>
      <c r="D97" s="464"/>
      <c r="E97" s="530"/>
      <c r="F97" s="530"/>
      <c r="G97" s="532"/>
      <c r="H97" s="447"/>
      <c r="I97" s="450"/>
      <c r="J97" s="172"/>
      <c r="K97" s="173"/>
      <c r="L97" s="173"/>
      <c r="M97" s="173"/>
      <c r="N97" s="173"/>
      <c r="O97" s="174"/>
      <c r="P97" s="453"/>
      <c r="Q97" s="456"/>
    </row>
    <row r="98" spans="1:17" ht="16" hidden="1" customHeight="1" thickBot="1" x14ac:dyDescent="0.4">
      <c r="A98" s="527"/>
      <c r="B98" s="528"/>
      <c r="C98" s="463"/>
      <c r="D98" s="465"/>
      <c r="E98" s="531"/>
      <c r="F98" s="531"/>
      <c r="G98" s="533"/>
      <c r="H98" s="448"/>
      <c r="I98" s="451"/>
      <c r="J98" s="177"/>
      <c r="K98" s="178"/>
      <c r="L98" s="178"/>
      <c r="M98" s="178"/>
      <c r="N98" s="178"/>
      <c r="O98" s="179"/>
      <c r="P98" s="454"/>
      <c r="Q98" s="457"/>
    </row>
    <row r="99" spans="1:17" ht="90" customHeight="1" x14ac:dyDescent="0.35">
      <c r="A99" s="535">
        <v>7</v>
      </c>
      <c r="B99" s="458" t="s">
        <v>898</v>
      </c>
      <c r="C99" s="461" t="s">
        <v>1051</v>
      </c>
      <c r="D99" s="529" t="s">
        <v>290</v>
      </c>
      <c r="E99" s="440" t="s">
        <v>899</v>
      </c>
      <c r="F99" s="440" t="s">
        <v>900</v>
      </c>
      <c r="G99" s="443" t="s">
        <v>901</v>
      </c>
      <c r="H99" s="446"/>
      <c r="I99" s="449" t="s">
        <v>144</v>
      </c>
      <c r="J99" s="169">
        <v>1</v>
      </c>
      <c r="K99" s="295" t="s">
        <v>923</v>
      </c>
      <c r="L99" s="288" t="s">
        <v>243</v>
      </c>
      <c r="M99" s="170" t="s">
        <v>922</v>
      </c>
      <c r="N99" s="170" t="s">
        <v>310</v>
      </c>
      <c r="O99" s="170" t="s">
        <v>1269</v>
      </c>
      <c r="P99" s="452" t="s">
        <v>81</v>
      </c>
      <c r="Q99" s="455" t="s">
        <v>69</v>
      </c>
    </row>
    <row r="100" spans="1:17" ht="90" customHeight="1" x14ac:dyDescent="0.35">
      <c r="A100" s="536"/>
      <c r="B100" s="459"/>
      <c r="C100" s="462"/>
      <c r="D100" s="464"/>
      <c r="E100" s="441"/>
      <c r="F100" s="441"/>
      <c r="G100" s="444"/>
      <c r="H100" s="447"/>
      <c r="I100" s="450"/>
      <c r="J100" s="172">
        <v>2</v>
      </c>
      <c r="K100" s="299" t="s">
        <v>924</v>
      </c>
      <c r="L100" s="289" t="s">
        <v>64</v>
      </c>
      <c r="M100" s="173" t="s">
        <v>922</v>
      </c>
      <c r="N100" s="173" t="s">
        <v>295</v>
      </c>
      <c r="O100" s="174" t="s">
        <v>1285</v>
      </c>
      <c r="P100" s="453"/>
      <c r="Q100" s="456"/>
    </row>
    <row r="101" spans="1:17" ht="90" customHeight="1" x14ac:dyDescent="0.35">
      <c r="A101" s="536"/>
      <c r="B101" s="459"/>
      <c r="C101" s="462"/>
      <c r="D101" s="464"/>
      <c r="E101" s="441"/>
      <c r="F101" s="441"/>
      <c r="G101" s="444"/>
      <c r="H101" s="447"/>
      <c r="I101" s="450"/>
      <c r="J101" s="172">
        <v>1</v>
      </c>
      <c r="K101" s="303" t="s">
        <v>930</v>
      </c>
      <c r="L101" s="292" t="s">
        <v>71</v>
      </c>
      <c r="M101" s="283" t="s">
        <v>929</v>
      </c>
      <c r="N101" s="281" t="s">
        <v>295</v>
      </c>
      <c r="O101" s="282" t="s">
        <v>1286</v>
      </c>
      <c r="P101" s="453"/>
      <c r="Q101" s="456"/>
    </row>
    <row r="102" spans="1:17" ht="90" customHeight="1" thickBot="1" x14ac:dyDescent="0.4">
      <c r="A102" s="536"/>
      <c r="B102" s="459"/>
      <c r="C102" s="462"/>
      <c r="D102" s="464"/>
      <c r="E102" s="441"/>
      <c r="F102" s="441"/>
      <c r="G102" s="444"/>
      <c r="H102" s="447"/>
      <c r="I102" s="450"/>
      <c r="J102" s="172">
        <v>2</v>
      </c>
      <c r="K102" s="302" t="s">
        <v>931</v>
      </c>
      <c r="L102" s="291" t="s">
        <v>71</v>
      </c>
      <c r="M102" s="281" t="s">
        <v>929</v>
      </c>
      <c r="N102" s="281" t="s">
        <v>295</v>
      </c>
      <c r="O102" s="282" t="s">
        <v>1287</v>
      </c>
      <c r="P102" s="453"/>
      <c r="Q102" s="456"/>
    </row>
    <row r="103" spans="1:17" ht="16" hidden="1" customHeight="1" x14ac:dyDescent="0.4">
      <c r="A103" s="536"/>
      <c r="B103" s="459"/>
      <c r="C103" s="462"/>
      <c r="D103" s="464"/>
      <c r="E103" s="441"/>
      <c r="F103" s="441"/>
      <c r="G103" s="444"/>
      <c r="H103" s="447"/>
      <c r="I103" s="450"/>
      <c r="J103" s="172"/>
      <c r="K103" s="299"/>
      <c r="L103" s="173"/>
      <c r="M103" s="173"/>
      <c r="N103" s="173"/>
      <c r="O103" s="174"/>
      <c r="P103" s="453"/>
      <c r="Q103" s="456"/>
    </row>
    <row r="104" spans="1:17" ht="16" hidden="1" customHeight="1" thickBot="1" x14ac:dyDescent="0.4">
      <c r="A104" s="537"/>
      <c r="B104" s="460"/>
      <c r="C104" s="463"/>
      <c r="D104" s="465"/>
      <c r="E104" s="442"/>
      <c r="F104" s="442"/>
      <c r="G104" s="445"/>
      <c r="H104" s="448"/>
      <c r="I104" s="451"/>
      <c r="J104" s="177"/>
      <c r="K104" s="301"/>
      <c r="L104" s="178"/>
      <c r="M104" s="178"/>
      <c r="N104" s="178"/>
      <c r="O104" s="179"/>
      <c r="P104" s="454"/>
      <c r="Q104" s="457"/>
    </row>
    <row r="105" spans="1:17" ht="90" customHeight="1" thickBot="1" x14ac:dyDescent="0.4">
      <c r="A105" s="527">
        <v>7</v>
      </c>
      <c r="B105" s="528" t="s">
        <v>938</v>
      </c>
      <c r="C105" s="461" t="s">
        <v>1051</v>
      </c>
      <c r="D105" s="529" t="s">
        <v>290</v>
      </c>
      <c r="E105" s="440" t="s">
        <v>939</v>
      </c>
      <c r="F105" s="440" t="s">
        <v>940</v>
      </c>
      <c r="G105" s="443" t="s">
        <v>941</v>
      </c>
      <c r="H105" s="446"/>
      <c r="I105" s="449" t="s">
        <v>144</v>
      </c>
      <c r="J105" s="169">
        <v>1</v>
      </c>
      <c r="K105" s="170" t="s">
        <v>952</v>
      </c>
      <c r="L105" s="170" t="s">
        <v>243</v>
      </c>
      <c r="M105" s="170" t="s">
        <v>922</v>
      </c>
      <c r="N105" s="170" t="s">
        <v>310</v>
      </c>
      <c r="O105" s="170" t="s">
        <v>1269</v>
      </c>
      <c r="P105" s="452" t="s">
        <v>81</v>
      </c>
      <c r="Q105" s="455" t="s">
        <v>69</v>
      </c>
    </row>
    <row r="106" spans="1:17" ht="90" customHeight="1" thickBot="1" x14ac:dyDescent="0.4">
      <c r="A106" s="527"/>
      <c r="B106" s="528"/>
      <c r="C106" s="462"/>
      <c r="D106" s="464"/>
      <c r="E106" s="441"/>
      <c r="F106" s="441"/>
      <c r="G106" s="444"/>
      <c r="H106" s="447"/>
      <c r="I106" s="450"/>
      <c r="J106" s="172">
        <v>2</v>
      </c>
      <c r="K106" s="173" t="s">
        <v>953</v>
      </c>
      <c r="L106" s="173" t="s">
        <v>954</v>
      </c>
      <c r="M106" s="173" t="s">
        <v>955</v>
      </c>
      <c r="N106" s="173" t="s">
        <v>295</v>
      </c>
      <c r="O106" s="174" t="s">
        <v>1288</v>
      </c>
      <c r="P106" s="453"/>
      <c r="Q106" s="456"/>
    </row>
    <row r="107" spans="1:17" ht="90" customHeight="1" thickBot="1" x14ac:dyDescent="0.4">
      <c r="A107" s="527"/>
      <c r="B107" s="528"/>
      <c r="C107" s="462"/>
      <c r="D107" s="464"/>
      <c r="E107" s="441"/>
      <c r="F107" s="441"/>
      <c r="G107" s="444"/>
      <c r="H107" s="447"/>
      <c r="I107" s="450"/>
      <c r="J107" s="172">
        <v>1</v>
      </c>
      <c r="K107" s="283" t="s">
        <v>960</v>
      </c>
      <c r="L107" s="283" t="s">
        <v>71</v>
      </c>
      <c r="M107" s="283" t="s">
        <v>929</v>
      </c>
      <c r="N107" s="281" t="s">
        <v>295</v>
      </c>
      <c r="O107" s="282" t="s">
        <v>1287</v>
      </c>
      <c r="P107" s="453"/>
      <c r="Q107" s="456"/>
    </row>
    <row r="108" spans="1:17" ht="90" customHeight="1" thickBot="1" x14ac:dyDescent="0.4">
      <c r="A108" s="527"/>
      <c r="B108" s="528"/>
      <c r="C108" s="462"/>
      <c r="D108" s="464"/>
      <c r="E108" s="441"/>
      <c r="F108" s="441"/>
      <c r="G108" s="444"/>
      <c r="H108" s="447"/>
      <c r="I108" s="450"/>
      <c r="J108" s="172">
        <v>2</v>
      </c>
      <c r="K108" s="281" t="s">
        <v>961</v>
      </c>
      <c r="L108" s="281" t="s">
        <v>71</v>
      </c>
      <c r="M108" s="281" t="s">
        <v>929</v>
      </c>
      <c r="N108" s="281" t="s">
        <v>295</v>
      </c>
      <c r="O108" s="282" t="s">
        <v>1287</v>
      </c>
      <c r="P108" s="453"/>
      <c r="Q108" s="456"/>
    </row>
    <row r="109" spans="1:17" ht="16" hidden="1" customHeight="1" thickBot="1" x14ac:dyDescent="0.4">
      <c r="A109" s="527"/>
      <c r="B109" s="528"/>
      <c r="C109" s="462"/>
      <c r="D109" s="464"/>
      <c r="E109" s="530"/>
      <c r="F109" s="530"/>
      <c r="G109" s="532"/>
      <c r="H109" s="447"/>
      <c r="I109" s="450"/>
      <c r="J109" s="172"/>
      <c r="K109" s="173"/>
      <c r="L109" s="173"/>
      <c r="M109" s="173"/>
      <c r="N109" s="173"/>
      <c r="O109" s="174"/>
      <c r="P109" s="453"/>
      <c r="Q109" s="456"/>
    </row>
    <row r="110" spans="1:17" ht="16" hidden="1" customHeight="1" thickBot="1" x14ac:dyDescent="0.4">
      <c r="A110" s="527"/>
      <c r="B110" s="528"/>
      <c r="C110" s="463"/>
      <c r="D110" s="465"/>
      <c r="E110" s="531"/>
      <c r="F110" s="531"/>
      <c r="G110" s="533"/>
      <c r="H110" s="448"/>
      <c r="I110" s="451"/>
      <c r="J110" s="177"/>
      <c r="K110" s="178"/>
      <c r="L110" s="178"/>
      <c r="M110" s="178"/>
      <c r="N110" s="178"/>
      <c r="O110" s="179"/>
      <c r="P110" s="454"/>
      <c r="Q110" s="457"/>
    </row>
    <row r="111" spans="1:17" ht="90" customHeight="1" thickBot="1" x14ac:dyDescent="0.4">
      <c r="A111" s="527">
        <v>7</v>
      </c>
      <c r="B111" s="528" t="s">
        <v>942</v>
      </c>
      <c r="C111" s="461" t="s">
        <v>1051</v>
      </c>
      <c r="D111" s="529" t="s">
        <v>290</v>
      </c>
      <c r="E111" s="440" t="s">
        <v>943</v>
      </c>
      <c r="F111" s="440" t="s">
        <v>944</v>
      </c>
      <c r="G111" s="443" t="s">
        <v>945</v>
      </c>
      <c r="H111" s="446"/>
      <c r="I111" s="449" t="s">
        <v>144</v>
      </c>
      <c r="J111" s="169">
        <v>1</v>
      </c>
      <c r="K111" s="170" t="s">
        <v>956</v>
      </c>
      <c r="L111" s="170" t="s">
        <v>64</v>
      </c>
      <c r="M111" s="170" t="s">
        <v>957</v>
      </c>
      <c r="N111" s="170" t="s">
        <v>295</v>
      </c>
      <c r="O111" s="170" t="s">
        <v>1270</v>
      </c>
      <c r="P111" s="452" t="s">
        <v>144</v>
      </c>
      <c r="Q111" s="455" t="s">
        <v>69</v>
      </c>
    </row>
    <row r="112" spans="1:17" ht="16" hidden="1" customHeight="1" thickBot="1" x14ac:dyDescent="0.4">
      <c r="A112" s="527"/>
      <c r="B112" s="528"/>
      <c r="C112" s="462"/>
      <c r="D112" s="464"/>
      <c r="E112" s="530"/>
      <c r="F112" s="530"/>
      <c r="G112" s="532"/>
      <c r="H112" s="447"/>
      <c r="I112" s="450"/>
      <c r="J112" s="172"/>
      <c r="K112" s="173"/>
      <c r="L112" s="173"/>
      <c r="M112" s="173"/>
      <c r="N112" s="173"/>
      <c r="O112" s="174"/>
      <c r="P112" s="453"/>
      <c r="Q112" s="456"/>
    </row>
    <row r="113" spans="1:17" ht="16" hidden="1" customHeight="1" thickBot="1" x14ac:dyDescent="0.4">
      <c r="A113" s="527"/>
      <c r="B113" s="528"/>
      <c r="C113" s="462"/>
      <c r="D113" s="464"/>
      <c r="E113" s="530"/>
      <c r="F113" s="530"/>
      <c r="G113" s="532"/>
      <c r="H113" s="447"/>
      <c r="I113" s="450"/>
      <c r="J113" s="172"/>
      <c r="K113" s="175"/>
      <c r="L113" s="175"/>
      <c r="M113" s="175"/>
      <c r="N113" s="175"/>
      <c r="O113" s="176"/>
      <c r="P113" s="453"/>
      <c r="Q113" s="456"/>
    </row>
    <row r="114" spans="1:17" ht="16" hidden="1" customHeight="1" thickBot="1" x14ac:dyDescent="0.4">
      <c r="A114" s="527"/>
      <c r="B114" s="528"/>
      <c r="C114" s="462"/>
      <c r="D114" s="464"/>
      <c r="E114" s="530"/>
      <c r="F114" s="530"/>
      <c r="G114" s="532"/>
      <c r="H114" s="447"/>
      <c r="I114" s="450"/>
      <c r="J114" s="172"/>
      <c r="K114" s="173"/>
      <c r="L114" s="173"/>
      <c r="M114" s="173"/>
      <c r="N114" s="173"/>
      <c r="O114" s="174"/>
      <c r="P114" s="453"/>
      <c r="Q114" s="456"/>
    </row>
    <row r="115" spans="1:17" ht="16" hidden="1" customHeight="1" thickBot="1" x14ac:dyDescent="0.4">
      <c r="A115" s="527"/>
      <c r="B115" s="528"/>
      <c r="C115" s="462"/>
      <c r="D115" s="464"/>
      <c r="E115" s="530"/>
      <c r="F115" s="530"/>
      <c r="G115" s="532"/>
      <c r="H115" s="447"/>
      <c r="I115" s="450"/>
      <c r="J115" s="172"/>
      <c r="K115" s="173"/>
      <c r="L115" s="173"/>
      <c r="M115" s="173"/>
      <c r="N115" s="173"/>
      <c r="O115" s="174"/>
      <c r="P115" s="453"/>
      <c r="Q115" s="456"/>
    </row>
    <row r="116" spans="1:17" ht="16" hidden="1" customHeight="1" thickBot="1" x14ac:dyDescent="0.4">
      <c r="A116" s="527"/>
      <c r="B116" s="528"/>
      <c r="C116" s="463"/>
      <c r="D116" s="465"/>
      <c r="E116" s="531"/>
      <c r="F116" s="531"/>
      <c r="G116" s="533"/>
      <c r="H116" s="448"/>
      <c r="I116" s="451"/>
      <c r="J116" s="177"/>
      <c r="K116" s="178"/>
      <c r="L116" s="178"/>
      <c r="M116" s="178"/>
      <c r="N116" s="178"/>
      <c r="O116" s="179"/>
      <c r="P116" s="454"/>
      <c r="Q116" s="457"/>
    </row>
    <row r="117" spans="1:17" ht="90" customHeight="1" thickBot="1" x14ac:dyDescent="0.4">
      <c r="A117" s="527">
        <v>7</v>
      </c>
      <c r="B117" s="528" t="s">
        <v>1007</v>
      </c>
      <c r="C117" s="529" t="s">
        <v>1052</v>
      </c>
      <c r="D117" s="529" t="s">
        <v>290</v>
      </c>
      <c r="E117" s="440" t="s">
        <v>1011</v>
      </c>
      <c r="F117" s="440" t="s">
        <v>1014</v>
      </c>
      <c r="G117" s="443" t="s">
        <v>1015</v>
      </c>
      <c r="H117" s="446"/>
      <c r="I117" s="449" t="s">
        <v>146</v>
      </c>
      <c r="J117" s="169">
        <v>1</v>
      </c>
      <c r="K117" s="170" t="s">
        <v>1019</v>
      </c>
      <c r="L117" s="170" t="s">
        <v>71</v>
      </c>
      <c r="M117" s="170" t="s">
        <v>1020</v>
      </c>
      <c r="N117" s="170" t="s">
        <v>1018</v>
      </c>
      <c r="O117" s="170" t="s">
        <v>1266</v>
      </c>
      <c r="P117" s="452" t="s">
        <v>81</v>
      </c>
      <c r="Q117" s="455" t="s">
        <v>69</v>
      </c>
    </row>
    <row r="118" spans="1:17" ht="16" hidden="1" customHeight="1" thickBot="1" x14ac:dyDescent="0.4">
      <c r="A118" s="527"/>
      <c r="B118" s="528"/>
      <c r="C118" s="464"/>
      <c r="D118" s="464"/>
      <c r="E118" s="530"/>
      <c r="F118" s="530"/>
      <c r="G118" s="532"/>
      <c r="H118" s="447"/>
      <c r="I118" s="450"/>
      <c r="J118" s="172"/>
      <c r="K118" s="173"/>
      <c r="L118" s="173"/>
      <c r="M118" s="173"/>
      <c r="N118" s="173"/>
      <c r="O118" s="174"/>
      <c r="P118" s="453"/>
      <c r="Q118" s="456"/>
    </row>
    <row r="119" spans="1:17" ht="16" hidden="1" customHeight="1" thickBot="1" x14ac:dyDescent="0.4">
      <c r="A119" s="527"/>
      <c r="B119" s="528"/>
      <c r="C119" s="464"/>
      <c r="D119" s="464"/>
      <c r="E119" s="530"/>
      <c r="F119" s="530"/>
      <c r="G119" s="532"/>
      <c r="H119" s="447"/>
      <c r="I119" s="450"/>
      <c r="J119" s="172"/>
      <c r="K119" s="175"/>
      <c r="L119" s="175"/>
      <c r="M119" s="175"/>
      <c r="N119" s="175"/>
      <c r="O119" s="176"/>
      <c r="P119" s="453"/>
      <c r="Q119" s="456"/>
    </row>
    <row r="120" spans="1:17" ht="16" hidden="1" customHeight="1" thickBot="1" x14ac:dyDescent="0.4">
      <c r="A120" s="527"/>
      <c r="B120" s="528"/>
      <c r="C120" s="464"/>
      <c r="D120" s="464"/>
      <c r="E120" s="530"/>
      <c r="F120" s="530"/>
      <c r="G120" s="532"/>
      <c r="H120" s="447"/>
      <c r="I120" s="450"/>
      <c r="J120" s="172"/>
      <c r="K120" s="173"/>
      <c r="L120" s="173"/>
      <c r="M120" s="173"/>
      <c r="N120" s="173"/>
      <c r="O120" s="174"/>
      <c r="P120" s="453"/>
      <c r="Q120" s="456"/>
    </row>
    <row r="121" spans="1:17" ht="16" hidden="1" customHeight="1" thickBot="1" x14ac:dyDescent="0.4">
      <c r="A121" s="527"/>
      <c r="B121" s="528"/>
      <c r="C121" s="464"/>
      <c r="D121" s="464"/>
      <c r="E121" s="530"/>
      <c r="F121" s="530"/>
      <c r="G121" s="532"/>
      <c r="H121" s="447"/>
      <c r="I121" s="450"/>
      <c r="J121" s="172"/>
      <c r="K121" s="173"/>
      <c r="L121" s="173"/>
      <c r="M121" s="173"/>
      <c r="N121" s="173"/>
      <c r="O121" s="174"/>
      <c r="P121" s="453"/>
      <c r="Q121" s="456"/>
    </row>
    <row r="122" spans="1:17" ht="16" hidden="1" customHeight="1" thickBot="1" x14ac:dyDescent="0.4">
      <c r="A122" s="527"/>
      <c r="B122" s="528"/>
      <c r="C122" s="465"/>
      <c r="D122" s="465"/>
      <c r="E122" s="531"/>
      <c r="F122" s="531"/>
      <c r="G122" s="533"/>
      <c r="H122" s="448"/>
      <c r="I122" s="451"/>
      <c r="J122" s="177"/>
      <c r="K122" s="178"/>
      <c r="L122" s="178"/>
      <c r="M122" s="178"/>
      <c r="N122" s="178"/>
      <c r="O122" s="179"/>
      <c r="P122" s="454"/>
      <c r="Q122" s="457"/>
    </row>
    <row r="123" spans="1:17" ht="90" customHeight="1" thickBot="1" x14ac:dyDescent="0.4">
      <c r="A123" s="527">
        <v>8</v>
      </c>
      <c r="B123" s="528" t="s">
        <v>636</v>
      </c>
      <c r="C123" s="471" t="s">
        <v>236</v>
      </c>
      <c r="D123" s="529" t="s">
        <v>299</v>
      </c>
      <c r="E123" s="440" t="s">
        <v>637</v>
      </c>
      <c r="F123" s="440" t="s">
        <v>638</v>
      </c>
      <c r="G123" s="443" t="s">
        <v>639</v>
      </c>
      <c r="H123" s="446"/>
      <c r="I123" s="449" t="s">
        <v>146</v>
      </c>
      <c r="J123" s="169">
        <v>1</v>
      </c>
      <c r="K123" s="170" t="s">
        <v>640</v>
      </c>
      <c r="L123" s="170" t="s">
        <v>243</v>
      </c>
      <c r="M123" s="170" t="s">
        <v>635</v>
      </c>
      <c r="N123" s="170" t="s">
        <v>460</v>
      </c>
      <c r="O123" s="170" t="s">
        <v>1271</v>
      </c>
      <c r="P123" s="452" t="s">
        <v>146</v>
      </c>
      <c r="Q123" s="455" t="s">
        <v>69</v>
      </c>
    </row>
    <row r="124" spans="1:17" ht="16" hidden="1" customHeight="1" thickBot="1" x14ac:dyDescent="0.4">
      <c r="A124" s="527"/>
      <c r="B124" s="528"/>
      <c r="C124" s="472"/>
      <c r="D124" s="464"/>
      <c r="E124" s="530"/>
      <c r="F124" s="530"/>
      <c r="G124" s="532"/>
      <c r="H124" s="447"/>
      <c r="I124" s="450"/>
      <c r="J124" s="172"/>
      <c r="K124" s="173"/>
      <c r="L124" s="173"/>
      <c r="M124" s="173"/>
      <c r="N124" s="173"/>
      <c r="O124" s="174"/>
      <c r="P124" s="453"/>
      <c r="Q124" s="456"/>
    </row>
    <row r="125" spans="1:17" ht="16" hidden="1" customHeight="1" thickBot="1" x14ac:dyDescent="0.4">
      <c r="A125" s="527"/>
      <c r="B125" s="528"/>
      <c r="C125" s="472"/>
      <c r="D125" s="464"/>
      <c r="E125" s="530"/>
      <c r="F125" s="530"/>
      <c r="G125" s="532"/>
      <c r="H125" s="447"/>
      <c r="I125" s="450"/>
      <c r="J125" s="172"/>
      <c r="K125" s="175"/>
      <c r="L125" s="175"/>
      <c r="M125" s="175"/>
      <c r="N125" s="175"/>
      <c r="O125" s="176"/>
      <c r="P125" s="453"/>
      <c r="Q125" s="456"/>
    </row>
    <row r="126" spans="1:17" ht="16" hidden="1" customHeight="1" thickBot="1" x14ac:dyDescent="0.4">
      <c r="A126" s="527"/>
      <c r="B126" s="528"/>
      <c r="C126" s="472"/>
      <c r="D126" s="464"/>
      <c r="E126" s="530"/>
      <c r="F126" s="530"/>
      <c r="G126" s="532"/>
      <c r="H126" s="447"/>
      <c r="I126" s="450"/>
      <c r="J126" s="172"/>
      <c r="K126" s="173"/>
      <c r="L126" s="173"/>
      <c r="M126" s="173"/>
      <c r="N126" s="173"/>
      <c r="O126" s="174"/>
      <c r="P126" s="453"/>
      <c r="Q126" s="456"/>
    </row>
    <row r="127" spans="1:17" ht="16" hidden="1" customHeight="1" thickBot="1" x14ac:dyDescent="0.4">
      <c r="A127" s="527"/>
      <c r="B127" s="528"/>
      <c r="C127" s="472"/>
      <c r="D127" s="464"/>
      <c r="E127" s="530"/>
      <c r="F127" s="530"/>
      <c r="G127" s="532"/>
      <c r="H127" s="447"/>
      <c r="I127" s="450"/>
      <c r="J127" s="172"/>
      <c r="K127" s="173"/>
      <c r="L127" s="173"/>
      <c r="M127" s="173"/>
      <c r="N127" s="173"/>
      <c r="O127" s="174"/>
      <c r="P127" s="453"/>
      <c r="Q127" s="456"/>
    </row>
    <row r="128" spans="1:17" ht="16" hidden="1" customHeight="1" thickBot="1" x14ac:dyDescent="0.4">
      <c r="A128" s="527"/>
      <c r="B128" s="528"/>
      <c r="C128" s="473"/>
      <c r="D128" s="465"/>
      <c r="E128" s="531"/>
      <c r="F128" s="531"/>
      <c r="G128" s="533"/>
      <c r="H128" s="448"/>
      <c r="I128" s="451"/>
      <c r="J128" s="177"/>
      <c r="K128" s="178"/>
      <c r="L128" s="178"/>
      <c r="M128" s="178"/>
      <c r="N128" s="178"/>
      <c r="O128" s="179"/>
      <c r="P128" s="454"/>
      <c r="Q128" s="457"/>
    </row>
    <row r="129" spans="1:17" ht="90" customHeight="1" thickBot="1" x14ac:dyDescent="0.4">
      <c r="A129" s="527">
        <v>9</v>
      </c>
      <c r="B129" s="528" t="s">
        <v>653</v>
      </c>
      <c r="C129" s="461" t="s">
        <v>210</v>
      </c>
      <c r="D129" s="529" t="s">
        <v>290</v>
      </c>
      <c r="E129" s="440" t="s">
        <v>656</v>
      </c>
      <c r="F129" s="440" t="s">
        <v>659</v>
      </c>
      <c r="G129" s="443" t="s">
        <v>662</v>
      </c>
      <c r="H129" s="446"/>
      <c r="I129" s="449" t="s">
        <v>1272</v>
      </c>
      <c r="J129" s="169">
        <v>1</v>
      </c>
      <c r="K129" s="170" t="s">
        <v>665</v>
      </c>
      <c r="L129" s="170" t="s">
        <v>64</v>
      </c>
      <c r="M129" s="170" t="s">
        <v>667</v>
      </c>
      <c r="N129" s="170" t="s">
        <v>310</v>
      </c>
      <c r="O129" s="170" t="s">
        <v>1289</v>
      </c>
      <c r="P129" s="452" t="s">
        <v>81</v>
      </c>
      <c r="Q129" s="455" t="s">
        <v>69</v>
      </c>
    </row>
    <row r="130" spans="1:17" ht="90" customHeight="1" thickBot="1" x14ac:dyDescent="0.4">
      <c r="A130" s="527"/>
      <c r="B130" s="528"/>
      <c r="C130" s="462"/>
      <c r="D130" s="464"/>
      <c r="E130" s="441"/>
      <c r="F130" s="441"/>
      <c r="G130" s="444"/>
      <c r="H130" s="447"/>
      <c r="I130" s="450"/>
      <c r="J130" s="172">
        <v>2</v>
      </c>
      <c r="K130" s="173" t="s">
        <v>666</v>
      </c>
      <c r="L130" s="173" t="s">
        <v>64</v>
      </c>
      <c r="M130" s="173" t="s">
        <v>668</v>
      </c>
      <c r="N130" s="173" t="s">
        <v>310</v>
      </c>
      <c r="O130" s="174" t="s">
        <v>1290</v>
      </c>
      <c r="P130" s="453"/>
      <c r="Q130" s="456"/>
    </row>
    <row r="131" spans="1:17" ht="16" hidden="1" thickBot="1" x14ac:dyDescent="0.4">
      <c r="A131" s="527"/>
      <c r="B131" s="528"/>
      <c r="C131" s="462"/>
      <c r="D131" s="464"/>
      <c r="E131" s="530"/>
      <c r="F131" s="530"/>
      <c r="G131" s="532"/>
      <c r="H131" s="447"/>
      <c r="I131" s="450"/>
      <c r="J131" s="172"/>
      <c r="K131" s="175"/>
      <c r="L131" s="175"/>
      <c r="M131" s="175"/>
      <c r="N131" s="175"/>
      <c r="O131" s="176"/>
      <c r="P131" s="453"/>
      <c r="Q131" s="456"/>
    </row>
    <row r="132" spans="1:17" ht="16" hidden="1" thickBot="1" x14ac:dyDescent="0.4">
      <c r="A132" s="527"/>
      <c r="B132" s="528"/>
      <c r="C132" s="462"/>
      <c r="D132" s="464"/>
      <c r="E132" s="530"/>
      <c r="F132" s="530"/>
      <c r="G132" s="532"/>
      <c r="H132" s="447"/>
      <c r="I132" s="450"/>
      <c r="J132" s="172"/>
      <c r="K132" s="173"/>
      <c r="L132" s="173"/>
      <c r="M132" s="173"/>
      <c r="N132" s="173"/>
      <c r="O132" s="174"/>
      <c r="P132" s="453"/>
      <c r="Q132" s="456"/>
    </row>
    <row r="133" spans="1:17" ht="16" hidden="1" thickBot="1" x14ac:dyDescent="0.4">
      <c r="A133" s="527"/>
      <c r="B133" s="528"/>
      <c r="C133" s="462"/>
      <c r="D133" s="464"/>
      <c r="E133" s="530"/>
      <c r="F133" s="530"/>
      <c r="G133" s="532"/>
      <c r="H133" s="447"/>
      <c r="I133" s="450"/>
      <c r="J133" s="172"/>
      <c r="K133" s="173"/>
      <c r="L133" s="173"/>
      <c r="M133" s="173"/>
      <c r="N133" s="173"/>
      <c r="O133" s="174"/>
      <c r="P133" s="453"/>
      <c r="Q133" s="456"/>
    </row>
    <row r="134" spans="1:17" ht="16" hidden="1" thickBot="1" x14ac:dyDescent="0.4">
      <c r="A134" s="527"/>
      <c r="B134" s="528"/>
      <c r="C134" s="463"/>
      <c r="D134" s="465"/>
      <c r="E134" s="531"/>
      <c r="F134" s="531"/>
      <c r="G134" s="533"/>
      <c r="H134" s="448"/>
      <c r="I134" s="451"/>
      <c r="J134" s="177"/>
      <c r="K134" s="178"/>
      <c r="L134" s="178"/>
      <c r="M134" s="178"/>
      <c r="N134" s="178"/>
      <c r="O134" s="179"/>
      <c r="P134" s="454"/>
      <c r="Q134" s="457"/>
    </row>
    <row r="135" spans="1:17" ht="90" customHeight="1" thickBot="1" x14ac:dyDescent="0.4">
      <c r="A135" s="527">
        <v>9</v>
      </c>
      <c r="B135" s="528" t="s">
        <v>654</v>
      </c>
      <c r="C135" s="461" t="s">
        <v>210</v>
      </c>
      <c r="D135" s="529" t="s">
        <v>290</v>
      </c>
      <c r="E135" s="440" t="s">
        <v>657</v>
      </c>
      <c r="F135" s="440" t="s">
        <v>660</v>
      </c>
      <c r="G135" s="443" t="s">
        <v>663</v>
      </c>
      <c r="H135" s="446"/>
      <c r="I135" s="449" t="s">
        <v>1272</v>
      </c>
      <c r="J135" s="169">
        <v>1</v>
      </c>
      <c r="K135" s="170" t="s">
        <v>669</v>
      </c>
      <c r="L135" s="170" t="s">
        <v>64</v>
      </c>
      <c r="M135" s="170" t="s">
        <v>667</v>
      </c>
      <c r="N135" s="170" t="s">
        <v>310</v>
      </c>
      <c r="O135" s="170" t="s">
        <v>1291</v>
      </c>
      <c r="P135" s="452" t="s">
        <v>81</v>
      </c>
      <c r="Q135" s="455" t="s">
        <v>69</v>
      </c>
    </row>
    <row r="136" spans="1:17" ht="90" customHeight="1" thickBot="1" x14ac:dyDescent="0.4">
      <c r="A136" s="527"/>
      <c r="B136" s="528"/>
      <c r="C136" s="462"/>
      <c r="D136" s="464"/>
      <c r="E136" s="441"/>
      <c r="F136" s="441"/>
      <c r="G136" s="444"/>
      <c r="H136" s="447"/>
      <c r="I136" s="450"/>
      <c r="J136" s="172">
        <v>2</v>
      </c>
      <c r="K136" s="173" t="s">
        <v>670</v>
      </c>
      <c r="L136" s="173" t="s">
        <v>64</v>
      </c>
      <c r="M136" s="173" t="s">
        <v>671</v>
      </c>
      <c r="N136" s="173" t="s">
        <v>310</v>
      </c>
      <c r="O136" s="174" t="s">
        <v>1292</v>
      </c>
      <c r="P136" s="453"/>
      <c r="Q136" s="456"/>
    </row>
    <row r="137" spans="1:17" ht="16" hidden="1" thickBot="1" x14ac:dyDescent="0.4">
      <c r="A137" s="527"/>
      <c r="B137" s="528"/>
      <c r="C137" s="462"/>
      <c r="D137" s="464"/>
      <c r="E137" s="530"/>
      <c r="F137" s="530"/>
      <c r="G137" s="532"/>
      <c r="H137" s="447"/>
      <c r="I137" s="450"/>
      <c r="J137" s="172"/>
      <c r="K137" s="175"/>
      <c r="L137" s="175"/>
      <c r="M137" s="175"/>
      <c r="N137" s="175"/>
      <c r="O137" s="176"/>
      <c r="P137" s="453"/>
      <c r="Q137" s="456"/>
    </row>
    <row r="138" spans="1:17" ht="16" hidden="1" thickBot="1" x14ac:dyDescent="0.4">
      <c r="A138" s="527"/>
      <c r="B138" s="528"/>
      <c r="C138" s="462"/>
      <c r="D138" s="464"/>
      <c r="E138" s="530"/>
      <c r="F138" s="530"/>
      <c r="G138" s="532"/>
      <c r="H138" s="447"/>
      <c r="I138" s="450"/>
      <c r="J138" s="172"/>
      <c r="K138" s="173"/>
      <c r="L138" s="173"/>
      <c r="M138" s="173"/>
      <c r="N138" s="173"/>
      <c r="O138" s="174"/>
      <c r="P138" s="453"/>
      <c r="Q138" s="456"/>
    </row>
    <row r="139" spans="1:17" ht="16" hidden="1" thickBot="1" x14ac:dyDescent="0.4">
      <c r="A139" s="527"/>
      <c r="B139" s="528"/>
      <c r="C139" s="462"/>
      <c r="D139" s="464"/>
      <c r="E139" s="530"/>
      <c r="F139" s="530"/>
      <c r="G139" s="532"/>
      <c r="H139" s="447"/>
      <c r="I139" s="450"/>
      <c r="J139" s="172"/>
      <c r="K139" s="173"/>
      <c r="L139" s="173"/>
      <c r="M139" s="173"/>
      <c r="N139" s="173"/>
      <c r="O139" s="174"/>
      <c r="P139" s="453"/>
      <c r="Q139" s="456"/>
    </row>
    <row r="140" spans="1:17" ht="16" hidden="1" thickBot="1" x14ac:dyDescent="0.4">
      <c r="A140" s="527"/>
      <c r="B140" s="528"/>
      <c r="C140" s="463"/>
      <c r="D140" s="465"/>
      <c r="E140" s="531"/>
      <c r="F140" s="531"/>
      <c r="G140" s="533"/>
      <c r="H140" s="448"/>
      <c r="I140" s="451"/>
      <c r="J140" s="177"/>
      <c r="K140" s="178"/>
      <c r="L140" s="178"/>
      <c r="M140" s="178"/>
      <c r="N140" s="178"/>
      <c r="O140" s="179"/>
      <c r="P140" s="454"/>
      <c r="Q140" s="457"/>
    </row>
    <row r="141" spans="1:17" ht="90" customHeight="1" thickBot="1" x14ac:dyDescent="0.4">
      <c r="A141" s="527">
        <v>9</v>
      </c>
      <c r="B141" s="528" t="s">
        <v>655</v>
      </c>
      <c r="C141" s="461" t="s">
        <v>210</v>
      </c>
      <c r="D141" s="529" t="s">
        <v>290</v>
      </c>
      <c r="E141" s="440" t="s">
        <v>658</v>
      </c>
      <c r="F141" s="440" t="s">
        <v>661</v>
      </c>
      <c r="G141" s="443" t="s">
        <v>664</v>
      </c>
      <c r="H141" s="446"/>
      <c r="I141" s="449" t="s">
        <v>1272</v>
      </c>
      <c r="J141" s="169">
        <v>1</v>
      </c>
      <c r="K141" s="170" t="s">
        <v>672</v>
      </c>
      <c r="L141" s="170" t="s">
        <v>64</v>
      </c>
      <c r="M141" s="170" t="s">
        <v>674</v>
      </c>
      <c r="N141" s="170" t="s">
        <v>295</v>
      </c>
      <c r="O141" s="170" t="s">
        <v>1293</v>
      </c>
      <c r="P141" s="452" t="s">
        <v>81</v>
      </c>
      <c r="Q141" s="455" t="s">
        <v>69</v>
      </c>
    </row>
    <row r="142" spans="1:17" ht="90" customHeight="1" thickBot="1" x14ac:dyDescent="0.4">
      <c r="A142" s="527"/>
      <c r="B142" s="528"/>
      <c r="C142" s="462"/>
      <c r="D142" s="464"/>
      <c r="E142" s="441"/>
      <c r="F142" s="441"/>
      <c r="G142" s="444"/>
      <c r="H142" s="447"/>
      <c r="I142" s="450"/>
      <c r="J142" s="172">
        <v>2</v>
      </c>
      <c r="K142" s="173" t="s">
        <v>673</v>
      </c>
      <c r="L142" s="173" t="s">
        <v>64</v>
      </c>
      <c r="M142" s="173" t="s">
        <v>675</v>
      </c>
      <c r="N142" s="173" t="s">
        <v>295</v>
      </c>
      <c r="O142" s="174" t="s">
        <v>1294</v>
      </c>
      <c r="P142" s="453"/>
      <c r="Q142" s="456"/>
    </row>
    <row r="143" spans="1:17" ht="16" hidden="1" thickBot="1" x14ac:dyDescent="0.4">
      <c r="A143" s="527"/>
      <c r="B143" s="528"/>
      <c r="C143" s="462"/>
      <c r="D143" s="464"/>
      <c r="E143" s="530"/>
      <c r="F143" s="530"/>
      <c r="G143" s="532"/>
      <c r="H143" s="447"/>
      <c r="I143" s="450"/>
      <c r="J143" s="172"/>
      <c r="K143" s="175"/>
      <c r="L143" s="175"/>
      <c r="M143" s="175"/>
      <c r="N143" s="175"/>
      <c r="O143" s="176"/>
      <c r="P143" s="453"/>
      <c r="Q143" s="456"/>
    </row>
    <row r="144" spans="1:17" ht="16" hidden="1" thickBot="1" x14ac:dyDescent="0.4">
      <c r="A144" s="527"/>
      <c r="B144" s="528"/>
      <c r="C144" s="462"/>
      <c r="D144" s="464"/>
      <c r="E144" s="530"/>
      <c r="F144" s="530"/>
      <c r="G144" s="532"/>
      <c r="H144" s="447"/>
      <c r="I144" s="450"/>
      <c r="J144" s="172"/>
      <c r="K144" s="173"/>
      <c r="L144" s="173"/>
      <c r="M144" s="173"/>
      <c r="N144" s="173"/>
      <c r="O144" s="174"/>
      <c r="P144" s="453"/>
      <c r="Q144" s="456"/>
    </row>
    <row r="145" spans="1:17" ht="16" hidden="1" thickBot="1" x14ac:dyDescent="0.4">
      <c r="A145" s="527"/>
      <c r="B145" s="528"/>
      <c r="C145" s="462"/>
      <c r="D145" s="464"/>
      <c r="E145" s="530"/>
      <c r="F145" s="530"/>
      <c r="G145" s="532"/>
      <c r="H145" s="447"/>
      <c r="I145" s="450"/>
      <c r="J145" s="172"/>
      <c r="K145" s="173"/>
      <c r="L145" s="173"/>
      <c r="M145" s="173"/>
      <c r="N145" s="173"/>
      <c r="O145" s="174"/>
      <c r="P145" s="453"/>
      <c r="Q145" s="456"/>
    </row>
    <row r="146" spans="1:17" ht="16" hidden="1" thickBot="1" x14ac:dyDescent="0.4">
      <c r="A146" s="527"/>
      <c r="B146" s="528"/>
      <c r="C146" s="463"/>
      <c r="D146" s="465"/>
      <c r="E146" s="531"/>
      <c r="F146" s="531"/>
      <c r="G146" s="533"/>
      <c r="H146" s="448"/>
      <c r="I146" s="451"/>
      <c r="J146" s="177"/>
      <c r="K146" s="178"/>
      <c r="L146" s="178"/>
      <c r="M146" s="178"/>
      <c r="N146" s="178"/>
      <c r="O146" s="179"/>
      <c r="P146" s="454"/>
      <c r="Q146" s="457"/>
    </row>
    <row r="147" spans="1:17" ht="90" customHeight="1" thickBot="1" x14ac:dyDescent="0.4">
      <c r="A147" s="527">
        <v>10</v>
      </c>
      <c r="B147" s="528" t="s">
        <v>697</v>
      </c>
      <c r="C147" s="461" t="s">
        <v>206</v>
      </c>
      <c r="D147" s="529" t="s">
        <v>290</v>
      </c>
      <c r="E147" s="440" t="s">
        <v>699</v>
      </c>
      <c r="F147" s="440" t="s">
        <v>701</v>
      </c>
      <c r="G147" s="443" t="s">
        <v>703</v>
      </c>
      <c r="H147" s="446"/>
      <c r="I147" s="449" t="s">
        <v>144</v>
      </c>
      <c r="J147" s="169">
        <v>1</v>
      </c>
      <c r="K147" s="170" t="s">
        <v>705</v>
      </c>
      <c r="L147" s="170" t="s">
        <v>243</v>
      </c>
      <c r="M147" s="170" t="s">
        <v>707</v>
      </c>
      <c r="N147" s="170" t="s">
        <v>310</v>
      </c>
      <c r="O147" s="170" t="s">
        <v>1295</v>
      </c>
      <c r="P147" s="452" t="s">
        <v>144</v>
      </c>
      <c r="Q147" s="455" t="s">
        <v>69</v>
      </c>
    </row>
    <row r="148" spans="1:17" ht="90" customHeight="1" thickBot="1" x14ac:dyDescent="0.4">
      <c r="A148" s="527"/>
      <c r="B148" s="528"/>
      <c r="C148" s="462"/>
      <c r="D148" s="464"/>
      <c r="E148" s="441"/>
      <c r="F148" s="441"/>
      <c r="G148" s="444"/>
      <c r="H148" s="447"/>
      <c r="I148" s="450"/>
      <c r="J148" s="172">
        <v>2</v>
      </c>
      <c r="K148" s="173" t="s">
        <v>706</v>
      </c>
      <c r="L148" s="173" t="s">
        <v>243</v>
      </c>
      <c r="M148" s="173" t="s">
        <v>708</v>
      </c>
      <c r="N148" s="173" t="s">
        <v>310</v>
      </c>
      <c r="O148" s="174" t="s">
        <v>1296</v>
      </c>
      <c r="P148" s="453"/>
      <c r="Q148" s="456"/>
    </row>
    <row r="149" spans="1:17" ht="16" hidden="1" thickBot="1" x14ac:dyDescent="0.4">
      <c r="A149" s="527"/>
      <c r="B149" s="528"/>
      <c r="C149" s="462"/>
      <c r="D149" s="464"/>
      <c r="E149" s="530"/>
      <c r="F149" s="530"/>
      <c r="G149" s="532"/>
      <c r="H149" s="447"/>
      <c r="I149" s="450"/>
      <c r="J149" s="172"/>
      <c r="K149" s="175"/>
      <c r="L149" s="175"/>
      <c r="M149" s="175"/>
      <c r="N149" s="175"/>
      <c r="O149" s="176"/>
      <c r="P149" s="453"/>
      <c r="Q149" s="456"/>
    </row>
    <row r="150" spans="1:17" ht="16" hidden="1" thickBot="1" x14ac:dyDescent="0.4">
      <c r="A150" s="527"/>
      <c r="B150" s="528"/>
      <c r="C150" s="462"/>
      <c r="D150" s="464"/>
      <c r="E150" s="530"/>
      <c r="F150" s="530"/>
      <c r="G150" s="532"/>
      <c r="H150" s="447"/>
      <c r="I150" s="450"/>
      <c r="J150" s="172"/>
      <c r="K150" s="173"/>
      <c r="L150" s="173"/>
      <c r="M150" s="173"/>
      <c r="N150" s="173"/>
      <c r="O150" s="174"/>
      <c r="P150" s="453"/>
      <c r="Q150" s="456"/>
    </row>
    <row r="151" spans="1:17" ht="16" hidden="1" thickBot="1" x14ac:dyDescent="0.4">
      <c r="A151" s="527"/>
      <c r="B151" s="528"/>
      <c r="C151" s="462"/>
      <c r="D151" s="464"/>
      <c r="E151" s="530"/>
      <c r="F151" s="530"/>
      <c r="G151" s="532"/>
      <c r="H151" s="447"/>
      <c r="I151" s="450"/>
      <c r="J151" s="172"/>
      <c r="K151" s="173"/>
      <c r="L151" s="173"/>
      <c r="M151" s="173"/>
      <c r="N151" s="173"/>
      <c r="O151" s="174"/>
      <c r="P151" s="453"/>
      <c r="Q151" s="456"/>
    </row>
    <row r="152" spans="1:17" ht="16" hidden="1" thickBot="1" x14ac:dyDescent="0.4">
      <c r="A152" s="527"/>
      <c r="B152" s="528"/>
      <c r="C152" s="463"/>
      <c r="D152" s="465"/>
      <c r="E152" s="531"/>
      <c r="F152" s="531"/>
      <c r="G152" s="533"/>
      <c r="H152" s="448"/>
      <c r="I152" s="451"/>
      <c r="J152" s="177"/>
      <c r="K152" s="178"/>
      <c r="L152" s="178"/>
      <c r="M152" s="178"/>
      <c r="N152" s="178"/>
      <c r="O152" s="179"/>
      <c r="P152" s="454"/>
      <c r="Q152" s="457"/>
    </row>
    <row r="153" spans="1:17" ht="90" customHeight="1" thickBot="1" x14ac:dyDescent="0.4">
      <c r="A153" s="527">
        <v>10</v>
      </c>
      <c r="B153" s="528" t="s">
        <v>698</v>
      </c>
      <c r="C153" s="461" t="s">
        <v>206</v>
      </c>
      <c r="D153" s="529" t="s">
        <v>290</v>
      </c>
      <c r="E153" s="440" t="s">
        <v>700</v>
      </c>
      <c r="F153" s="440" t="s">
        <v>702</v>
      </c>
      <c r="G153" s="443" t="s">
        <v>704</v>
      </c>
      <c r="H153" s="446"/>
      <c r="I153" s="449" t="s">
        <v>144</v>
      </c>
      <c r="J153" s="169">
        <v>1</v>
      </c>
      <c r="K153" s="170" t="s">
        <v>709</v>
      </c>
      <c r="L153" s="170" t="s">
        <v>64</v>
      </c>
      <c r="M153" s="170" t="s">
        <v>710</v>
      </c>
      <c r="N153" s="170" t="s">
        <v>476</v>
      </c>
      <c r="O153" s="170" t="s">
        <v>1297</v>
      </c>
      <c r="P153" s="452" t="s">
        <v>144</v>
      </c>
      <c r="Q153" s="455" t="s">
        <v>69</v>
      </c>
    </row>
    <row r="154" spans="1:17" ht="90" customHeight="1" thickBot="1" x14ac:dyDescent="0.4">
      <c r="A154" s="527"/>
      <c r="B154" s="528"/>
      <c r="C154" s="462"/>
      <c r="D154" s="464"/>
      <c r="E154" s="441"/>
      <c r="F154" s="441"/>
      <c r="G154" s="444"/>
      <c r="H154" s="447"/>
      <c r="I154" s="450"/>
      <c r="J154" s="172">
        <v>2</v>
      </c>
      <c r="K154" s="173" t="s">
        <v>1298</v>
      </c>
      <c r="L154" s="173" t="s">
        <v>64</v>
      </c>
      <c r="M154" s="173" t="s">
        <v>711</v>
      </c>
      <c r="N154" s="173" t="s">
        <v>310</v>
      </c>
      <c r="O154" s="174" t="s">
        <v>1299</v>
      </c>
      <c r="P154" s="453"/>
      <c r="Q154" s="456"/>
    </row>
    <row r="155" spans="1:17" ht="16" hidden="1" customHeight="1" thickBot="1" x14ac:dyDescent="0.4">
      <c r="A155" s="527"/>
      <c r="B155" s="528"/>
      <c r="C155" s="462"/>
      <c r="D155" s="464"/>
      <c r="E155" s="530"/>
      <c r="F155" s="530"/>
      <c r="G155" s="532"/>
      <c r="H155" s="447"/>
      <c r="I155" s="450"/>
      <c r="J155" s="172"/>
      <c r="K155" s="175"/>
      <c r="L155" s="175"/>
      <c r="M155" s="175"/>
      <c r="N155" s="175"/>
      <c r="O155" s="176"/>
      <c r="P155" s="453"/>
      <c r="Q155" s="456"/>
    </row>
    <row r="156" spans="1:17" ht="16" hidden="1" customHeight="1" thickBot="1" x14ac:dyDescent="0.4">
      <c r="A156" s="527"/>
      <c r="B156" s="528"/>
      <c r="C156" s="462"/>
      <c r="D156" s="464"/>
      <c r="E156" s="530"/>
      <c r="F156" s="530"/>
      <c r="G156" s="532"/>
      <c r="H156" s="447"/>
      <c r="I156" s="450"/>
      <c r="J156" s="172"/>
      <c r="K156" s="173"/>
      <c r="L156" s="173"/>
      <c r="M156" s="173"/>
      <c r="N156" s="173"/>
      <c r="O156" s="174"/>
      <c r="P156" s="453"/>
      <c r="Q156" s="456"/>
    </row>
    <row r="157" spans="1:17" ht="16" hidden="1" customHeight="1" thickBot="1" x14ac:dyDescent="0.4">
      <c r="A157" s="527"/>
      <c r="B157" s="528"/>
      <c r="C157" s="462"/>
      <c r="D157" s="464"/>
      <c r="E157" s="530"/>
      <c r="F157" s="530"/>
      <c r="G157" s="532"/>
      <c r="H157" s="447"/>
      <c r="I157" s="450"/>
      <c r="J157" s="172"/>
      <c r="K157" s="173"/>
      <c r="L157" s="173"/>
      <c r="M157" s="173"/>
      <c r="N157" s="173"/>
      <c r="O157" s="174"/>
      <c r="P157" s="453"/>
      <c r="Q157" s="456"/>
    </row>
    <row r="158" spans="1:17" ht="16" hidden="1" customHeight="1" thickBot="1" x14ac:dyDescent="0.4">
      <c r="A158" s="527"/>
      <c r="B158" s="528"/>
      <c r="C158" s="463"/>
      <c r="D158" s="465"/>
      <c r="E158" s="531"/>
      <c r="F158" s="531"/>
      <c r="G158" s="533"/>
      <c r="H158" s="448"/>
      <c r="I158" s="451"/>
      <c r="J158" s="177"/>
      <c r="K158" s="178"/>
      <c r="L158" s="178"/>
      <c r="M158" s="178"/>
      <c r="N158" s="178"/>
      <c r="O158" s="179"/>
      <c r="P158" s="454"/>
      <c r="Q158" s="457"/>
    </row>
    <row r="159" spans="1:17" ht="90" customHeight="1" thickBot="1" x14ac:dyDescent="0.4">
      <c r="A159" s="527">
        <v>11</v>
      </c>
      <c r="B159" s="528" t="s">
        <v>759</v>
      </c>
      <c r="C159" s="461" t="s">
        <v>212</v>
      </c>
      <c r="D159" s="529" t="s">
        <v>299</v>
      </c>
      <c r="E159" s="440" t="s">
        <v>761</v>
      </c>
      <c r="F159" s="440" t="s">
        <v>763</v>
      </c>
      <c r="G159" s="443" t="s">
        <v>765</v>
      </c>
      <c r="H159" s="446"/>
      <c r="I159" s="449" t="s">
        <v>1272</v>
      </c>
      <c r="J159" s="169">
        <v>1</v>
      </c>
      <c r="K159" s="170" t="s">
        <v>767</v>
      </c>
      <c r="L159" s="170" t="s">
        <v>243</v>
      </c>
      <c r="M159" s="170" t="s">
        <v>745</v>
      </c>
      <c r="N159" s="170" t="s">
        <v>310</v>
      </c>
      <c r="O159" s="170" t="s">
        <v>1300</v>
      </c>
      <c r="P159" s="452" t="s">
        <v>81</v>
      </c>
      <c r="Q159" s="455" t="s">
        <v>69</v>
      </c>
    </row>
    <row r="160" spans="1:17" ht="90" customHeight="1" thickBot="1" x14ac:dyDescent="0.4">
      <c r="A160" s="527"/>
      <c r="B160" s="528"/>
      <c r="C160" s="462"/>
      <c r="D160" s="464"/>
      <c r="E160" s="441"/>
      <c r="F160" s="441"/>
      <c r="G160" s="444"/>
      <c r="H160" s="447"/>
      <c r="I160" s="450"/>
      <c r="J160" s="172">
        <v>2</v>
      </c>
      <c r="K160" s="173" t="s">
        <v>768</v>
      </c>
      <c r="L160" s="173" t="s">
        <v>64</v>
      </c>
      <c r="M160" s="173" t="s">
        <v>769</v>
      </c>
      <c r="N160" s="173" t="s">
        <v>295</v>
      </c>
      <c r="O160" s="174" t="s">
        <v>1301</v>
      </c>
      <c r="P160" s="453"/>
      <c r="Q160" s="456"/>
    </row>
    <row r="161" spans="1:17" ht="16" hidden="1" thickBot="1" x14ac:dyDescent="0.4">
      <c r="A161" s="527"/>
      <c r="B161" s="528"/>
      <c r="C161" s="462"/>
      <c r="D161" s="464"/>
      <c r="E161" s="530"/>
      <c r="F161" s="530"/>
      <c r="G161" s="532"/>
      <c r="H161" s="447"/>
      <c r="I161" s="450"/>
      <c r="J161" s="172"/>
      <c r="K161" s="175"/>
      <c r="L161" s="175"/>
      <c r="M161" s="175"/>
      <c r="N161" s="175"/>
      <c r="O161" s="176"/>
      <c r="P161" s="453"/>
      <c r="Q161" s="456"/>
    </row>
    <row r="162" spans="1:17" ht="16" hidden="1" thickBot="1" x14ac:dyDescent="0.4">
      <c r="A162" s="527"/>
      <c r="B162" s="528"/>
      <c r="C162" s="462"/>
      <c r="D162" s="464"/>
      <c r="E162" s="530"/>
      <c r="F162" s="530"/>
      <c r="G162" s="532"/>
      <c r="H162" s="447"/>
      <c r="I162" s="450"/>
      <c r="J162" s="172"/>
      <c r="K162" s="173"/>
      <c r="L162" s="173"/>
      <c r="M162" s="173"/>
      <c r="N162" s="173"/>
      <c r="O162" s="174"/>
      <c r="P162" s="453"/>
      <c r="Q162" s="456"/>
    </row>
    <row r="163" spans="1:17" ht="16" hidden="1" thickBot="1" x14ac:dyDescent="0.4">
      <c r="A163" s="527"/>
      <c r="B163" s="528"/>
      <c r="C163" s="462"/>
      <c r="D163" s="464"/>
      <c r="E163" s="530"/>
      <c r="F163" s="530"/>
      <c r="G163" s="532"/>
      <c r="H163" s="447"/>
      <c r="I163" s="450"/>
      <c r="J163" s="172"/>
      <c r="K163" s="173"/>
      <c r="L163" s="173"/>
      <c r="M163" s="173"/>
      <c r="N163" s="173"/>
      <c r="O163" s="174"/>
      <c r="P163" s="453"/>
      <c r="Q163" s="456"/>
    </row>
    <row r="164" spans="1:17" ht="16" hidden="1" thickBot="1" x14ac:dyDescent="0.4">
      <c r="A164" s="527"/>
      <c r="B164" s="528"/>
      <c r="C164" s="463"/>
      <c r="D164" s="465"/>
      <c r="E164" s="531"/>
      <c r="F164" s="531"/>
      <c r="G164" s="533"/>
      <c r="H164" s="448"/>
      <c r="I164" s="451"/>
      <c r="J164" s="177"/>
      <c r="K164" s="178"/>
      <c r="L164" s="178"/>
      <c r="M164" s="178"/>
      <c r="N164" s="178"/>
      <c r="O164" s="179"/>
      <c r="P164" s="454"/>
      <c r="Q164" s="457"/>
    </row>
    <row r="165" spans="1:17" ht="90" customHeight="1" thickBot="1" x14ac:dyDescent="0.4">
      <c r="A165" s="527">
        <v>11</v>
      </c>
      <c r="B165" s="528" t="s">
        <v>760</v>
      </c>
      <c r="C165" s="461" t="s">
        <v>212</v>
      </c>
      <c r="D165" s="529" t="s">
        <v>299</v>
      </c>
      <c r="E165" s="440" t="s">
        <v>762</v>
      </c>
      <c r="F165" s="440" t="s">
        <v>764</v>
      </c>
      <c r="G165" s="443" t="s">
        <v>766</v>
      </c>
      <c r="H165" s="446"/>
      <c r="I165" s="449" t="s">
        <v>1272</v>
      </c>
      <c r="J165" s="169">
        <v>1</v>
      </c>
      <c r="K165" s="170" t="s">
        <v>753</v>
      </c>
      <c r="L165" s="170" t="s">
        <v>64</v>
      </c>
      <c r="M165" s="170" t="s">
        <v>756</v>
      </c>
      <c r="N165" s="170" t="s">
        <v>295</v>
      </c>
      <c r="O165" s="170" t="s">
        <v>1147</v>
      </c>
      <c r="P165" s="452" t="s">
        <v>81</v>
      </c>
      <c r="Q165" s="455" t="s">
        <v>69</v>
      </c>
    </row>
    <row r="166" spans="1:17" ht="90" customHeight="1" thickBot="1" x14ac:dyDescent="0.4">
      <c r="A166" s="527"/>
      <c r="B166" s="528"/>
      <c r="C166" s="462"/>
      <c r="D166" s="464"/>
      <c r="E166" s="441"/>
      <c r="F166" s="441"/>
      <c r="G166" s="444"/>
      <c r="H166" s="447"/>
      <c r="I166" s="450"/>
      <c r="J166" s="172">
        <v>2</v>
      </c>
      <c r="K166" s="173" t="s">
        <v>770</v>
      </c>
      <c r="L166" s="173" t="s">
        <v>243</v>
      </c>
      <c r="M166" s="173" t="s">
        <v>757</v>
      </c>
      <c r="N166" s="173" t="s">
        <v>295</v>
      </c>
      <c r="O166" s="174" t="s">
        <v>1148</v>
      </c>
      <c r="P166" s="453"/>
      <c r="Q166" s="456"/>
    </row>
    <row r="167" spans="1:17" ht="90" customHeight="1" thickBot="1" x14ac:dyDescent="0.4">
      <c r="A167" s="527"/>
      <c r="B167" s="528"/>
      <c r="C167" s="462"/>
      <c r="D167" s="464"/>
      <c r="E167" s="441"/>
      <c r="F167" s="441"/>
      <c r="G167" s="444"/>
      <c r="H167" s="447"/>
      <c r="I167" s="450"/>
      <c r="J167" s="172">
        <v>3</v>
      </c>
      <c r="K167" s="175" t="s">
        <v>771</v>
      </c>
      <c r="L167" s="175" t="s">
        <v>64</v>
      </c>
      <c r="M167" s="175" t="s">
        <v>758</v>
      </c>
      <c r="N167" s="175" t="s">
        <v>295</v>
      </c>
      <c r="O167" s="176" t="s">
        <v>1149</v>
      </c>
      <c r="P167" s="453"/>
      <c r="Q167" s="456"/>
    </row>
    <row r="168" spans="1:17" ht="16" hidden="1" customHeight="1" thickBot="1" x14ac:dyDescent="0.4">
      <c r="A168" s="527"/>
      <c r="B168" s="528"/>
      <c r="C168" s="462"/>
      <c r="D168" s="464"/>
      <c r="E168" s="530"/>
      <c r="F168" s="530"/>
      <c r="G168" s="532"/>
      <c r="H168" s="447"/>
      <c r="I168" s="450"/>
      <c r="J168" s="172"/>
      <c r="K168" s="173"/>
      <c r="L168" s="173"/>
      <c r="M168" s="173"/>
      <c r="N168" s="173"/>
      <c r="O168" s="174"/>
      <c r="P168" s="453"/>
      <c r="Q168" s="456"/>
    </row>
    <row r="169" spans="1:17" ht="16" hidden="1" customHeight="1" thickBot="1" x14ac:dyDescent="0.4">
      <c r="A169" s="527"/>
      <c r="B169" s="528"/>
      <c r="C169" s="462"/>
      <c r="D169" s="464"/>
      <c r="E169" s="530"/>
      <c r="F169" s="530"/>
      <c r="G169" s="532"/>
      <c r="H169" s="447"/>
      <c r="I169" s="450"/>
      <c r="J169" s="172"/>
      <c r="K169" s="173"/>
      <c r="L169" s="173"/>
      <c r="M169" s="173"/>
      <c r="N169" s="173"/>
      <c r="O169" s="174"/>
      <c r="P169" s="453"/>
      <c r="Q169" s="456"/>
    </row>
    <row r="170" spans="1:17" ht="16" hidden="1" customHeight="1" thickBot="1" x14ac:dyDescent="0.4">
      <c r="A170" s="527"/>
      <c r="B170" s="528"/>
      <c r="C170" s="463"/>
      <c r="D170" s="465"/>
      <c r="E170" s="531"/>
      <c r="F170" s="531"/>
      <c r="G170" s="533"/>
      <c r="H170" s="448"/>
      <c r="I170" s="451"/>
      <c r="J170" s="177"/>
      <c r="K170" s="178"/>
      <c r="L170" s="178"/>
      <c r="M170" s="178"/>
      <c r="N170" s="178"/>
      <c r="O170" s="179"/>
      <c r="P170" s="454"/>
      <c r="Q170" s="457"/>
    </row>
    <row r="171" spans="1:17" ht="90" customHeight="1" thickBot="1" x14ac:dyDescent="0.4">
      <c r="A171" s="527">
        <v>12</v>
      </c>
      <c r="B171" s="528" t="s">
        <v>792</v>
      </c>
      <c r="C171" s="461" t="s">
        <v>211</v>
      </c>
      <c r="D171" s="529" t="s">
        <v>290</v>
      </c>
      <c r="E171" s="440" t="s">
        <v>794</v>
      </c>
      <c r="F171" s="440" t="s">
        <v>796</v>
      </c>
      <c r="G171" s="443" t="s">
        <v>798</v>
      </c>
      <c r="H171" s="446"/>
      <c r="I171" s="449" t="s">
        <v>144</v>
      </c>
      <c r="J171" s="169">
        <v>1</v>
      </c>
      <c r="K171" s="170" t="s">
        <v>800</v>
      </c>
      <c r="L171" s="170" t="s">
        <v>64</v>
      </c>
      <c r="M171" s="170" t="s">
        <v>791</v>
      </c>
      <c r="N171" s="170" t="s">
        <v>310</v>
      </c>
      <c r="O171" s="170" t="s">
        <v>1302</v>
      </c>
      <c r="P171" s="452" t="s">
        <v>144</v>
      </c>
      <c r="Q171" s="455" t="s">
        <v>69</v>
      </c>
    </row>
    <row r="172" spans="1:17" ht="16" hidden="1" thickBot="1" x14ac:dyDescent="0.4">
      <c r="A172" s="527"/>
      <c r="B172" s="528"/>
      <c r="C172" s="462"/>
      <c r="D172" s="464"/>
      <c r="E172" s="530"/>
      <c r="F172" s="530"/>
      <c r="G172" s="532"/>
      <c r="H172" s="447"/>
      <c r="I172" s="450"/>
      <c r="J172" s="172"/>
      <c r="K172" s="173"/>
      <c r="L172" s="173"/>
      <c r="M172" s="173"/>
      <c r="N172" s="173"/>
      <c r="O172" s="174"/>
      <c r="P172" s="453"/>
      <c r="Q172" s="456"/>
    </row>
    <row r="173" spans="1:17" ht="16" hidden="1" thickBot="1" x14ac:dyDescent="0.4">
      <c r="A173" s="527"/>
      <c r="B173" s="528"/>
      <c r="C173" s="462"/>
      <c r="D173" s="464"/>
      <c r="E173" s="530"/>
      <c r="F173" s="530"/>
      <c r="G173" s="532"/>
      <c r="H173" s="447"/>
      <c r="I173" s="450"/>
      <c r="J173" s="172"/>
      <c r="K173" s="175"/>
      <c r="L173" s="175"/>
      <c r="M173" s="175"/>
      <c r="N173" s="175"/>
      <c r="O173" s="176"/>
      <c r="P173" s="453"/>
      <c r="Q173" s="456"/>
    </row>
    <row r="174" spans="1:17" ht="16" hidden="1" thickBot="1" x14ac:dyDescent="0.4">
      <c r="A174" s="527"/>
      <c r="B174" s="528"/>
      <c r="C174" s="462"/>
      <c r="D174" s="464"/>
      <c r="E174" s="530"/>
      <c r="F174" s="530"/>
      <c r="G174" s="532"/>
      <c r="H174" s="447"/>
      <c r="I174" s="450"/>
      <c r="J174" s="172"/>
      <c r="K174" s="173"/>
      <c r="L174" s="173"/>
      <c r="M174" s="173"/>
      <c r="N174" s="173"/>
      <c r="O174" s="174"/>
      <c r="P174" s="453"/>
      <c r="Q174" s="456"/>
    </row>
    <row r="175" spans="1:17" ht="16" hidden="1" thickBot="1" x14ac:dyDescent="0.4">
      <c r="A175" s="527"/>
      <c r="B175" s="528"/>
      <c r="C175" s="462"/>
      <c r="D175" s="464"/>
      <c r="E175" s="530"/>
      <c r="F175" s="530"/>
      <c r="G175" s="532"/>
      <c r="H175" s="447"/>
      <c r="I175" s="450"/>
      <c r="J175" s="172"/>
      <c r="K175" s="173"/>
      <c r="L175" s="173"/>
      <c r="M175" s="173"/>
      <c r="N175" s="173"/>
      <c r="O175" s="174"/>
      <c r="P175" s="453"/>
      <c r="Q175" s="456"/>
    </row>
    <row r="176" spans="1:17" ht="16" hidden="1" thickBot="1" x14ac:dyDescent="0.4">
      <c r="A176" s="527"/>
      <c r="B176" s="528"/>
      <c r="C176" s="463"/>
      <c r="D176" s="465"/>
      <c r="E176" s="531"/>
      <c r="F176" s="531"/>
      <c r="G176" s="533"/>
      <c r="H176" s="448"/>
      <c r="I176" s="451"/>
      <c r="J176" s="177"/>
      <c r="K176" s="178"/>
      <c r="L176" s="178"/>
      <c r="M176" s="178"/>
      <c r="N176" s="178"/>
      <c r="O176" s="179"/>
      <c r="P176" s="454"/>
      <c r="Q176" s="457"/>
    </row>
    <row r="177" spans="1:17" ht="90" customHeight="1" thickBot="1" x14ac:dyDescent="0.4">
      <c r="A177" s="527">
        <v>12</v>
      </c>
      <c r="B177" s="528" t="s">
        <v>793</v>
      </c>
      <c r="C177" s="461" t="s">
        <v>211</v>
      </c>
      <c r="D177" s="529" t="s">
        <v>299</v>
      </c>
      <c r="E177" s="440" t="s">
        <v>795</v>
      </c>
      <c r="F177" s="440" t="s">
        <v>797</v>
      </c>
      <c r="G177" s="443" t="s">
        <v>799</v>
      </c>
      <c r="H177" s="446"/>
      <c r="I177" s="449" t="s">
        <v>144</v>
      </c>
      <c r="J177" s="169">
        <v>1</v>
      </c>
      <c r="K177" s="170" t="s">
        <v>801</v>
      </c>
      <c r="L177" s="170" t="s">
        <v>243</v>
      </c>
      <c r="M177" s="170" t="s">
        <v>803</v>
      </c>
      <c r="N177" s="170" t="s">
        <v>310</v>
      </c>
      <c r="O177" s="170" t="s">
        <v>1303</v>
      </c>
      <c r="P177" s="452" t="s">
        <v>144</v>
      </c>
      <c r="Q177" s="455" t="s">
        <v>69</v>
      </c>
    </row>
    <row r="178" spans="1:17" ht="90" customHeight="1" thickBot="1" x14ac:dyDescent="0.4">
      <c r="A178" s="527"/>
      <c r="B178" s="528"/>
      <c r="C178" s="462"/>
      <c r="D178" s="464"/>
      <c r="E178" s="441"/>
      <c r="F178" s="441"/>
      <c r="G178" s="444"/>
      <c r="H178" s="447"/>
      <c r="I178" s="450"/>
      <c r="J178" s="172">
        <v>2</v>
      </c>
      <c r="K178" s="173" t="s">
        <v>802</v>
      </c>
      <c r="L178" s="173" t="s">
        <v>64</v>
      </c>
      <c r="M178" s="173" t="s">
        <v>803</v>
      </c>
      <c r="N178" s="173" t="s">
        <v>310</v>
      </c>
      <c r="O178" s="174" t="s">
        <v>1304</v>
      </c>
      <c r="P178" s="453"/>
      <c r="Q178" s="456"/>
    </row>
    <row r="179" spans="1:17" ht="16" hidden="1" thickBot="1" x14ac:dyDescent="0.4">
      <c r="A179" s="527"/>
      <c r="B179" s="528"/>
      <c r="C179" s="462"/>
      <c r="D179" s="464"/>
      <c r="E179" s="530"/>
      <c r="F179" s="530"/>
      <c r="G179" s="532"/>
      <c r="H179" s="447"/>
      <c r="I179" s="450"/>
      <c r="J179" s="172"/>
      <c r="K179" s="175"/>
      <c r="L179" s="175"/>
      <c r="M179" s="175"/>
      <c r="N179" s="175"/>
      <c r="O179" s="176"/>
      <c r="P179" s="453"/>
      <c r="Q179" s="456"/>
    </row>
    <row r="180" spans="1:17" ht="16" hidden="1" thickBot="1" x14ac:dyDescent="0.4">
      <c r="A180" s="527"/>
      <c r="B180" s="528"/>
      <c r="C180" s="462"/>
      <c r="D180" s="464"/>
      <c r="E180" s="530"/>
      <c r="F180" s="530"/>
      <c r="G180" s="532"/>
      <c r="H180" s="447"/>
      <c r="I180" s="450"/>
      <c r="J180" s="172"/>
      <c r="K180" s="173"/>
      <c r="L180" s="173"/>
      <c r="M180" s="173"/>
      <c r="N180" s="173"/>
      <c r="O180" s="174"/>
      <c r="P180" s="453"/>
      <c r="Q180" s="456"/>
    </row>
    <row r="181" spans="1:17" ht="16" hidden="1" thickBot="1" x14ac:dyDescent="0.4">
      <c r="A181" s="527"/>
      <c r="B181" s="528"/>
      <c r="C181" s="462"/>
      <c r="D181" s="464"/>
      <c r="E181" s="530"/>
      <c r="F181" s="530"/>
      <c r="G181" s="532"/>
      <c r="H181" s="447"/>
      <c r="I181" s="450"/>
      <c r="J181" s="172"/>
      <c r="K181" s="173"/>
      <c r="L181" s="173"/>
      <c r="M181" s="173"/>
      <c r="N181" s="173"/>
      <c r="O181" s="174"/>
      <c r="P181" s="453"/>
      <c r="Q181" s="456"/>
    </row>
    <row r="182" spans="1:17" ht="16" hidden="1" thickBot="1" x14ac:dyDescent="0.4">
      <c r="A182" s="527"/>
      <c r="B182" s="528"/>
      <c r="C182" s="463"/>
      <c r="D182" s="465"/>
      <c r="E182" s="531"/>
      <c r="F182" s="531"/>
      <c r="G182" s="533"/>
      <c r="H182" s="448"/>
      <c r="I182" s="451"/>
      <c r="J182" s="177"/>
      <c r="K182" s="178"/>
      <c r="L182" s="178"/>
      <c r="M182" s="178"/>
      <c r="N182" s="178"/>
      <c r="O182" s="179"/>
      <c r="P182" s="454"/>
      <c r="Q182" s="457"/>
    </row>
    <row r="183" spans="1:17" ht="90" customHeight="1" thickBot="1" x14ac:dyDescent="0.4">
      <c r="A183" s="527">
        <v>13</v>
      </c>
      <c r="B183" s="528" t="s">
        <v>842</v>
      </c>
      <c r="C183" s="461" t="s">
        <v>209</v>
      </c>
      <c r="D183" s="529" t="s">
        <v>290</v>
      </c>
      <c r="E183" s="440" t="s">
        <v>845</v>
      </c>
      <c r="F183" s="440" t="s">
        <v>848</v>
      </c>
      <c r="G183" s="443" t="s">
        <v>851</v>
      </c>
      <c r="H183" s="446"/>
      <c r="I183" s="449" t="s">
        <v>1272</v>
      </c>
      <c r="J183" s="169">
        <v>1</v>
      </c>
      <c r="K183" s="170" t="s">
        <v>854</v>
      </c>
      <c r="L183" s="170" t="s">
        <v>243</v>
      </c>
      <c r="M183" s="170" t="s">
        <v>830</v>
      </c>
      <c r="N183" s="170" t="s">
        <v>295</v>
      </c>
      <c r="O183" s="170" t="s">
        <v>1305</v>
      </c>
      <c r="P183" s="452" t="s">
        <v>81</v>
      </c>
      <c r="Q183" s="455" t="s">
        <v>69</v>
      </c>
    </row>
    <row r="184" spans="1:17" ht="90" customHeight="1" thickBot="1" x14ac:dyDescent="0.4">
      <c r="A184" s="527"/>
      <c r="B184" s="528"/>
      <c r="C184" s="462"/>
      <c r="D184" s="464"/>
      <c r="E184" s="441"/>
      <c r="F184" s="441"/>
      <c r="G184" s="444"/>
      <c r="H184" s="447"/>
      <c r="I184" s="450"/>
      <c r="J184" s="172">
        <v>2</v>
      </c>
      <c r="K184" s="173" t="s">
        <v>855</v>
      </c>
      <c r="L184" s="173" t="s">
        <v>64</v>
      </c>
      <c r="M184" s="173" t="s">
        <v>830</v>
      </c>
      <c r="N184" s="173" t="s">
        <v>310</v>
      </c>
      <c r="O184" s="174" t="s">
        <v>1306</v>
      </c>
      <c r="P184" s="453"/>
      <c r="Q184" s="456"/>
    </row>
    <row r="185" spans="1:17" ht="16" hidden="1" thickBot="1" x14ac:dyDescent="0.4">
      <c r="A185" s="527"/>
      <c r="B185" s="528"/>
      <c r="C185" s="462"/>
      <c r="D185" s="464"/>
      <c r="E185" s="530"/>
      <c r="F185" s="530"/>
      <c r="G185" s="532"/>
      <c r="H185" s="447"/>
      <c r="I185" s="450"/>
      <c r="J185" s="172"/>
      <c r="K185" s="175"/>
      <c r="L185" s="175"/>
      <c r="M185" s="175"/>
      <c r="N185" s="175"/>
      <c r="O185" s="176"/>
      <c r="P185" s="453"/>
      <c r="Q185" s="456"/>
    </row>
    <row r="186" spans="1:17" ht="16" hidden="1" thickBot="1" x14ac:dyDescent="0.4">
      <c r="A186" s="527"/>
      <c r="B186" s="528"/>
      <c r="C186" s="462"/>
      <c r="D186" s="464"/>
      <c r="E186" s="530"/>
      <c r="F186" s="530"/>
      <c r="G186" s="532"/>
      <c r="H186" s="447"/>
      <c r="I186" s="450"/>
      <c r="J186" s="172"/>
      <c r="K186" s="173"/>
      <c r="L186" s="173"/>
      <c r="M186" s="173"/>
      <c r="N186" s="173"/>
      <c r="O186" s="174"/>
      <c r="P186" s="453"/>
      <c r="Q186" s="456"/>
    </row>
    <row r="187" spans="1:17" ht="16" hidden="1" thickBot="1" x14ac:dyDescent="0.4">
      <c r="A187" s="527"/>
      <c r="B187" s="528"/>
      <c r="C187" s="462"/>
      <c r="D187" s="464"/>
      <c r="E187" s="530"/>
      <c r="F187" s="530"/>
      <c r="G187" s="532"/>
      <c r="H187" s="447"/>
      <c r="I187" s="450"/>
      <c r="J187" s="172"/>
      <c r="K187" s="173"/>
      <c r="L187" s="173"/>
      <c r="M187" s="173"/>
      <c r="N187" s="173"/>
      <c r="O187" s="174"/>
      <c r="P187" s="453"/>
      <c r="Q187" s="456"/>
    </row>
    <row r="188" spans="1:17" ht="16" hidden="1" thickBot="1" x14ac:dyDescent="0.4">
      <c r="A188" s="527"/>
      <c r="B188" s="528"/>
      <c r="C188" s="463"/>
      <c r="D188" s="465"/>
      <c r="E188" s="531"/>
      <c r="F188" s="531"/>
      <c r="G188" s="533"/>
      <c r="H188" s="448"/>
      <c r="I188" s="451"/>
      <c r="J188" s="177"/>
      <c r="K188" s="178"/>
      <c r="L188" s="178"/>
      <c r="M188" s="178"/>
      <c r="N188" s="178"/>
      <c r="O188" s="179"/>
      <c r="P188" s="454"/>
      <c r="Q188" s="457"/>
    </row>
    <row r="189" spans="1:17" ht="90" customHeight="1" thickBot="1" x14ac:dyDescent="0.4">
      <c r="A189" s="527">
        <v>13</v>
      </c>
      <c r="B189" s="528" t="s">
        <v>843</v>
      </c>
      <c r="C189" s="461" t="s">
        <v>209</v>
      </c>
      <c r="D189" s="529" t="s">
        <v>290</v>
      </c>
      <c r="E189" s="440" t="s">
        <v>846</v>
      </c>
      <c r="F189" s="440" t="s">
        <v>849</v>
      </c>
      <c r="G189" s="443" t="s">
        <v>852</v>
      </c>
      <c r="H189" s="446"/>
      <c r="I189" s="449" t="s">
        <v>146</v>
      </c>
      <c r="J189" s="169">
        <v>1</v>
      </c>
      <c r="K189" s="170" t="s">
        <v>1307</v>
      </c>
      <c r="L189" s="170" t="s">
        <v>243</v>
      </c>
      <c r="M189" s="170" t="s">
        <v>825</v>
      </c>
      <c r="N189" s="170" t="s">
        <v>310</v>
      </c>
      <c r="O189" s="170" t="s">
        <v>1308</v>
      </c>
      <c r="P189" s="452" t="s">
        <v>81</v>
      </c>
      <c r="Q189" s="455" t="s">
        <v>69</v>
      </c>
    </row>
    <row r="190" spans="1:17" ht="90" customHeight="1" thickBot="1" x14ac:dyDescent="0.4">
      <c r="A190" s="527"/>
      <c r="B190" s="528"/>
      <c r="C190" s="462"/>
      <c r="D190" s="464"/>
      <c r="E190" s="441"/>
      <c r="F190" s="441"/>
      <c r="G190" s="444"/>
      <c r="H190" s="447"/>
      <c r="I190" s="450"/>
      <c r="J190" s="172">
        <v>2</v>
      </c>
      <c r="K190" s="173" t="s">
        <v>856</v>
      </c>
      <c r="L190" s="173" t="s">
        <v>243</v>
      </c>
      <c r="M190" s="173" t="s">
        <v>825</v>
      </c>
      <c r="N190" s="173" t="s">
        <v>310</v>
      </c>
      <c r="O190" s="174" t="s">
        <v>1309</v>
      </c>
      <c r="P190" s="453"/>
      <c r="Q190" s="456"/>
    </row>
    <row r="191" spans="1:17" ht="16" hidden="1" customHeight="1" thickBot="1" x14ac:dyDescent="0.4">
      <c r="A191" s="527"/>
      <c r="B191" s="528"/>
      <c r="C191" s="462"/>
      <c r="D191" s="464"/>
      <c r="E191" s="530"/>
      <c r="F191" s="530"/>
      <c r="G191" s="532"/>
      <c r="H191" s="447"/>
      <c r="I191" s="450"/>
      <c r="J191" s="172"/>
      <c r="K191" s="175"/>
      <c r="L191" s="175"/>
      <c r="M191" s="175"/>
      <c r="N191" s="175"/>
      <c r="O191" s="176"/>
      <c r="P191" s="453"/>
      <c r="Q191" s="456"/>
    </row>
    <row r="192" spans="1:17" ht="16" hidden="1" customHeight="1" thickBot="1" x14ac:dyDescent="0.4">
      <c r="A192" s="527"/>
      <c r="B192" s="528"/>
      <c r="C192" s="462"/>
      <c r="D192" s="464"/>
      <c r="E192" s="530"/>
      <c r="F192" s="530"/>
      <c r="G192" s="532"/>
      <c r="H192" s="447"/>
      <c r="I192" s="450"/>
      <c r="J192" s="172"/>
      <c r="K192" s="173"/>
      <c r="L192" s="173"/>
      <c r="M192" s="173"/>
      <c r="N192" s="173"/>
      <c r="O192" s="174"/>
      <c r="P192" s="453"/>
      <c r="Q192" s="456"/>
    </row>
    <row r="193" spans="1:17" ht="16" hidden="1" customHeight="1" thickBot="1" x14ac:dyDescent="0.4">
      <c r="A193" s="527"/>
      <c r="B193" s="528"/>
      <c r="C193" s="462"/>
      <c r="D193" s="464"/>
      <c r="E193" s="530"/>
      <c r="F193" s="530"/>
      <c r="G193" s="532"/>
      <c r="H193" s="447"/>
      <c r="I193" s="450"/>
      <c r="J193" s="172"/>
      <c r="K193" s="173"/>
      <c r="L193" s="173"/>
      <c r="M193" s="173"/>
      <c r="N193" s="173"/>
      <c r="O193" s="174"/>
      <c r="P193" s="453"/>
      <c r="Q193" s="456"/>
    </row>
    <row r="194" spans="1:17" ht="16" hidden="1" customHeight="1" thickBot="1" x14ac:dyDescent="0.4">
      <c r="A194" s="527"/>
      <c r="B194" s="528"/>
      <c r="C194" s="463"/>
      <c r="D194" s="465"/>
      <c r="E194" s="531"/>
      <c r="F194" s="531"/>
      <c r="G194" s="533"/>
      <c r="H194" s="448"/>
      <c r="I194" s="451"/>
      <c r="J194" s="177"/>
      <c r="K194" s="178"/>
      <c r="L194" s="178"/>
      <c r="M194" s="178"/>
      <c r="N194" s="178"/>
      <c r="O194" s="179"/>
      <c r="P194" s="454"/>
      <c r="Q194" s="457"/>
    </row>
    <row r="195" spans="1:17" ht="90" customHeight="1" thickBot="1" x14ac:dyDescent="0.4">
      <c r="A195" s="527">
        <v>13</v>
      </c>
      <c r="B195" s="528" t="s">
        <v>844</v>
      </c>
      <c r="C195" s="461" t="s">
        <v>209</v>
      </c>
      <c r="D195" s="529" t="s">
        <v>290</v>
      </c>
      <c r="E195" s="440" t="s">
        <v>847</v>
      </c>
      <c r="F195" s="440" t="s">
        <v>850</v>
      </c>
      <c r="G195" s="443" t="s">
        <v>853</v>
      </c>
      <c r="H195" s="446"/>
      <c r="I195" s="449" t="s">
        <v>1272</v>
      </c>
      <c r="J195" s="169">
        <v>1</v>
      </c>
      <c r="K195" s="170" t="s">
        <v>857</v>
      </c>
      <c r="L195" s="170" t="s">
        <v>243</v>
      </c>
      <c r="M195" s="170" t="s">
        <v>825</v>
      </c>
      <c r="N195" s="170" t="s">
        <v>461</v>
      </c>
      <c r="O195" s="170" t="s">
        <v>1310</v>
      </c>
      <c r="P195" s="452" t="s">
        <v>81</v>
      </c>
      <c r="Q195" s="455" t="s">
        <v>69</v>
      </c>
    </row>
    <row r="196" spans="1:17" ht="90" customHeight="1" thickBot="1" x14ac:dyDescent="0.4">
      <c r="A196" s="527"/>
      <c r="B196" s="528"/>
      <c r="C196" s="462"/>
      <c r="D196" s="464"/>
      <c r="E196" s="441"/>
      <c r="F196" s="441"/>
      <c r="G196" s="444"/>
      <c r="H196" s="447"/>
      <c r="I196" s="450"/>
      <c r="J196" s="172">
        <v>2</v>
      </c>
      <c r="K196" s="173" t="s">
        <v>858</v>
      </c>
      <c r="L196" s="173" t="s">
        <v>243</v>
      </c>
      <c r="M196" s="173" t="s">
        <v>825</v>
      </c>
      <c r="N196" s="173" t="s">
        <v>461</v>
      </c>
      <c r="O196" s="174" t="s">
        <v>1311</v>
      </c>
      <c r="P196" s="453"/>
      <c r="Q196" s="456"/>
    </row>
    <row r="197" spans="1:17" ht="16" hidden="1" customHeight="1" thickBot="1" x14ac:dyDescent="0.4">
      <c r="A197" s="527"/>
      <c r="B197" s="528"/>
      <c r="C197" s="462"/>
      <c r="D197" s="464"/>
      <c r="E197" s="530"/>
      <c r="F197" s="530"/>
      <c r="G197" s="532"/>
      <c r="H197" s="447"/>
      <c r="I197" s="450"/>
      <c r="J197" s="172"/>
      <c r="K197" s="175"/>
      <c r="L197" s="175"/>
      <c r="M197" s="175"/>
      <c r="N197" s="175"/>
      <c r="O197" s="176"/>
      <c r="P197" s="453"/>
      <c r="Q197" s="456"/>
    </row>
    <row r="198" spans="1:17" ht="16" hidden="1" customHeight="1" thickBot="1" x14ac:dyDescent="0.4">
      <c r="A198" s="527"/>
      <c r="B198" s="528"/>
      <c r="C198" s="462"/>
      <c r="D198" s="464"/>
      <c r="E198" s="530"/>
      <c r="F198" s="530"/>
      <c r="G198" s="532"/>
      <c r="H198" s="447"/>
      <c r="I198" s="450"/>
      <c r="J198" s="172"/>
      <c r="K198" s="173"/>
      <c r="L198" s="173"/>
      <c r="M198" s="173"/>
      <c r="N198" s="173"/>
      <c r="O198" s="174"/>
      <c r="P198" s="453"/>
      <c r="Q198" s="456"/>
    </row>
    <row r="199" spans="1:17" ht="16" hidden="1" customHeight="1" thickBot="1" x14ac:dyDescent="0.4">
      <c r="A199" s="527"/>
      <c r="B199" s="528"/>
      <c r="C199" s="462"/>
      <c r="D199" s="464"/>
      <c r="E199" s="530"/>
      <c r="F199" s="530"/>
      <c r="G199" s="532"/>
      <c r="H199" s="447"/>
      <c r="I199" s="450"/>
      <c r="J199" s="172"/>
      <c r="K199" s="173"/>
      <c r="L199" s="173"/>
      <c r="M199" s="173"/>
      <c r="N199" s="173"/>
      <c r="O199" s="174"/>
      <c r="P199" s="453"/>
      <c r="Q199" s="456"/>
    </row>
    <row r="200" spans="1:17" ht="16" hidden="1" customHeight="1" thickBot="1" x14ac:dyDescent="0.4">
      <c r="A200" s="527"/>
      <c r="B200" s="528"/>
      <c r="C200" s="463"/>
      <c r="D200" s="465"/>
      <c r="E200" s="531"/>
      <c r="F200" s="531"/>
      <c r="G200" s="533"/>
      <c r="H200" s="448"/>
      <c r="I200" s="451"/>
      <c r="J200" s="177"/>
      <c r="K200" s="178"/>
      <c r="L200" s="178"/>
      <c r="M200" s="178"/>
      <c r="N200" s="178"/>
      <c r="O200" s="179"/>
      <c r="P200" s="454"/>
      <c r="Q200" s="457"/>
    </row>
    <row r="201" spans="1:17" ht="90" customHeight="1" thickBot="1" x14ac:dyDescent="0.4">
      <c r="A201" s="527">
        <v>14</v>
      </c>
      <c r="B201" s="528" t="s">
        <v>1312</v>
      </c>
      <c r="C201" s="461" t="s">
        <v>214</v>
      </c>
      <c r="D201" s="529" t="s">
        <v>299</v>
      </c>
      <c r="E201" s="440" t="s">
        <v>1316</v>
      </c>
      <c r="F201" s="440" t="s">
        <v>1317</v>
      </c>
      <c r="G201" s="443" t="s">
        <v>1324</v>
      </c>
      <c r="H201" s="446"/>
      <c r="I201" s="449" t="s">
        <v>1272</v>
      </c>
      <c r="J201" s="169">
        <v>1</v>
      </c>
      <c r="K201" s="170" t="s">
        <v>1328</v>
      </c>
      <c r="L201" s="170" t="s">
        <v>243</v>
      </c>
      <c r="M201" s="170" t="s">
        <v>1331</v>
      </c>
      <c r="N201" s="170" t="s">
        <v>641</v>
      </c>
      <c r="O201" s="170" t="s">
        <v>1334</v>
      </c>
      <c r="P201" s="452" t="s">
        <v>81</v>
      </c>
      <c r="Q201" s="455"/>
    </row>
    <row r="202" spans="1:17" ht="90" customHeight="1" thickBot="1" x14ac:dyDescent="0.4">
      <c r="A202" s="527"/>
      <c r="B202" s="528"/>
      <c r="C202" s="462"/>
      <c r="D202" s="464"/>
      <c r="E202" s="441"/>
      <c r="F202" s="441"/>
      <c r="G202" s="444"/>
      <c r="H202" s="447"/>
      <c r="I202" s="450"/>
      <c r="J202" s="172">
        <v>2</v>
      </c>
      <c r="K202" s="173" t="s">
        <v>1329</v>
      </c>
      <c r="L202" s="173" t="s">
        <v>243</v>
      </c>
      <c r="M202" s="173" t="s">
        <v>1332</v>
      </c>
      <c r="N202" s="173" t="s">
        <v>641</v>
      </c>
      <c r="O202" s="174" t="s">
        <v>1335</v>
      </c>
      <c r="P202" s="453"/>
      <c r="Q202" s="456"/>
    </row>
    <row r="203" spans="1:17" ht="90" customHeight="1" thickBot="1" x14ac:dyDescent="0.4">
      <c r="A203" s="527"/>
      <c r="B203" s="528"/>
      <c r="C203" s="462"/>
      <c r="D203" s="464"/>
      <c r="E203" s="530"/>
      <c r="F203" s="530"/>
      <c r="G203" s="532"/>
      <c r="H203" s="447"/>
      <c r="I203" s="450"/>
      <c r="J203" s="172">
        <v>3</v>
      </c>
      <c r="K203" s="173" t="s">
        <v>1330</v>
      </c>
      <c r="L203" s="175" t="s">
        <v>64</v>
      </c>
      <c r="M203" s="175" t="s">
        <v>1333</v>
      </c>
      <c r="N203" s="175" t="s">
        <v>295</v>
      </c>
      <c r="O203" s="176" t="s">
        <v>1336</v>
      </c>
      <c r="P203" s="453"/>
      <c r="Q203" s="456"/>
    </row>
    <row r="204" spans="1:17" ht="16" hidden="1" customHeight="1" thickBot="1" x14ac:dyDescent="0.4">
      <c r="A204" s="527"/>
      <c r="B204" s="528"/>
      <c r="C204" s="462"/>
      <c r="D204" s="464"/>
      <c r="E204" s="530"/>
      <c r="F204" s="530"/>
      <c r="G204" s="532"/>
      <c r="H204" s="447"/>
      <c r="I204" s="450"/>
      <c r="J204" s="172"/>
      <c r="K204" s="173"/>
      <c r="L204" s="173"/>
      <c r="M204" s="173"/>
      <c r="N204" s="173"/>
      <c r="O204" s="174"/>
      <c r="P204" s="453"/>
      <c r="Q204" s="456"/>
    </row>
    <row r="205" spans="1:17" ht="16" hidden="1" customHeight="1" thickBot="1" x14ac:dyDescent="0.4">
      <c r="A205" s="527"/>
      <c r="B205" s="528"/>
      <c r="C205" s="462"/>
      <c r="D205" s="464"/>
      <c r="E205" s="530"/>
      <c r="F205" s="530"/>
      <c r="G205" s="532"/>
      <c r="H205" s="447"/>
      <c r="I205" s="450"/>
      <c r="J205" s="172"/>
      <c r="K205" s="173"/>
      <c r="L205" s="173"/>
      <c r="M205" s="173"/>
      <c r="N205" s="173"/>
      <c r="O205" s="174"/>
      <c r="P205" s="453"/>
      <c r="Q205" s="456"/>
    </row>
    <row r="206" spans="1:17" ht="16" hidden="1" customHeight="1" thickBot="1" x14ac:dyDescent="0.4">
      <c r="A206" s="527"/>
      <c r="B206" s="528"/>
      <c r="C206" s="463"/>
      <c r="D206" s="465"/>
      <c r="E206" s="531"/>
      <c r="F206" s="531"/>
      <c r="G206" s="533"/>
      <c r="H206" s="448"/>
      <c r="I206" s="451"/>
      <c r="J206" s="177"/>
      <c r="K206" s="178"/>
      <c r="L206" s="178"/>
      <c r="M206" s="178"/>
      <c r="N206" s="178"/>
      <c r="O206" s="179"/>
      <c r="P206" s="454"/>
      <c r="Q206" s="457"/>
    </row>
    <row r="207" spans="1:17" ht="90" customHeight="1" thickBot="1" x14ac:dyDescent="0.4">
      <c r="A207" s="527">
        <v>14</v>
      </c>
      <c r="B207" s="528" t="s">
        <v>1313</v>
      </c>
      <c r="C207" s="461" t="s">
        <v>214</v>
      </c>
      <c r="D207" s="529" t="s">
        <v>299</v>
      </c>
      <c r="E207" s="440" t="s">
        <v>1318</v>
      </c>
      <c r="F207" s="440" t="s">
        <v>1321</v>
      </c>
      <c r="G207" s="443" t="s">
        <v>1325</v>
      </c>
      <c r="H207" s="446"/>
      <c r="I207" s="449" t="s">
        <v>146</v>
      </c>
      <c r="J207" s="169">
        <v>1</v>
      </c>
      <c r="K207" s="170" t="s">
        <v>1337</v>
      </c>
      <c r="L207" s="170" t="s">
        <v>243</v>
      </c>
      <c r="M207" s="170" t="s">
        <v>1340</v>
      </c>
      <c r="N207" s="170" t="s">
        <v>461</v>
      </c>
      <c r="O207" s="170" t="s">
        <v>1343</v>
      </c>
      <c r="P207" s="452" t="s">
        <v>81</v>
      </c>
      <c r="Q207" s="455"/>
    </row>
    <row r="208" spans="1:17" ht="90" customHeight="1" thickBot="1" x14ac:dyDescent="0.4">
      <c r="A208" s="527"/>
      <c r="B208" s="528"/>
      <c r="C208" s="462"/>
      <c r="D208" s="464"/>
      <c r="E208" s="441"/>
      <c r="F208" s="441"/>
      <c r="G208" s="444"/>
      <c r="H208" s="447"/>
      <c r="I208" s="450"/>
      <c r="J208" s="172">
        <v>2</v>
      </c>
      <c r="K208" s="173" t="s">
        <v>1338</v>
      </c>
      <c r="L208" s="173" t="s">
        <v>243</v>
      </c>
      <c r="M208" s="173" t="s">
        <v>1341</v>
      </c>
      <c r="N208" s="173" t="s">
        <v>310</v>
      </c>
      <c r="O208" s="174" t="s">
        <v>1344</v>
      </c>
      <c r="P208" s="453"/>
      <c r="Q208" s="456"/>
    </row>
    <row r="209" spans="1:17" ht="90" customHeight="1" thickBot="1" x14ac:dyDescent="0.4">
      <c r="A209" s="527"/>
      <c r="B209" s="528"/>
      <c r="C209" s="462"/>
      <c r="D209" s="464"/>
      <c r="E209" s="530"/>
      <c r="F209" s="530"/>
      <c r="G209" s="532"/>
      <c r="H209" s="447"/>
      <c r="I209" s="450"/>
      <c r="J209" s="172">
        <v>3</v>
      </c>
      <c r="K209" s="173" t="s">
        <v>1339</v>
      </c>
      <c r="L209" s="175" t="s">
        <v>243</v>
      </c>
      <c r="M209" s="175" t="s">
        <v>1342</v>
      </c>
      <c r="N209" s="175" t="s">
        <v>460</v>
      </c>
      <c r="O209" s="176" t="s">
        <v>1345</v>
      </c>
      <c r="P209" s="453"/>
      <c r="Q209" s="456"/>
    </row>
    <row r="210" spans="1:17" ht="16" hidden="1" customHeight="1" thickBot="1" x14ac:dyDescent="0.4">
      <c r="A210" s="527"/>
      <c r="B210" s="528"/>
      <c r="C210" s="462"/>
      <c r="D210" s="464"/>
      <c r="E210" s="530"/>
      <c r="F210" s="530"/>
      <c r="G210" s="532"/>
      <c r="H210" s="447"/>
      <c r="I210" s="450"/>
      <c r="J210" s="172"/>
      <c r="K210" s="173"/>
      <c r="L210" s="173"/>
      <c r="M210" s="173"/>
      <c r="N210" s="173"/>
      <c r="O210" s="174"/>
      <c r="P210" s="453"/>
      <c r="Q210" s="456"/>
    </row>
    <row r="211" spans="1:17" ht="16" hidden="1" customHeight="1" thickBot="1" x14ac:dyDescent="0.4">
      <c r="A211" s="527"/>
      <c r="B211" s="528"/>
      <c r="C211" s="462"/>
      <c r="D211" s="464"/>
      <c r="E211" s="530"/>
      <c r="F211" s="530"/>
      <c r="G211" s="532"/>
      <c r="H211" s="447"/>
      <c r="I211" s="450"/>
      <c r="J211" s="172"/>
      <c r="K211" s="173"/>
      <c r="L211" s="173"/>
      <c r="M211" s="173"/>
      <c r="N211" s="173"/>
      <c r="O211" s="174"/>
      <c r="P211" s="453"/>
      <c r="Q211" s="456"/>
    </row>
    <row r="212" spans="1:17" ht="16" hidden="1" customHeight="1" thickBot="1" x14ac:dyDescent="0.4">
      <c r="A212" s="527"/>
      <c r="B212" s="528"/>
      <c r="C212" s="463"/>
      <c r="D212" s="465"/>
      <c r="E212" s="531"/>
      <c r="F212" s="531"/>
      <c r="G212" s="533"/>
      <c r="H212" s="448"/>
      <c r="I212" s="451"/>
      <c r="J212" s="177"/>
      <c r="K212" s="178"/>
      <c r="L212" s="178"/>
      <c r="M212" s="178"/>
      <c r="N212" s="178"/>
      <c r="O212" s="179"/>
      <c r="P212" s="454"/>
      <c r="Q212" s="457"/>
    </row>
    <row r="213" spans="1:17" ht="90" customHeight="1" thickBot="1" x14ac:dyDescent="0.4">
      <c r="A213" s="527">
        <v>14</v>
      </c>
      <c r="B213" s="528" t="s">
        <v>1314</v>
      </c>
      <c r="C213" s="461" t="s">
        <v>214</v>
      </c>
      <c r="D213" s="529" t="s">
        <v>299</v>
      </c>
      <c r="E213" s="440" t="s">
        <v>1319</v>
      </c>
      <c r="F213" s="440" t="s">
        <v>1322</v>
      </c>
      <c r="G213" s="443" t="s">
        <v>1326</v>
      </c>
      <c r="H213" s="446"/>
      <c r="I213" s="449" t="s">
        <v>146</v>
      </c>
      <c r="J213" s="169">
        <v>1</v>
      </c>
      <c r="K213" s="170" t="s">
        <v>1346</v>
      </c>
      <c r="L213" s="170" t="s">
        <v>243</v>
      </c>
      <c r="M213" s="170" t="s">
        <v>1347</v>
      </c>
      <c r="N213" s="170" t="s">
        <v>641</v>
      </c>
      <c r="O213" s="170" t="s">
        <v>1348</v>
      </c>
      <c r="P213" s="452" t="s">
        <v>81</v>
      </c>
      <c r="Q213" s="455"/>
    </row>
    <row r="214" spans="1:17" ht="16" hidden="1" thickBot="1" x14ac:dyDescent="0.4">
      <c r="A214" s="527"/>
      <c r="B214" s="528"/>
      <c r="C214" s="462"/>
      <c r="D214" s="464"/>
      <c r="E214" s="441"/>
      <c r="F214" s="441"/>
      <c r="G214" s="444"/>
      <c r="H214" s="447"/>
      <c r="I214" s="450"/>
      <c r="J214" s="172"/>
      <c r="K214" s="173"/>
      <c r="L214" s="173"/>
      <c r="M214" s="173"/>
      <c r="N214" s="173"/>
      <c r="O214" s="174"/>
      <c r="P214" s="453"/>
      <c r="Q214" s="456"/>
    </row>
    <row r="215" spans="1:17" ht="16" hidden="1" customHeight="1" thickBot="1" x14ac:dyDescent="0.4">
      <c r="A215" s="527"/>
      <c r="B215" s="528"/>
      <c r="C215" s="462"/>
      <c r="D215" s="464"/>
      <c r="E215" s="530"/>
      <c r="F215" s="530"/>
      <c r="G215" s="532"/>
      <c r="H215" s="447"/>
      <c r="I215" s="450"/>
      <c r="J215" s="172"/>
      <c r="K215" s="175"/>
      <c r="L215" s="175"/>
      <c r="M215" s="175"/>
      <c r="N215" s="175"/>
      <c r="O215" s="176"/>
      <c r="P215" s="453"/>
      <c r="Q215" s="456"/>
    </row>
    <row r="216" spans="1:17" ht="16" hidden="1" customHeight="1" thickBot="1" x14ac:dyDescent="0.4">
      <c r="A216" s="527"/>
      <c r="B216" s="528"/>
      <c r="C216" s="462"/>
      <c r="D216" s="464"/>
      <c r="E216" s="530"/>
      <c r="F216" s="530"/>
      <c r="G216" s="532"/>
      <c r="H216" s="447"/>
      <c r="I216" s="450"/>
      <c r="J216" s="172"/>
      <c r="K216" s="173"/>
      <c r="L216" s="173"/>
      <c r="M216" s="173"/>
      <c r="N216" s="173"/>
      <c r="O216" s="174"/>
      <c r="P216" s="453"/>
      <c r="Q216" s="456"/>
    </row>
    <row r="217" spans="1:17" ht="16" hidden="1" customHeight="1" thickBot="1" x14ac:dyDescent="0.4">
      <c r="A217" s="527"/>
      <c r="B217" s="528"/>
      <c r="C217" s="462"/>
      <c r="D217" s="464"/>
      <c r="E217" s="530"/>
      <c r="F217" s="530"/>
      <c r="G217" s="532"/>
      <c r="H217" s="447"/>
      <c r="I217" s="450"/>
      <c r="J217" s="172"/>
      <c r="K217" s="173"/>
      <c r="L217" s="173"/>
      <c r="M217" s="173"/>
      <c r="N217" s="173"/>
      <c r="O217" s="174"/>
      <c r="P217" s="453"/>
      <c r="Q217" s="456"/>
    </row>
    <row r="218" spans="1:17" ht="16" hidden="1" customHeight="1" thickBot="1" x14ac:dyDescent="0.4">
      <c r="A218" s="527"/>
      <c r="B218" s="528"/>
      <c r="C218" s="463"/>
      <c r="D218" s="465"/>
      <c r="E218" s="531"/>
      <c r="F218" s="531"/>
      <c r="G218" s="533"/>
      <c r="H218" s="448"/>
      <c r="I218" s="451"/>
      <c r="J218" s="177"/>
      <c r="K218" s="178"/>
      <c r="L218" s="178"/>
      <c r="M218" s="178"/>
      <c r="N218" s="178"/>
      <c r="O218" s="179"/>
      <c r="P218" s="454"/>
      <c r="Q218" s="457"/>
    </row>
    <row r="219" spans="1:17" ht="90" customHeight="1" thickBot="1" x14ac:dyDescent="0.4">
      <c r="A219" s="527">
        <v>14</v>
      </c>
      <c r="B219" s="528" t="s">
        <v>1315</v>
      </c>
      <c r="C219" s="461" t="s">
        <v>214</v>
      </c>
      <c r="D219" s="529" t="s">
        <v>290</v>
      </c>
      <c r="E219" s="440" t="s">
        <v>1320</v>
      </c>
      <c r="F219" s="440" t="s">
        <v>1323</v>
      </c>
      <c r="G219" s="443" t="s">
        <v>1327</v>
      </c>
      <c r="H219" s="438"/>
      <c r="I219" s="449" t="s">
        <v>146</v>
      </c>
      <c r="J219" s="169">
        <v>1</v>
      </c>
      <c r="K219" s="170" t="s">
        <v>1349</v>
      </c>
      <c r="L219" s="170" t="s">
        <v>243</v>
      </c>
      <c r="M219" s="170" t="s">
        <v>1351</v>
      </c>
      <c r="N219" s="170" t="s">
        <v>461</v>
      </c>
      <c r="O219" s="170" t="s">
        <v>1352</v>
      </c>
      <c r="P219" s="452" t="s">
        <v>81</v>
      </c>
      <c r="Q219" s="439"/>
    </row>
    <row r="220" spans="1:17" ht="90" customHeight="1" thickBot="1" x14ac:dyDescent="0.4">
      <c r="A220" s="527"/>
      <c r="B220" s="528"/>
      <c r="C220" s="462"/>
      <c r="D220" s="464"/>
      <c r="E220" s="441"/>
      <c r="F220" s="441"/>
      <c r="G220" s="444"/>
      <c r="H220" s="438"/>
      <c r="I220" s="450"/>
      <c r="J220" s="172">
        <v>2</v>
      </c>
      <c r="K220" s="173" t="s">
        <v>1350</v>
      </c>
      <c r="L220" s="173" t="s">
        <v>243</v>
      </c>
      <c r="M220" s="173" t="s">
        <v>1351</v>
      </c>
      <c r="N220" s="173" t="s">
        <v>460</v>
      </c>
      <c r="O220" s="174" t="s">
        <v>1353</v>
      </c>
      <c r="P220" s="453"/>
      <c r="Q220" s="439"/>
    </row>
    <row r="221" spans="1:17" ht="16" hidden="1" customHeight="1" thickBot="1" x14ac:dyDescent="0.4">
      <c r="A221" s="527"/>
      <c r="B221" s="528"/>
      <c r="C221" s="462"/>
      <c r="D221" s="464"/>
      <c r="E221" s="530"/>
      <c r="F221" s="530"/>
      <c r="G221" s="532"/>
      <c r="H221" s="438"/>
      <c r="I221" s="450"/>
      <c r="J221" s="172"/>
      <c r="K221" s="175"/>
      <c r="L221" s="175"/>
      <c r="M221" s="175"/>
      <c r="N221" s="175"/>
      <c r="O221" s="176"/>
      <c r="P221" s="453"/>
      <c r="Q221" s="439"/>
    </row>
    <row r="222" spans="1:17" ht="16" hidden="1" customHeight="1" thickBot="1" x14ac:dyDescent="0.4">
      <c r="A222" s="527"/>
      <c r="B222" s="528"/>
      <c r="C222" s="462"/>
      <c r="D222" s="464"/>
      <c r="E222" s="530"/>
      <c r="F222" s="530"/>
      <c r="G222" s="532"/>
      <c r="H222" s="438"/>
      <c r="I222" s="450"/>
      <c r="J222" s="172"/>
      <c r="K222" s="173"/>
      <c r="L222" s="173"/>
      <c r="M222" s="173"/>
      <c r="N222" s="173"/>
      <c r="O222" s="174"/>
      <c r="P222" s="453"/>
      <c r="Q222" s="439"/>
    </row>
    <row r="223" spans="1:17" ht="16" hidden="1" customHeight="1" thickBot="1" x14ac:dyDescent="0.4">
      <c r="A223" s="527"/>
      <c r="B223" s="528"/>
      <c r="C223" s="462"/>
      <c r="D223" s="464"/>
      <c r="E223" s="530"/>
      <c r="F223" s="530"/>
      <c r="G223" s="532"/>
      <c r="H223" s="438"/>
      <c r="I223" s="450"/>
      <c r="J223" s="172"/>
      <c r="K223" s="173"/>
      <c r="L223" s="173"/>
      <c r="M223" s="173"/>
      <c r="N223" s="173"/>
      <c r="O223" s="174"/>
      <c r="P223" s="453"/>
      <c r="Q223" s="439"/>
    </row>
    <row r="224" spans="1:17" ht="16" hidden="1" customHeight="1" thickBot="1" x14ac:dyDescent="0.4">
      <c r="A224" s="527"/>
      <c r="B224" s="528"/>
      <c r="C224" s="463"/>
      <c r="D224" s="465"/>
      <c r="E224" s="531"/>
      <c r="F224" s="531"/>
      <c r="G224" s="533"/>
      <c r="H224" s="438"/>
      <c r="I224" s="451"/>
      <c r="J224" s="177"/>
      <c r="K224" s="178"/>
      <c r="L224" s="178"/>
      <c r="M224" s="178"/>
      <c r="N224" s="178"/>
      <c r="O224" s="179"/>
      <c r="P224" s="454"/>
      <c r="Q224" s="439"/>
    </row>
    <row r="225" spans="1:17" ht="90" customHeight="1" thickBot="1" x14ac:dyDescent="0.4">
      <c r="A225" s="527">
        <v>15</v>
      </c>
      <c r="B225" s="528" t="s">
        <v>962</v>
      </c>
      <c r="C225" s="461" t="s">
        <v>225</v>
      </c>
      <c r="D225" s="529" t="s">
        <v>399</v>
      </c>
      <c r="E225" s="440" t="s">
        <v>963</v>
      </c>
      <c r="F225" s="440" t="s">
        <v>964</v>
      </c>
      <c r="G225" s="443" t="s">
        <v>965</v>
      </c>
      <c r="H225" s="446"/>
      <c r="I225" s="449" t="s">
        <v>144</v>
      </c>
      <c r="J225" s="169">
        <v>1</v>
      </c>
      <c r="K225" s="170" t="s">
        <v>995</v>
      </c>
      <c r="L225" s="170" t="s">
        <v>243</v>
      </c>
      <c r="M225" s="170" t="s">
        <v>983</v>
      </c>
      <c r="N225" s="170" t="s">
        <v>310</v>
      </c>
      <c r="O225" s="170"/>
      <c r="P225" s="452" t="s">
        <v>146</v>
      </c>
      <c r="Q225" s="455" t="s">
        <v>69</v>
      </c>
    </row>
    <row r="226" spans="1:17" ht="90" customHeight="1" thickBot="1" x14ac:dyDescent="0.4">
      <c r="A226" s="527"/>
      <c r="B226" s="528"/>
      <c r="C226" s="462"/>
      <c r="D226" s="464"/>
      <c r="E226" s="441"/>
      <c r="F226" s="441"/>
      <c r="G226" s="444"/>
      <c r="H226" s="447"/>
      <c r="I226" s="450"/>
      <c r="J226" s="172">
        <v>1</v>
      </c>
      <c r="K226" s="281" t="s">
        <v>996</v>
      </c>
      <c r="L226" s="281" t="s">
        <v>71</v>
      </c>
      <c r="M226" s="281" t="s">
        <v>983</v>
      </c>
      <c r="N226" s="281" t="s">
        <v>990</v>
      </c>
      <c r="O226" s="282"/>
      <c r="P226" s="453"/>
      <c r="Q226" s="456"/>
    </row>
    <row r="227" spans="1:17" ht="16" hidden="1" thickBot="1" x14ac:dyDescent="0.4">
      <c r="A227" s="527"/>
      <c r="B227" s="528"/>
      <c r="C227" s="462"/>
      <c r="D227" s="464"/>
      <c r="E227" s="530"/>
      <c r="F227" s="530"/>
      <c r="G227" s="532"/>
      <c r="H227" s="447"/>
      <c r="I227" s="450"/>
      <c r="J227" s="172"/>
      <c r="K227" s="175"/>
      <c r="L227" s="175"/>
      <c r="M227" s="175"/>
      <c r="N227" s="175"/>
      <c r="O227" s="176"/>
      <c r="P227" s="453"/>
      <c r="Q227" s="456"/>
    </row>
    <row r="228" spans="1:17" ht="16" hidden="1" thickBot="1" x14ac:dyDescent="0.4">
      <c r="A228" s="527"/>
      <c r="B228" s="528"/>
      <c r="C228" s="462"/>
      <c r="D228" s="464"/>
      <c r="E228" s="530"/>
      <c r="F228" s="530"/>
      <c r="G228" s="532"/>
      <c r="H228" s="447"/>
      <c r="I228" s="450"/>
      <c r="J228" s="172"/>
      <c r="K228" s="173"/>
      <c r="L228" s="173"/>
      <c r="M228" s="173"/>
      <c r="N228" s="173"/>
      <c r="O228" s="174"/>
      <c r="P228" s="453"/>
      <c r="Q228" s="456"/>
    </row>
    <row r="229" spans="1:17" ht="16" hidden="1" thickBot="1" x14ac:dyDescent="0.4">
      <c r="A229" s="527"/>
      <c r="B229" s="528"/>
      <c r="C229" s="462"/>
      <c r="D229" s="464"/>
      <c r="E229" s="530"/>
      <c r="F229" s="530"/>
      <c r="G229" s="532"/>
      <c r="H229" s="447"/>
      <c r="I229" s="450"/>
      <c r="J229" s="172"/>
      <c r="K229" s="173"/>
      <c r="L229" s="173"/>
      <c r="M229" s="173"/>
      <c r="N229" s="173"/>
      <c r="O229" s="174"/>
      <c r="P229" s="453"/>
      <c r="Q229" s="456"/>
    </row>
    <row r="230" spans="1:17" ht="16" hidden="1" thickBot="1" x14ac:dyDescent="0.4">
      <c r="A230" s="527"/>
      <c r="B230" s="528"/>
      <c r="C230" s="463"/>
      <c r="D230" s="465"/>
      <c r="E230" s="531"/>
      <c r="F230" s="531"/>
      <c r="G230" s="533"/>
      <c r="H230" s="448"/>
      <c r="I230" s="451"/>
      <c r="J230" s="177"/>
      <c r="K230" s="178"/>
      <c r="L230" s="178"/>
      <c r="M230" s="178"/>
      <c r="N230" s="178"/>
      <c r="O230" s="179"/>
      <c r="P230" s="454"/>
      <c r="Q230" s="457"/>
    </row>
    <row r="231" spans="1:17" ht="90" customHeight="1" thickBot="1" x14ac:dyDescent="0.4">
      <c r="A231" s="527">
        <v>16</v>
      </c>
      <c r="B231" s="528" t="s">
        <v>1354</v>
      </c>
      <c r="C231" s="461" t="s">
        <v>227</v>
      </c>
      <c r="D231" s="529" t="s">
        <v>290</v>
      </c>
      <c r="E231" s="440" t="s">
        <v>1355</v>
      </c>
      <c r="F231" s="440" t="s">
        <v>1356</v>
      </c>
      <c r="G231" s="443" t="s">
        <v>1357</v>
      </c>
      <c r="H231" s="446"/>
      <c r="I231" s="449" t="s">
        <v>144</v>
      </c>
      <c r="J231" s="169"/>
      <c r="K231" s="170" t="s">
        <v>1362</v>
      </c>
      <c r="L231" s="170" t="s">
        <v>64</v>
      </c>
      <c r="M231" s="170" t="s">
        <v>1065</v>
      </c>
      <c r="N231" s="170" t="s">
        <v>295</v>
      </c>
      <c r="O231" s="170" t="s">
        <v>1367</v>
      </c>
      <c r="P231" s="452" t="s">
        <v>144</v>
      </c>
      <c r="Q231" s="455"/>
    </row>
    <row r="232" spans="1:17" ht="90" customHeight="1" thickBot="1" x14ac:dyDescent="0.4">
      <c r="A232" s="527"/>
      <c r="B232" s="528"/>
      <c r="C232" s="462"/>
      <c r="D232" s="464"/>
      <c r="E232" s="441"/>
      <c r="F232" s="441"/>
      <c r="G232" s="444"/>
      <c r="H232" s="447"/>
      <c r="I232" s="450"/>
      <c r="J232" s="172"/>
      <c r="K232" s="173" t="s">
        <v>1363</v>
      </c>
      <c r="L232" s="173" t="s">
        <v>64</v>
      </c>
      <c r="M232" s="173" t="s">
        <v>1064</v>
      </c>
      <c r="N232" s="173" t="s">
        <v>641</v>
      </c>
      <c r="O232" s="174" t="s">
        <v>1368</v>
      </c>
      <c r="P232" s="453"/>
      <c r="Q232" s="456"/>
    </row>
    <row r="233" spans="1:17" ht="16" hidden="1" thickBot="1" x14ac:dyDescent="0.4">
      <c r="A233" s="527"/>
      <c r="B233" s="528"/>
      <c r="C233" s="462"/>
      <c r="D233" s="464"/>
      <c r="E233" s="441"/>
      <c r="F233" s="441"/>
      <c r="G233" s="444"/>
      <c r="H233" s="447"/>
      <c r="I233" s="450"/>
      <c r="J233" s="172"/>
      <c r="K233" s="175" t="s">
        <v>1364</v>
      </c>
      <c r="L233" s="175"/>
      <c r="M233" s="175"/>
      <c r="N233" s="175"/>
      <c r="O233" s="176"/>
      <c r="P233" s="453"/>
      <c r="Q233" s="456"/>
    </row>
    <row r="234" spans="1:17" ht="16" hidden="1" thickBot="1" x14ac:dyDescent="0.4">
      <c r="A234" s="527"/>
      <c r="B234" s="528"/>
      <c r="C234" s="462"/>
      <c r="D234" s="464"/>
      <c r="E234" s="441"/>
      <c r="F234" s="441"/>
      <c r="G234" s="444"/>
      <c r="H234" s="447"/>
      <c r="I234" s="450"/>
      <c r="J234" s="172"/>
      <c r="K234" s="173" t="s">
        <v>1364</v>
      </c>
      <c r="L234" s="173"/>
      <c r="M234" s="173"/>
      <c r="N234" s="173"/>
      <c r="O234" s="174"/>
      <c r="P234" s="453"/>
      <c r="Q234" s="456"/>
    </row>
    <row r="235" spans="1:17" ht="16" hidden="1" thickBot="1" x14ac:dyDescent="0.4">
      <c r="A235" s="527"/>
      <c r="B235" s="528"/>
      <c r="C235" s="462"/>
      <c r="D235" s="464"/>
      <c r="E235" s="441"/>
      <c r="F235" s="441"/>
      <c r="G235" s="444"/>
      <c r="H235" s="447"/>
      <c r="I235" s="450"/>
      <c r="J235" s="172"/>
      <c r="K235" s="173" t="s">
        <v>1364</v>
      </c>
      <c r="L235" s="173"/>
      <c r="M235" s="173"/>
      <c r="N235" s="173"/>
      <c r="O235" s="174"/>
      <c r="P235" s="453"/>
      <c r="Q235" s="456"/>
    </row>
    <row r="236" spans="1:17" ht="16" hidden="1" thickBot="1" x14ac:dyDescent="0.4">
      <c r="A236" s="527"/>
      <c r="B236" s="528"/>
      <c r="C236" s="463"/>
      <c r="D236" s="465"/>
      <c r="E236" s="442"/>
      <c r="F236" s="442"/>
      <c r="G236" s="445"/>
      <c r="H236" s="448"/>
      <c r="I236" s="451"/>
      <c r="J236" s="177"/>
      <c r="K236" s="178" t="s">
        <v>1364</v>
      </c>
      <c r="L236" s="178"/>
      <c r="M236" s="178"/>
      <c r="N236" s="178"/>
      <c r="O236" s="179"/>
      <c r="P236" s="454"/>
      <c r="Q236" s="457"/>
    </row>
    <row r="237" spans="1:17" ht="90" customHeight="1" thickBot="1" x14ac:dyDescent="0.4">
      <c r="A237" s="527">
        <v>16</v>
      </c>
      <c r="B237" s="528" t="s">
        <v>1358</v>
      </c>
      <c r="C237" s="461" t="s">
        <v>227</v>
      </c>
      <c r="D237" s="529" t="s">
        <v>290</v>
      </c>
      <c r="E237" s="440" t="s">
        <v>1359</v>
      </c>
      <c r="F237" s="440" t="s">
        <v>1360</v>
      </c>
      <c r="G237" s="443" t="s">
        <v>1361</v>
      </c>
      <c r="H237" s="446"/>
      <c r="I237" s="449" t="s">
        <v>144</v>
      </c>
      <c r="J237" s="169"/>
      <c r="K237" s="170" t="s">
        <v>1365</v>
      </c>
      <c r="L237" s="170" t="s">
        <v>64</v>
      </c>
      <c r="M237" s="170" t="s">
        <v>1366</v>
      </c>
      <c r="N237" s="170" t="s">
        <v>295</v>
      </c>
      <c r="O237" s="170" t="s">
        <v>1368</v>
      </c>
      <c r="P237" s="452" t="s">
        <v>144</v>
      </c>
      <c r="Q237" s="455"/>
    </row>
    <row r="238" spans="1:17" ht="16" hidden="1" thickBot="1" x14ac:dyDescent="0.4">
      <c r="A238" s="527"/>
      <c r="B238" s="528"/>
      <c r="C238" s="462"/>
      <c r="D238" s="464"/>
      <c r="E238" s="441"/>
      <c r="F238" s="441"/>
      <c r="G238" s="444"/>
      <c r="H238" s="447"/>
      <c r="I238" s="450"/>
      <c r="J238" s="172"/>
      <c r="K238" s="173"/>
      <c r="L238" s="173"/>
      <c r="M238" s="173"/>
      <c r="N238" s="173"/>
      <c r="O238" s="174"/>
      <c r="P238" s="453"/>
      <c r="Q238" s="456"/>
    </row>
    <row r="239" spans="1:17" ht="16" hidden="1" thickBot="1" x14ac:dyDescent="0.4">
      <c r="A239" s="527"/>
      <c r="B239" s="528"/>
      <c r="C239" s="462"/>
      <c r="D239" s="464"/>
      <c r="E239" s="441"/>
      <c r="F239" s="441"/>
      <c r="G239" s="444"/>
      <c r="H239" s="447"/>
      <c r="I239" s="450"/>
      <c r="J239" s="172"/>
      <c r="K239" s="175"/>
      <c r="L239" s="175"/>
      <c r="M239" s="175"/>
      <c r="N239" s="175"/>
      <c r="O239" s="176"/>
      <c r="P239" s="453"/>
      <c r="Q239" s="456"/>
    </row>
    <row r="240" spans="1:17" ht="16" hidden="1" thickBot="1" x14ac:dyDescent="0.4">
      <c r="A240" s="527"/>
      <c r="B240" s="528"/>
      <c r="C240" s="462"/>
      <c r="D240" s="464"/>
      <c r="E240" s="441"/>
      <c r="F240" s="441"/>
      <c r="G240" s="444"/>
      <c r="H240" s="447"/>
      <c r="I240" s="450"/>
      <c r="J240" s="172"/>
      <c r="K240" s="173"/>
      <c r="L240" s="173"/>
      <c r="M240" s="173"/>
      <c r="N240" s="173"/>
      <c r="O240" s="174"/>
      <c r="P240" s="453"/>
      <c r="Q240" s="456"/>
    </row>
    <row r="241" spans="1:17" ht="16" hidden="1" thickBot="1" x14ac:dyDescent="0.4">
      <c r="A241" s="527"/>
      <c r="B241" s="528"/>
      <c r="C241" s="462"/>
      <c r="D241" s="464"/>
      <c r="E241" s="441"/>
      <c r="F241" s="441"/>
      <c r="G241" s="444"/>
      <c r="H241" s="447"/>
      <c r="I241" s="450"/>
      <c r="J241" s="172"/>
      <c r="K241" s="173"/>
      <c r="L241" s="173"/>
      <c r="M241" s="173"/>
      <c r="N241" s="173"/>
      <c r="O241" s="174"/>
      <c r="P241" s="453"/>
      <c r="Q241" s="456"/>
    </row>
    <row r="242" spans="1:17" ht="16" hidden="1" thickBot="1" x14ac:dyDescent="0.4">
      <c r="A242" s="527"/>
      <c r="B242" s="528"/>
      <c r="C242" s="463"/>
      <c r="D242" s="465"/>
      <c r="E242" s="442"/>
      <c r="F242" s="442"/>
      <c r="G242" s="445"/>
      <c r="H242" s="448"/>
      <c r="I242" s="451"/>
      <c r="J242" s="177"/>
      <c r="K242" s="178"/>
      <c r="L242" s="178"/>
      <c r="M242" s="178"/>
      <c r="N242" s="178"/>
      <c r="O242" s="179"/>
      <c r="P242" s="454"/>
      <c r="Q242" s="457"/>
    </row>
  </sheetData>
  <sheetProtection formatCells="0" formatColumns="0" formatRows="0" insertColumns="0" insertRows="0" deleteColumns="0" deleteRows="0"/>
  <autoFilter ref="A8:Q242" xr:uid="{739645C2-80DB-4081-9FAA-97E76FA6CA13}">
    <filterColumn colId="10">
      <customFilters>
        <customFilter operator="notEqual" val=" "/>
      </customFilters>
    </filterColumn>
  </autoFilter>
  <dataConsolidate/>
  <mergeCells count="435">
    <mergeCell ref="P237:P242"/>
    <mergeCell ref="Q237:Q242"/>
    <mergeCell ref="A237:A242"/>
    <mergeCell ref="B237:B242"/>
    <mergeCell ref="C237:C242"/>
    <mergeCell ref="D237:D242"/>
    <mergeCell ref="E237:E242"/>
    <mergeCell ref="F237:F242"/>
    <mergeCell ref="G237:G242"/>
    <mergeCell ref="H237:H242"/>
    <mergeCell ref="I237:I242"/>
    <mergeCell ref="B99:B104"/>
    <mergeCell ref="C99:C104"/>
    <mergeCell ref="D99:D104"/>
    <mergeCell ref="E99:E104"/>
    <mergeCell ref="Q111:Q116"/>
    <mergeCell ref="B225:B230"/>
    <mergeCell ref="C225:C230"/>
    <mergeCell ref="D225:D230"/>
    <mergeCell ref="E225:E230"/>
    <mergeCell ref="F225:F230"/>
    <mergeCell ref="G225:G230"/>
    <mergeCell ref="H225:H230"/>
    <mergeCell ref="I225:I230"/>
    <mergeCell ref="P225:P230"/>
    <mergeCell ref="Q225:Q230"/>
    <mergeCell ref="B111:B116"/>
    <mergeCell ref="C111:C116"/>
    <mergeCell ref="D111:D116"/>
    <mergeCell ref="E111:E116"/>
    <mergeCell ref="F111:F116"/>
    <mergeCell ref="G111:G116"/>
    <mergeCell ref="H111:H116"/>
    <mergeCell ref="I111:I116"/>
    <mergeCell ref="P111:P116"/>
    <mergeCell ref="E21:E26"/>
    <mergeCell ref="F21:F26"/>
    <mergeCell ref="G21:G26"/>
    <mergeCell ref="H21:H26"/>
    <mergeCell ref="I21:I26"/>
    <mergeCell ref="P21:P26"/>
    <mergeCell ref="Q51:Q56"/>
    <mergeCell ref="B105:B110"/>
    <mergeCell ref="C105:C110"/>
    <mergeCell ref="D105:D110"/>
    <mergeCell ref="E105:E110"/>
    <mergeCell ref="F105:F110"/>
    <mergeCell ref="G105:G110"/>
    <mergeCell ref="H105:H110"/>
    <mergeCell ref="I105:I110"/>
    <mergeCell ref="P105:P110"/>
    <mergeCell ref="Q105:Q110"/>
    <mergeCell ref="B51:B56"/>
    <mergeCell ref="C51:C56"/>
    <mergeCell ref="D51:D56"/>
    <mergeCell ref="E51:E56"/>
    <mergeCell ref="F51:F56"/>
    <mergeCell ref="G51:G56"/>
    <mergeCell ref="H51:H56"/>
    <mergeCell ref="I195:I200"/>
    <mergeCell ref="P195:P200"/>
    <mergeCell ref="Q195:Q200"/>
    <mergeCell ref="B189:B194"/>
    <mergeCell ref="C189:C194"/>
    <mergeCell ref="D189:D194"/>
    <mergeCell ref="E189:E194"/>
    <mergeCell ref="F189:F194"/>
    <mergeCell ref="G189:G194"/>
    <mergeCell ref="H189:H194"/>
    <mergeCell ref="I189:I194"/>
    <mergeCell ref="P189:P194"/>
    <mergeCell ref="F117:F122"/>
    <mergeCell ref="G117:G122"/>
    <mergeCell ref="H117:H122"/>
    <mergeCell ref="I117:I122"/>
    <mergeCell ref="P117:P122"/>
    <mergeCell ref="Q117:Q122"/>
    <mergeCell ref="B231:B236"/>
    <mergeCell ref="C231:C236"/>
    <mergeCell ref="D231:D236"/>
    <mergeCell ref="E231:E236"/>
    <mergeCell ref="F231:F236"/>
    <mergeCell ref="G231:G236"/>
    <mergeCell ref="H231:H236"/>
    <mergeCell ref="I231:I236"/>
    <mergeCell ref="P231:P236"/>
    <mergeCell ref="Q231:Q236"/>
    <mergeCell ref="Q189:Q194"/>
    <mergeCell ref="B195:B200"/>
    <mergeCell ref="C195:C200"/>
    <mergeCell ref="D195:D200"/>
    <mergeCell ref="E195:E200"/>
    <mergeCell ref="F195:F200"/>
    <mergeCell ref="G195:G200"/>
    <mergeCell ref="H195:H200"/>
    <mergeCell ref="Q75:Q80"/>
    <mergeCell ref="B45:B50"/>
    <mergeCell ref="C45:C50"/>
    <mergeCell ref="D45:D50"/>
    <mergeCell ref="E45:E50"/>
    <mergeCell ref="F45:F50"/>
    <mergeCell ref="G45:G50"/>
    <mergeCell ref="H45:H50"/>
    <mergeCell ref="I45:I50"/>
    <mergeCell ref="P45:P50"/>
    <mergeCell ref="Q45:Q50"/>
    <mergeCell ref="B57:B62"/>
    <mergeCell ref="C57:C62"/>
    <mergeCell ref="D57:D62"/>
    <mergeCell ref="E57:E62"/>
    <mergeCell ref="F57:F62"/>
    <mergeCell ref="G57:G62"/>
    <mergeCell ref="H57:H62"/>
    <mergeCell ref="I57:I62"/>
    <mergeCell ref="P57:P62"/>
    <mergeCell ref="Q57:Q62"/>
    <mergeCell ref="I51:I56"/>
    <mergeCell ref="P51:P56"/>
    <mergeCell ref="B75:B80"/>
    <mergeCell ref="C75:C80"/>
    <mergeCell ref="D75:D80"/>
    <mergeCell ref="E75:E80"/>
    <mergeCell ref="F75:F80"/>
    <mergeCell ref="G75:G80"/>
    <mergeCell ref="H75:H80"/>
    <mergeCell ref="I75:I80"/>
    <mergeCell ref="P75:P80"/>
    <mergeCell ref="B1:C4"/>
    <mergeCell ref="D1:Q3"/>
    <mergeCell ref="D4:I4"/>
    <mergeCell ref="J4:Q4"/>
    <mergeCell ref="B6:C6"/>
    <mergeCell ref="D6:I6"/>
    <mergeCell ref="B7:H7"/>
    <mergeCell ref="J7:O7"/>
    <mergeCell ref="B9:B14"/>
    <mergeCell ref="C9:C14"/>
    <mergeCell ref="D9:D14"/>
    <mergeCell ref="E9:E14"/>
    <mergeCell ref="F9:F14"/>
    <mergeCell ref="G9:G14"/>
    <mergeCell ref="H9:H14"/>
    <mergeCell ref="I9:I14"/>
    <mergeCell ref="P9:P14"/>
    <mergeCell ref="Q9:Q14"/>
    <mergeCell ref="Q15:Q20"/>
    <mergeCell ref="B27:B32"/>
    <mergeCell ref="C27:C32"/>
    <mergeCell ref="D27:D32"/>
    <mergeCell ref="E27:E32"/>
    <mergeCell ref="F27:F32"/>
    <mergeCell ref="G27:G32"/>
    <mergeCell ref="H27:H32"/>
    <mergeCell ref="I27:I32"/>
    <mergeCell ref="P27:P32"/>
    <mergeCell ref="Q27:Q32"/>
    <mergeCell ref="B15:B20"/>
    <mergeCell ref="C15:C20"/>
    <mergeCell ref="D15:D20"/>
    <mergeCell ref="E15:E20"/>
    <mergeCell ref="F15:F20"/>
    <mergeCell ref="G15:G20"/>
    <mergeCell ref="H15:H20"/>
    <mergeCell ref="I15:I20"/>
    <mergeCell ref="P15:P20"/>
    <mergeCell ref="Q21:Q26"/>
    <mergeCell ref="B21:B26"/>
    <mergeCell ref="C21:C26"/>
    <mergeCell ref="D21:D26"/>
    <mergeCell ref="Q33:Q38"/>
    <mergeCell ref="B63:B68"/>
    <mergeCell ref="C63:C68"/>
    <mergeCell ref="D63:D68"/>
    <mergeCell ref="E63:E68"/>
    <mergeCell ref="F63:F68"/>
    <mergeCell ref="G63:G68"/>
    <mergeCell ref="H63:H68"/>
    <mergeCell ref="I63:I68"/>
    <mergeCell ref="P63:P68"/>
    <mergeCell ref="Q63:Q68"/>
    <mergeCell ref="B33:B38"/>
    <mergeCell ref="C33:C38"/>
    <mergeCell ref="D33:D38"/>
    <mergeCell ref="E33:E38"/>
    <mergeCell ref="F33:F38"/>
    <mergeCell ref="G33:G38"/>
    <mergeCell ref="H33:H38"/>
    <mergeCell ref="I33:I38"/>
    <mergeCell ref="P33:P38"/>
    <mergeCell ref="F39:F44"/>
    <mergeCell ref="G39:G44"/>
    <mergeCell ref="Q81:Q86"/>
    <mergeCell ref="B147:B152"/>
    <mergeCell ref="C147:C152"/>
    <mergeCell ref="D147:D152"/>
    <mergeCell ref="E147:E152"/>
    <mergeCell ref="F147:F152"/>
    <mergeCell ref="G147:G152"/>
    <mergeCell ref="H147:H152"/>
    <mergeCell ref="I147:I152"/>
    <mergeCell ref="P147:P152"/>
    <mergeCell ref="Q147:Q152"/>
    <mergeCell ref="B81:B86"/>
    <mergeCell ref="C81:C86"/>
    <mergeCell ref="D81:D86"/>
    <mergeCell ref="E81:E86"/>
    <mergeCell ref="F81:F86"/>
    <mergeCell ref="G81:G86"/>
    <mergeCell ref="H81:H86"/>
    <mergeCell ref="I81:I86"/>
    <mergeCell ref="P81:P86"/>
    <mergeCell ref="B117:B122"/>
    <mergeCell ref="C117:C122"/>
    <mergeCell ref="D117:D122"/>
    <mergeCell ref="E117:E122"/>
    <mergeCell ref="Q153:Q158"/>
    <mergeCell ref="B159:B164"/>
    <mergeCell ref="C159:C164"/>
    <mergeCell ref="D159:D164"/>
    <mergeCell ref="E159:E164"/>
    <mergeCell ref="F159:F164"/>
    <mergeCell ref="G159:G164"/>
    <mergeCell ref="H159:H164"/>
    <mergeCell ref="I159:I164"/>
    <mergeCell ref="B153:B158"/>
    <mergeCell ref="C153:C158"/>
    <mergeCell ref="D153:D158"/>
    <mergeCell ref="E153:E158"/>
    <mergeCell ref="F153:F158"/>
    <mergeCell ref="G153:G158"/>
    <mergeCell ref="H153:H158"/>
    <mergeCell ref="I153:I158"/>
    <mergeCell ref="P153:P158"/>
    <mergeCell ref="P165:P170"/>
    <mergeCell ref="Q165:Q170"/>
    <mergeCell ref="P159:P164"/>
    <mergeCell ref="Q159:Q164"/>
    <mergeCell ref="B165:B170"/>
    <mergeCell ref="C165:C170"/>
    <mergeCell ref="D165:D170"/>
    <mergeCell ref="E165:E170"/>
    <mergeCell ref="F165:F170"/>
    <mergeCell ref="G165:G170"/>
    <mergeCell ref="H165:H170"/>
    <mergeCell ref="I165:I170"/>
    <mergeCell ref="Q171:Q176"/>
    <mergeCell ref="B177:B182"/>
    <mergeCell ref="C177:C182"/>
    <mergeCell ref="D177:D182"/>
    <mergeCell ref="E177:E182"/>
    <mergeCell ref="F177:F182"/>
    <mergeCell ref="G177:G182"/>
    <mergeCell ref="H177:H182"/>
    <mergeCell ref="I177:I182"/>
    <mergeCell ref="P177:P182"/>
    <mergeCell ref="Q177:Q182"/>
    <mergeCell ref="B171:B176"/>
    <mergeCell ref="C171:C176"/>
    <mergeCell ref="D171:D176"/>
    <mergeCell ref="E171:E176"/>
    <mergeCell ref="F171:F176"/>
    <mergeCell ref="G171:G176"/>
    <mergeCell ref="H171:H176"/>
    <mergeCell ref="I171:I176"/>
    <mergeCell ref="P171:P176"/>
    <mergeCell ref="Q183:Q188"/>
    <mergeCell ref="B183:B188"/>
    <mergeCell ref="C183:C188"/>
    <mergeCell ref="D183:D188"/>
    <mergeCell ref="E183:E188"/>
    <mergeCell ref="F183:F188"/>
    <mergeCell ref="G183:G188"/>
    <mergeCell ref="H183:H188"/>
    <mergeCell ref="I183:I188"/>
    <mergeCell ref="P183:P188"/>
    <mergeCell ref="H39:H44"/>
    <mergeCell ref="I39:I44"/>
    <mergeCell ref="P39:P44"/>
    <mergeCell ref="Q39:Q44"/>
    <mergeCell ref="B69:B74"/>
    <mergeCell ref="C69:C74"/>
    <mergeCell ref="D69:D74"/>
    <mergeCell ref="E69:E74"/>
    <mergeCell ref="F69:F74"/>
    <mergeCell ref="G69:G74"/>
    <mergeCell ref="H69:H74"/>
    <mergeCell ref="I69:I74"/>
    <mergeCell ref="P69:P74"/>
    <mergeCell ref="Q69:Q74"/>
    <mergeCell ref="B39:B44"/>
    <mergeCell ref="C39:C44"/>
    <mergeCell ref="D39:D44"/>
    <mergeCell ref="E39:E44"/>
    <mergeCell ref="Q87:Q92"/>
    <mergeCell ref="B93:B98"/>
    <mergeCell ref="C93:C98"/>
    <mergeCell ref="D93:D98"/>
    <mergeCell ref="E93:E98"/>
    <mergeCell ref="F93:F98"/>
    <mergeCell ref="G93:G98"/>
    <mergeCell ref="H93:H98"/>
    <mergeCell ref="I93:I98"/>
    <mergeCell ref="P93:P98"/>
    <mergeCell ref="Q93:Q98"/>
    <mergeCell ref="B87:B92"/>
    <mergeCell ref="C87:C92"/>
    <mergeCell ref="D87:D92"/>
    <mergeCell ref="E87:E92"/>
    <mergeCell ref="F87:F92"/>
    <mergeCell ref="G87:G92"/>
    <mergeCell ref="H87:H92"/>
    <mergeCell ref="I87:I92"/>
    <mergeCell ref="P87:P92"/>
    <mergeCell ref="I135:I140"/>
    <mergeCell ref="P135:P140"/>
    <mergeCell ref="Q123:Q128"/>
    <mergeCell ref="B129:B134"/>
    <mergeCell ref="C129:C134"/>
    <mergeCell ref="D129:D134"/>
    <mergeCell ref="E129:E134"/>
    <mergeCell ref="F129:F134"/>
    <mergeCell ref="G129:G134"/>
    <mergeCell ref="H129:H134"/>
    <mergeCell ref="I129:I134"/>
    <mergeCell ref="P129:P134"/>
    <mergeCell ref="Q129:Q134"/>
    <mergeCell ref="B123:B128"/>
    <mergeCell ref="C123:C128"/>
    <mergeCell ref="D123:D128"/>
    <mergeCell ref="E123:E128"/>
    <mergeCell ref="F123:F128"/>
    <mergeCell ref="G123:G128"/>
    <mergeCell ref="H123:H128"/>
    <mergeCell ref="I123:I128"/>
    <mergeCell ref="P123:P128"/>
    <mergeCell ref="F99:F104"/>
    <mergeCell ref="G99:G104"/>
    <mergeCell ref="H99:H104"/>
    <mergeCell ref="I99:I104"/>
    <mergeCell ref="P99:P104"/>
    <mergeCell ref="Q99:Q104"/>
    <mergeCell ref="Q135:Q140"/>
    <mergeCell ref="B141:B146"/>
    <mergeCell ref="C141:C146"/>
    <mergeCell ref="D141:D146"/>
    <mergeCell ref="E141:E146"/>
    <mergeCell ref="F141:F146"/>
    <mergeCell ref="G141:G146"/>
    <mergeCell ref="H141:H146"/>
    <mergeCell ref="I141:I146"/>
    <mergeCell ref="P141:P146"/>
    <mergeCell ref="Q141:Q146"/>
    <mergeCell ref="B135:B140"/>
    <mergeCell ref="C135:C140"/>
    <mergeCell ref="D135:D140"/>
    <mergeCell ref="E135:E140"/>
    <mergeCell ref="F135:F140"/>
    <mergeCell ref="G135:G140"/>
    <mergeCell ref="H135:H140"/>
    <mergeCell ref="A9:A14"/>
    <mergeCell ref="A15:A20"/>
    <mergeCell ref="A27:A32"/>
    <mergeCell ref="A33:A38"/>
    <mergeCell ref="A63:A68"/>
    <mergeCell ref="A81:A86"/>
    <mergeCell ref="A69:A74"/>
    <mergeCell ref="A87:A92"/>
    <mergeCell ref="A105:A110"/>
    <mergeCell ref="A225:A230"/>
    <mergeCell ref="A75:A80"/>
    <mergeCell ref="A45:A50"/>
    <mergeCell ref="A117:A122"/>
    <mergeCell ref="A21:A26"/>
    <mergeCell ref="A39:A44"/>
    <mergeCell ref="A171:A176"/>
    <mergeCell ref="A177:A182"/>
    <mergeCell ref="A183:A188"/>
    <mergeCell ref="A189:A194"/>
    <mergeCell ref="A195:A200"/>
    <mergeCell ref="A57:A62"/>
    <mergeCell ref="A51:A56"/>
    <mergeCell ref="A99:A104"/>
    <mergeCell ref="A93:A98"/>
    <mergeCell ref="A123:A128"/>
    <mergeCell ref="A129:A134"/>
    <mergeCell ref="A135:A140"/>
    <mergeCell ref="A141:A146"/>
    <mergeCell ref="A147:A152"/>
    <mergeCell ref="A153:A158"/>
    <mergeCell ref="A159:A164"/>
    <mergeCell ref="A165:A170"/>
    <mergeCell ref="A111:A116"/>
    <mergeCell ref="P201:P206"/>
    <mergeCell ref="Q201:Q206"/>
    <mergeCell ref="A231:A236"/>
    <mergeCell ref="A201:A206"/>
    <mergeCell ref="B201:B206"/>
    <mergeCell ref="C201:C206"/>
    <mergeCell ref="D201:D206"/>
    <mergeCell ref="E201:E206"/>
    <mergeCell ref="F201:F206"/>
    <mergeCell ref="G201:G206"/>
    <mergeCell ref="H201:H206"/>
    <mergeCell ref="I201:I206"/>
    <mergeCell ref="A207:A212"/>
    <mergeCell ref="B207:B212"/>
    <mergeCell ref="C207:C212"/>
    <mergeCell ref="D207:D212"/>
    <mergeCell ref="E207:E212"/>
    <mergeCell ref="F207:F212"/>
    <mergeCell ref="G207:G212"/>
    <mergeCell ref="H207:H212"/>
    <mergeCell ref="I207:I212"/>
    <mergeCell ref="P207:P212"/>
    <mergeCell ref="Q207:Q212"/>
    <mergeCell ref="A213:A218"/>
    <mergeCell ref="Q213:Q218"/>
    <mergeCell ref="A219:A224"/>
    <mergeCell ref="B219:B224"/>
    <mergeCell ref="C219:C224"/>
    <mergeCell ref="D219:D224"/>
    <mergeCell ref="E219:E224"/>
    <mergeCell ref="F219:F224"/>
    <mergeCell ref="B213:B218"/>
    <mergeCell ref="C213:C218"/>
    <mergeCell ref="D213:D218"/>
    <mergeCell ref="E213:E218"/>
    <mergeCell ref="F213:F218"/>
    <mergeCell ref="G213:G218"/>
    <mergeCell ref="H213:H218"/>
    <mergeCell ref="I213:I218"/>
    <mergeCell ref="P213:P218"/>
    <mergeCell ref="G219:G224"/>
    <mergeCell ref="I219:I224"/>
    <mergeCell ref="P219:P224"/>
  </mergeCells>
  <conditionalFormatting sqref="I9 I15 I27 I33 I63 I81">
    <cfRule type="cellIs" dxfId="374" priority="313" operator="equal">
      <formula>"Extremo"</formula>
    </cfRule>
    <cfRule type="cellIs" dxfId="373" priority="314" operator="equal">
      <formula>"Alto"</formula>
    </cfRule>
    <cfRule type="cellIs" dxfId="372" priority="315" operator="equal">
      <formula>"Moderado"</formula>
    </cfRule>
    <cfRule type="cellIs" dxfId="371" priority="316" operator="equal">
      <formula>"Bajo"</formula>
    </cfRule>
  </conditionalFormatting>
  <conditionalFormatting sqref="I21">
    <cfRule type="cellIs" dxfId="370" priority="81" operator="equal">
      <formula>"Extremo"</formula>
    </cfRule>
    <cfRule type="cellIs" dxfId="369" priority="82" operator="equal">
      <formula>"Alto"</formula>
    </cfRule>
    <cfRule type="cellIs" dxfId="368" priority="83" operator="equal">
      <formula>"Moderado"</formula>
    </cfRule>
    <cfRule type="cellIs" dxfId="367" priority="84" operator="equal">
      <formula>"Bajo"</formula>
    </cfRule>
  </conditionalFormatting>
  <conditionalFormatting sqref="I39">
    <cfRule type="cellIs" dxfId="366" priority="241" operator="equal">
      <formula>"Extremo"</formula>
    </cfRule>
    <cfRule type="cellIs" dxfId="365" priority="242" operator="equal">
      <formula>"Alto"</formula>
    </cfRule>
    <cfRule type="cellIs" dxfId="364" priority="243" operator="equal">
      <formula>"Moderado"</formula>
    </cfRule>
    <cfRule type="cellIs" dxfId="363" priority="244" operator="equal">
      <formula>"Bajo"</formula>
    </cfRule>
  </conditionalFormatting>
  <conditionalFormatting sqref="I45">
    <cfRule type="cellIs" dxfId="362" priority="137" operator="equal">
      <formula>"Extremo"</formula>
    </cfRule>
    <cfRule type="cellIs" dxfId="361" priority="138" operator="equal">
      <formula>"Alto"</formula>
    </cfRule>
    <cfRule type="cellIs" dxfId="360" priority="139" operator="equal">
      <formula>"Moderado"</formula>
    </cfRule>
    <cfRule type="cellIs" dxfId="359" priority="140" operator="equal">
      <formula>"Bajo"</formula>
    </cfRule>
  </conditionalFormatting>
  <conditionalFormatting sqref="I51">
    <cfRule type="cellIs" dxfId="358" priority="97" operator="equal">
      <formula>"Extremo"</formula>
    </cfRule>
    <cfRule type="cellIs" dxfId="357" priority="98" operator="equal">
      <formula>"Alto"</formula>
    </cfRule>
    <cfRule type="cellIs" dxfId="356" priority="99" operator="equal">
      <formula>"Moderado"</formula>
    </cfRule>
    <cfRule type="cellIs" dxfId="355" priority="100" operator="equal">
      <formula>"Bajo"</formula>
    </cfRule>
  </conditionalFormatting>
  <conditionalFormatting sqref="I57">
    <cfRule type="cellIs" dxfId="354" priority="89" operator="equal">
      <formula>"Extremo"</formula>
    </cfRule>
    <cfRule type="cellIs" dxfId="353" priority="90" operator="equal">
      <formula>"Alto"</formula>
    </cfRule>
    <cfRule type="cellIs" dxfId="352" priority="91" operator="equal">
      <formula>"Moderado"</formula>
    </cfRule>
    <cfRule type="cellIs" dxfId="351" priority="92" operator="equal">
      <formula>"Bajo"</formula>
    </cfRule>
  </conditionalFormatting>
  <conditionalFormatting sqref="I69">
    <cfRule type="cellIs" dxfId="350" priority="233" operator="equal">
      <formula>"Extremo"</formula>
    </cfRule>
    <cfRule type="cellIs" dxfId="349" priority="234" operator="equal">
      <formula>"Alto"</formula>
    </cfRule>
    <cfRule type="cellIs" dxfId="348" priority="235" operator="equal">
      <formula>"Moderado"</formula>
    </cfRule>
    <cfRule type="cellIs" dxfId="347" priority="236" operator="equal">
      <formula>"Bajo"</formula>
    </cfRule>
  </conditionalFormatting>
  <conditionalFormatting sqref="I75">
    <cfRule type="cellIs" dxfId="346" priority="129" operator="equal">
      <formula>"Extremo"</formula>
    </cfRule>
    <cfRule type="cellIs" dxfId="345" priority="130" operator="equal">
      <formula>"Alto"</formula>
    </cfRule>
    <cfRule type="cellIs" dxfId="344" priority="131" operator="equal">
      <formula>"Moderado"</formula>
    </cfRule>
    <cfRule type="cellIs" dxfId="343" priority="132" operator="equal">
      <formula>"Bajo"</formula>
    </cfRule>
  </conditionalFormatting>
  <conditionalFormatting sqref="I87">
    <cfRule type="cellIs" dxfId="342" priority="225" operator="equal">
      <formula>"Extremo"</formula>
    </cfRule>
    <cfRule type="cellIs" dxfId="341" priority="226" operator="equal">
      <formula>"Alto"</formula>
    </cfRule>
    <cfRule type="cellIs" dxfId="340" priority="227" operator="equal">
      <formula>"Moderado"</formula>
    </cfRule>
    <cfRule type="cellIs" dxfId="339" priority="228" operator="equal">
      <formula>"Bajo"</formula>
    </cfRule>
  </conditionalFormatting>
  <conditionalFormatting sqref="I93">
    <cfRule type="cellIs" dxfId="338" priority="217" operator="equal">
      <formula>"Extremo"</formula>
    </cfRule>
    <cfRule type="cellIs" dxfId="337" priority="218" operator="equal">
      <formula>"Alto"</formula>
    </cfRule>
    <cfRule type="cellIs" dxfId="336" priority="219" operator="equal">
      <formula>"Moderado"</formula>
    </cfRule>
    <cfRule type="cellIs" dxfId="335" priority="220" operator="equal">
      <formula>"Bajo"</formula>
    </cfRule>
  </conditionalFormatting>
  <conditionalFormatting sqref="I99">
    <cfRule type="cellIs" dxfId="334" priority="57" operator="equal">
      <formula>"Extremo"</formula>
    </cfRule>
    <cfRule type="cellIs" dxfId="333" priority="58" operator="equal">
      <formula>"Alto"</formula>
    </cfRule>
    <cfRule type="cellIs" dxfId="332" priority="59" operator="equal">
      <formula>"Moderado"</formula>
    </cfRule>
    <cfRule type="cellIs" dxfId="331" priority="60" operator="equal">
      <formula>"Bajo"</formula>
    </cfRule>
  </conditionalFormatting>
  <conditionalFormatting sqref="I105">
    <cfRule type="cellIs" dxfId="330" priority="105" operator="equal">
      <formula>"Extremo"</formula>
    </cfRule>
    <cfRule type="cellIs" dxfId="329" priority="106" operator="equal">
      <formula>"Alto"</formula>
    </cfRule>
    <cfRule type="cellIs" dxfId="328" priority="107" operator="equal">
      <formula>"Moderado"</formula>
    </cfRule>
    <cfRule type="cellIs" dxfId="327" priority="108" operator="equal">
      <formula>"Bajo"</formula>
    </cfRule>
  </conditionalFormatting>
  <conditionalFormatting sqref="I111">
    <cfRule type="cellIs" dxfId="326" priority="113" operator="equal">
      <formula>"Extremo"</formula>
    </cfRule>
    <cfRule type="cellIs" dxfId="325" priority="114" operator="equal">
      <formula>"Alto"</formula>
    </cfRule>
    <cfRule type="cellIs" dxfId="324" priority="115" operator="equal">
      <formula>"Moderado"</formula>
    </cfRule>
    <cfRule type="cellIs" dxfId="323" priority="116" operator="equal">
      <formula>"Bajo"</formula>
    </cfRule>
  </conditionalFormatting>
  <conditionalFormatting sqref="I117">
    <cfRule type="cellIs" dxfId="322" priority="145" operator="equal">
      <formula>"Extremo"</formula>
    </cfRule>
    <cfRule type="cellIs" dxfId="321" priority="146" operator="equal">
      <formula>"Alto"</formula>
    </cfRule>
    <cfRule type="cellIs" dxfId="320" priority="147" operator="equal">
      <formula>"Moderado"</formula>
    </cfRule>
    <cfRule type="cellIs" dxfId="319" priority="148" operator="equal">
      <formula>"Bajo"</formula>
    </cfRule>
  </conditionalFormatting>
  <conditionalFormatting sqref="I123">
    <cfRule type="cellIs" dxfId="318" priority="209" operator="equal">
      <formula>"Extremo"</formula>
    </cfRule>
    <cfRule type="cellIs" dxfId="317" priority="210" operator="equal">
      <formula>"Alto"</formula>
    </cfRule>
    <cfRule type="cellIs" dxfId="316" priority="211" operator="equal">
      <formula>"Moderado"</formula>
    </cfRule>
    <cfRule type="cellIs" dxfId="315" priority="212" operator="equal">
      <formula>"Bajo"</formula>
    </cfRule>
  </conditionalFormatting>
  <conditionalFormatting sqref="I129">
    <cfRule type="cellIs" dxfId="314" priority="201" operator="equal">
      <formula>"Extremo"</formula>
    </cfRule>
    <cfRule type="cellIs" dxfId="313" priority="202" operator="equal">
      <formula>"Alto"</formula>
    </cfRule>
    <cfRule type="cellIs" dxfId="312" priority="203" operator="equal">
      <formula>"Moderado"</formula>
    </cfRule>
    <cfRule type="cellIs" dxfId="311" priority="204" operator="equal">
      <formula>"Bajo"</formula>
    </cfRule>
  </conditionalFormatting>
  <conditionalFormatting sqref="I135">
    <cfRule type="cellIs" dxfId="310" priority="193" operator="equal">
      <formula>"Extremo"</formula>
    </cfRule>
    <cfRule type="cellIs" dxfId="309" priority="194" operator="equal">
      <formula>"Alto"</formula>
    </cfRule>
    <cfRule type="cellIs" dxfId="308" priority="195" operator="equal">
      <formula>"Moderado"</formula>
    </cfRule>
    <cfRule type="cellIs" dxfId="307" priority="196" operator="equal">
      <formula>"Bajo"</formula>
    </cfRule>
  </conditionalFormatting>
  <conditionalFormatting sqref="I141">
    <cfRule type="cellIs" dxfId="306" priority="185" operator="equal">
      <formula>"Extremo"</formula>
    </cfRule>
    <cfRule type="cellIs" dxfId="305" priority="186" operator="equal">
      <formula>"Alto"</formula>
    </cfRule>
    <cfRule type="cellIs" dxfId="304" priority="187" operator="equal">
      <formula>"Moderado"</formula>
    </cfRule>
    <cfRule type="cellIs" dxfId="303" priority="188" operator="equal">
      <formula>"Bajo"</formula>
    </cfRule>
  </conditionalFormatting>
  <conditionalFormatting sqref="I147">
    <cfRule type="cellIs" dxfId="302" priority="305" operator="equal">
      <formula>"Extremo"</formula>
    </cfRule>
    <cfRule type="cellIs" dxfId="301" priority="306" operator="equal">
      <formula>"Alto"</formula>
    </cfRule>
    <cfRule type="cellIs" dxfId="300" priority="307" operator="equal">
      <formula>"Moderado"</formula>
    </cfRule>
    <cfRule type="cellIs" dxfId="299" priority="308" operator="equal">
      <formula>"Bajo"</formula>
    </cfRule>
  </conditionalFormatting>
  <conditionalFormatting sqref="I153">
    <cfRule type="cellIs" dxfId="298" priority="297" operator="equal">
      <formula>"Extremo"</formula>
    </cfRule>
    <cfRule type="cellIs" dxfId="297" priority="298" operator="equal">
      <formula>"Alto"</formula>
    </cfRule>
    <cfRule type="cellIs" dxfId="296" priority="299" operator="equal">
      <formula>"Moderado"</formula>
    </cfRule>
    <cfRule type="cellIs" dxfId="295" priority="300" operator="equal">
      <formula>"Bajo"</formula>
    </cfRule>
  </conditionalFormatting>
  <conditionalFormatting sqref="I159">
    <cfRule type="cellIs" dxfId="294" priority="289" operator="equal">
      <formula>"Extremo"</formula>
    </cfRule>
    <cfRule type="cellIs" dxfId="293" priority="290" operator="equal">
      <formula>"Alto"</formula>
    </cfRule>
    <cfRule type="cellIs" dxfId="292" priority="291" operator="equal">
      <formula>"Moderado"</formula>
    </cfRule>
    <cfRule type="cellIs" dxfId="291" priority="292" operator="equal">
      <formula>"Bajo"</formula>
    </cfRule>
  </conditionalFormatting>
  <conditionalFormatting sqref="I165">
    <cfRule type="cellIs" dxfId="290" priority="281" operator="equal">
      <formula>"Extremo"</formula>
    </cfRule>
    <cfRule type="cellIs" dxfId="289" priority="282" operator="equal">
      <formula>"Alto"</formula>
    </cfRule>
    <cfRule type="cellIs" dxfId="288" priority="283" operator="equal">
      <formula>"Moderado"</formula>
    </cfRule>
    <cfRule type="cellIs" dxfId="287" priority="284" operator="equal">
      <formula>"Bajo"</formula>
    </cfRule>
  </conditionalFormatting>
  <conditionalFormatting sqref="I171">
    <cfRule type="cellIs" dxfId="286" priority="273" operator="equal">
      <formula>"Extremo"</formula>
    </cfRule>
    <cfRule type="cellIs" dxfId="285" priority="274" operator="equal">
      <formula>"Alto"</formula>
    </cfRule>
    <cfRule type="cellIs" dxfId="284" priority="275" operator="equal">
      <formula>"Moderado"</formula>
    </cfRule>
    <cfRule type="cellIs" dxfId="283" priority="276" operator="equal">
      <formula>"Bajo"</formula>
    </cfRule>
  </conditionalFormatting>
  <conditionalFormatting sqref="I177">
    <cfRule type="cellIs" dxfId="282" priority="265" operator="equal">
      <formula>"Extremo"</formula>
    </cfRule>
    <cfRule type="cellIs" dxfId="281" priority="266" operator="equal">
      <formula>"Alto"</formula>
    </cfRule>
    <cfRule type="cellIs" dxfId="280" priority="267" operator="equal">
      <formula>"Moderado"</formula>
    </cfRule>
    <cfRule type="cellIs" dxfId="279" priority="268" operator="equal">
      <formula>"Bajo"</formula>
    </cfRule>
  </conditionalFormatting>
  <conditionalFormatting sqref="I183">
    <cfRule type="cellIs" dxfId="278" priority="257" operator="equal">
      <formula>"Extremo"</formula>
    </cfRule>
    <cfRule type="cellIs" dxfId="277" priority="258" operator="equal">
      <formula>"Alto"</formula>
    </cfRule>
    <cfRule type="cellIs" dxfId="276" priority="259" operator="equal">
      <formula>"Moderado"</formula>
    </cfRule>
    <cfRule type="cellIs" dxfId="275" priority="260" operator="equal">
      <formula>"Bajo"</formula>
    </cfRule>
  </conditionalFormatting>
  <conditionalFormatting sqref="I189">
    <cfRule type="cellIs" dxfId="274" priority="65" operator="equal">
      <formula>"Extremo"</formula>
    </cfRule>
    <cfRule type="cellIs" dxfId="273" priority="66" operator="equal">
      <formula>"Alto"</formula>
    </cfRule>
    <cfRule type="cellIs" dxfId="272" priority="67" operator="equal">
      <formula>"Moderado"</formula>
    </cfRule>
    <cfRule type="cellIs" dxfId="271" priority="68" operator="equal">
      <formula>"Bajo"</formula>
    </cfRule>
  </conditionalFormatting>
  <conditionalFormatting sqref="I195">
    <cfRule type="cellIs" dxfId="270" priority="73" operator="equal">
      <formula>"Extremo"</formula>
    </cfRule>
    <cfRule type="cellIs" dxfId="269" priority="74" operator="equal">
      <formula>"Alto"</formula>
    </cfRule>
    <cfRule type="cellIs" dxfId="268" priority="75" operator="equal">
      <formula>"Moderado"</formula>
    </cfRule>
    <cfRule type="cellIs" dxfId="267" priority="76" operator="equal">
      <formula>"Bajo"</formula>
    </cfRule>
  </conditionalFormatting>
  <conditionalFormatting sqref="I201 I207 I213">
    <cfRule type="cellIs" dxfId="266" priority="25" operator="equal">
      <formula>"Extremo"</formula>
    </cfRule>
    <cfRule type="cellIs" dxfId="265" priority="26" operator="equal">
      <formula>"Alto"</formula>
    </cfRule>
    <cfRule type="cellIs" dxfId="264" priority="27" operator="equal">
      <formula>"Moderado"</formula>
    </cfRule>
    <cfRule type="cellIs" dxfId="263" priority="28" operator="equal">
      <formula>"Bajo"</formula>
    </cfRule>
  </conditionalFormatting>
  <conditionalFormatting sqref="I219">
    <cfRule type="cellIs" dxfId="262" priority="17" operator="equal">
      <formula>"Extremo"</formula>
    </cfRule>
    <cfRule type="cellIs" dxfId="261" priority="18" operator="equal">
      <formula>"Alto"</formula>
    </cfRule>
    <cfRule type="cellIs" dxfId="260" priority="19" operator="equal">
      <formula>"Moderado"</formula>
    </cfRule>
    <cfRule type="cellIs" dxfId="259" priority="20" operator="equal">
      <formula>"Bajo"</formula>
    </cfRule>
  </conditionalFormatting>
  <conditionalFormatting sqref="I225">
    <cfRule type="cellIs" dxfId="258" priority="121" operator="equal">
      <formula>"Extremo"</formula>
    </cfRule>
    <cfRule type="cellIs" dxfId="257" priority="122" operator="equal">
      <formula>"Alto"</formula>
    </cfRule>
    <cfRule type="cellIs" dxfId="256" priority="123" operator="equal">
      <formula>"Moderado"</formula>
    </cfRule>
    <cfRule type="cellIs" dxfId="255" priority="124" operator="equal">
      <formula>"Bajo"</formula>
    </cfRule>
  </conditionalFormatting>
  <conditionalFormatting sqref="I231">
    <cfRule type="cellIs" dxfId="254" priority="153" operator="equal">
      <formula>"Extremo"</formula>
    </cfRule>
    <cfRule type="cellIs" dxfId="253" priority="154" operator="equal">
      <formula>"Alto"</formula>
    </cfRule>
    <cfRule type="cellIs" dxfId="252" priority="155" operator="equal">
      <formula>"Moderado"</formula>
    </cfRule>
    <cfRule type="cellIs" dxfId="251" priority="156" operator="equal">
      <formula>"Bajo"</formula>
    </cfRule>
  </conditionalFormatting>
  <conditionalFormatting sqref="I237">
    <cfRule type="cellIs" dxfId="250" priority="5" operator="equal">
      <formula>"Extremo"</formula>
    </cfRule>
    <cfRule type="cellIs" dxfId="249" priority="6" operator="equal">
      <formula>"Alto"</formula>
    </cfRule>
    <cfRule type="cellIs" dxfId="248" priority="7" operator="equal">
      <formula>"Moderado"</formula>
    </cfRule>
    <cfRule type="cellIs" dxfId="247" priority="8" operator="equal">
      <formula>"Bajo"</formula>
    </cfRule>
  </conditionalFormatting>
  <conditionalFormatting sqref="P9 P15 P27 P33 P63 P81">
    <cfRule type="cellIs" dxfId="246" priority="309" operator="equal">
      <formula>"Extremo"</formula>
    </cfRule>
    <cfRule type="cellIs" dxfId="245" priority="310" operator="equal">
      <formula>"Alto"</formula>
    </cfRule>
    <cfRule type="cellIs" dxfId="244" priority="311" operator="equal">
      <formula>"Moderado"</formula>
    </cfRule>
    <cfRule type="cellIs" dxfId="243" priority="312" operator="equal">
      <formula>"Bajo"</formula>
    </cfRule>
  </conditionalFormatting>
  <conditionalFormatting sqref="P21">
    <cfRule type="cellIs" dxfId="242" priority="77" operator="equal">
      <formula>"Extremo"</formula>
    </cfRule>
    <cfRule type="cellIs" dxfId="241" priority="78" operator="equal">
      <formula>"Alto"</formula>
    </cfRule>
    <cfRule type="cellIs" dxfId="240" priority="79" operator="equal">
      <formula>"Moderado"</formula>
    </cfRule>
    <cfRule type="cellIs" dxfId="239" priority="80" operator="equal">
      <formula>"Bajo"</formula>
    </cfRule>
  </conditionalFormatting>
  <conditionalFormatting sqref="P39">
    <cfRule type="cellIs" dxfId="238" priority="237" operator="equal">
      <formula>"Extremo"</formula>
    </cfRule>
    <cfRule type="cellIs" dxfId="237" priority="238" operator="equal">
      <formula>"Alto"</formula>
    </cfRule>
    <cfRule type="cellIs" dxfId="236" priority="239" operator="equal">
      <formula>"Moderado"</formula>
    </cfRule>
    <cfRule type="cellIs" dxfId="235" priority="240" operator="equal">
      <formula>"Bajo"</formula>
    </cfRule>
  </conditionalFormatting>
  <conditionalFormatting sqref="P45">
    <cfRule type="cellIs" dxfId="234" priority="133" operator="equal">
      <formula>"Extremo"</formula>
    </cfRule>
    <cfRule type="cellIs" dxfId="233" priority="134" operator="equal">
      <formula>"Alto"</formula>
    </cfRule>
    <cfRule type="cellIs" dxfId="232" priority="135" operator="equal">
      <formula>"Moderado"</formula>
    </cfRule>
    <cfRule type="cellIs" dxfId="231" priority="136" operator="equal">
      <formula>"Bajo"</formula>
    </cfRule>
  </conditionalFormatting>
  <conditionalFormatting sqref="P51">
    <cfRule type="cellIs" dxfId="230" priority="93" operator="equal">
      <formula>"Extremo"</formula>
    </cfRule>
    <cfRule type="cellIs" dxfId="229" priority="94" operator="equal">
      <formula>"Alto"</formula>
    </cfRule>
    <cfRule type="cellIs" dxfId="228" priority="95" operator="equal">
      <formula>"Moderado"</formula>
    </cfRule>
    <cfRule type="cellIs" dxfId="227" priority="96" operator="equal">
      <formula>"Bajo"</formula>
    </cfRule>
  </conditionalFormatting>
  <conditionalFormatting sqref="P57">
    <cfRule type="cellIs" dxfId="226" priority="85" operator="equal">
      <formula>"Extremo"</formula>
    </cfRule>
    <cfRule type="cellIs" dxfId="225" priority="86" operator="equal">
      <formula>"Alto"</formula>
    </cfRule>
    <cfRule type="cellIs" dxfId="224" priority="87" operator="equal">
      <formula>"Moderado"</formula>
    </cfRule>
    <cfRule type="cellIs" dxfId="223" priority="88" operator="equal">
      <formula>"Bajo"</formula>
    </cfRule>
  </conditionalFormatting>
  <conditionalFormatting sqref="P69">
    <cfRule type="cellIs" dxfId="222" priority="229" operator="equal">
      <formula>"Extremo"</formula>
    </cfRule>
    <cfRule type="cellIs" dxfId="221" priority="230" operator="equal">
      <formula>"Alto"</formula>
    </cfRule>
    <cfRule type="cellIs" dxfId="220" priority="231" operator="equal">
      <formula>"Moderado"</formula>
    </cfRule>
    <cfRule type="cellIs" dxfId="219" priority="232" operator="equal">
      <formula>"Bajo"</formula>
    </cfRule>
  </conditionalFormatting>
  <conditionalFormatting sqref="P75">
    <cfRule type="cellIs" dxfId="218" priority="125" operator="equal">
      <formula>"Extremo"</formula>
    </cfRule>
    <cfRule type="cellIs" dxfId="217" priority="126" operator="equal">
      <formula>"Alto"</formula>
    </cfRule>
    <cfRule type="cellIs" dxfId="216" priority="127" operator="equal">
      <formula>"Moderado"</formula>
    </cfRule>
    <cfRule type="cellIs" dxfId="215" priority="128" operator="equal">
      <formula>"Bajo"</formula>
    </cfRule>
  </conditionalFormatting>
  <conditionalFormatting sqref="P87">
    <cfRule type="cellIs" dxfId="214" priority="221" operator="equal">
      <formula>"Extremo"</formula>
    </cfRule>
    <cfRule type="cellIs" dxfId="213" priority="222" operator="equal">
      <formula>"Alto"</formula>
    </cfRule>
    <cfRule type="cellIs" dxfId="212" priority="223" operator="equal">
      <formula>"Moderado"</formula>
    </cfRule>
    <cfRule type="cellIs" dxfId="211" priority="224" operator="equal">
      <formula>"Bajo"</formula>
    </cfRule>
  </conditionalFormatting>
  <conditionalFormatting sqref="P93">
    <cfRule type="cellIs" dxfId="210" priority="213" operator="equal">
      <formula>"Extremo"</formula>
    </cfRule>
    <cfRule type="cellIs" dxfId="209" priority="214" operator="equal">
      <formula>"Alto"</formula>
    </cfRule>
    <cfRule type="cellIs" dxfId="208" priority="215" operator="equal">
      <formula>"Moderado"</formula>
    </cfRule>
    <cfRule type="cellIs" dxfId="207" priority="216" operator="equal">
      <formula>"Bajo"</formula>
    </cfRule>
  </conditionalFormatting>
  <conditionalFormatting sqref="P99">
    <cfRule type="cellIs" dxfId="206" priority="53" operator="equal">
      <formula>"Extremo"</formula>
    </cfRule>
    <cfRule type="cellIs" dxfId="205" priority="54" operator="equal">
      <formula>"Alto"</formula>
    </cfRule>
    <cfRule type="cellIs" dxfId="204" priority="55" operator="equal">
      <formula>"Moderado"</formula>
    </cfRule>
    <cfRule type="cellIs" dxfId="203" priority="56" operator="equal">
      <formula>"Bajo"</formula>
    </cfRule>
  </conditionalFormatting>
  <conditionalFormatting sqref="P105">
    <cfRule type="cellIs" dxfId="202" priority="101" operator="equal">
      <formula>"Extremo"</formula>
    </cfRule>
    <cfRule type="cellIs" dxfId="201" priority="102" operator="equal">
      <formula>"Alto"</formula>
    </cfRule>
    <cfRule type="cellIs" dxfId="200" priority="103" operator="equal">
      <formula>"Moderado"</formula>
    </cfRule>
    <cfRule type="cellIs" dxfId="199" priority="104" operator="equal">
      <formula>"Bajo"</formula>
    </cfRule>
  </conditionalFormatting>
  <conditionalFormatting sqref="P111">
    <cfRule type="cellIs" dxfId="198" priority="109" operator="equal">
      <formula>"Extremo"</formula>
    </cfRule>
    <cfRule type="cellIs" dxfId="197" priority="110" operator="equal">
      <formula>"Alto"</formula>
    </cfRule>
    <cfRule type="cellIs" dxfId="196" priority="111" operator="equal">
      <formula>"Moderado"</formula>
    </cfRule>
    <cfRule type="cellIs" dxfId="195" priority="112" operator="equal">
      <formula>"Bajo"</formula>
    </cfRule>
  </conditionalFormatting>
  <conditionalFormatting sqref="P117">
    <cfRule type="cellIs" dxfId="194" priority="141" operator="equal">
      <formula>"Extremo"</formula>
    </cfRule>
    <cfRule type="cellIs" dxfId="193" priority="142" operator="equal">
      <formula>"Alto"</formula>
    </cfRule>
    <cfRule type="cellIs" dxfId="192" priority="143" operator="equal">
      <formula>"Moderado"</formula>
    </cfRule>
    <cfRule type="cellIs" dxfId="191" priority="144" operator="equal">
      <formula>"Bajo"</formula>
    </cfRule>
  </conditionalFormatting>
  <conditionalFormatting sqref="P123">
    <cfRule type="cellIs" dxfId="190" priority="205" operator="equal">
      <formula>"Extremo"</formula>
    </cfRule>
    <cfRule type="cellIs" dxfId="189" priority="206" operator="equal">
      <formula>"Alto"</formula>
    </cfRule>
    <cfRule type="cellIs" dxfId="188" priority="207" operator="equal">
      <formula>"Moderado"</formula>
    </cfRule>
    <cfRule type="cellIs" dxfId="187" priority="208" operator="equal">
      <formula>"Bajo"</formula>
    </cfRule>
  </conditionalFormatting>
  <conditionalFormatting sqref="P129">
    <cfRule type="cellIs" dxfId="186" priority="197" operator="equal">
      <formula>"Extremo"</formula>
    </cfRule>
    <cfRule type="cellIs" dxfId="185" priority="198" operator="equal">
      <formula>"Alto"</formula>
    </cfRule>
    <cfRule type="cellIs" dxfId="184" priority="199" operator="equal">
      <formula>"Moderado"</formula>
    </cfRule>
    <cfRule type="cellIs" dxfId="183" priority="200" operator="equal">
      <formula>"Bajo"</formula>
    </cfRule>
  </conditionalFormatting>
  <conditionalFormatting sqref="P135">
    <cfRule type="cellIs" dxfId="182" priority="189" operator="equal">
      <formula>"Extremo"</formula>
    </cfRule>
    <cfRule type="cellIs" dxfId="181" priority="190" operator="equal">
      <formula>"Alto"</formula>
    </cfRule>
    <cfRule type="cellIs" dxfId="180" priority="191" operator="equal">
      <formula>"Moderado"</formula>
    </cfRule>
    <cfRule type="cellIs" dxfId="179" priority="192" operator="equal">
      <formula>"Bajo"</formula>
    </cfRule>
  </conditionalFormatting>
  <conditionalFormatting sqref="P141">
    <cfRule type="cellIs" dxfId="178" priority="181" operator="equal">
      <formula>"Extremo"</formula>
    </cfRule>
    <cfRule type="cellIs" dxfId="177" priority="182" operator="equal">
      <formula>"Alto"</formula>
    </cfRule>
    <cfRule type="cellIs" dxfId="176" priority="183" operator="equal">
      <formula>"Moderado"</formula>
    </cfRule>
    <cfRule type="cellIs" dxfId="175" priority="184" operator="equal">
      <formula>"Bajo"</formula>
    </cfRule>
  </conditionalFormatting>
  <conditionalFormatting sqref="P147">
    <cfRule type="cellIs" dxfId="174" priority="301" operator="equal">
      <formula>"Extremo"</formula>
    </cfRule>
    <cfRule type="cellIs" dxfId="173" priority="302" operator="equal">
      <formula>"Alto"</formula>
    </cfRule>
    <cfRule type="cellIs" dxfId="172" priority="303" operator="equal">
      <formula>"Moderado"</formula>
    </cfRule>
    <cfRule type="cellIs" dxfId="171" priority="304" operator="equal">
      <formula>"Bajo"</formula>
    </cfRule>
  </conditionalFormatting>
  <conditionalFormatting sqref="P153">
    <cfRule type="cellIs" dxfId="170" priority="293" operator="equal">
      <formula>"Extremo"</formula>
    </cfRule>
    <cfRule type="cellIs" dxfId="169" priority="294" operator="equal">
      <formula>"Alto"</formula>
    </cfRule>
    <cfRule type="cellIs" dxfId="168" priority="295" operator="equal">
      <formula>"Moderado"</formula>
    </cfRule>
    <cfRule type="cellIs" dxfId="167" priority="296" operator="equal">
      <formula>"Bajo"</formula>
    </cfRule>
  </conditionalFormatting>
  <conditionalFormatting sqref="P159">
    <cfRule type="cellIs" dxfId="166" priority="285" operator="equal">
      <formula>"Extremo"</formula>
    </cfRule>
    <cfRule type="cellIs" dxfId="165" priority="286" operator="equal">
      <formula>"Alto"</formula>
    </cfRule>
    <cfRule type="cellIs" dxfId="164" priority="287" operator="equal">
      <formula>"Moderado"</formula>
    </cfRule>
    <cfRule type="cellIs" dxfId="163" priority="288" operator="equal">
      <formula>"Bajo"</formula>
    </cfRule>
  </conditionalFormatting>
  <conditionalFormatting sqref="P165">
    <cfRule type="cellIs" dxfId="162" priority="277" operator="equal">
      <formula>"Extremo"</formula>
    </cfRule>
    <cfRule type="cellIs" dxfId="161" priority="278" operator="equal">
      <formula>"Alto"</formula>
    </cfRule>
    <cfRule type="cellIs" dxfId="160" priority="279" operator="equal">
      <formula>"Moderado"</formula>
    </cfRule>
    <cfRule type="cellIs" dxfId="159" priority="280" operator="equal">
      <formula>"Bajo"</formula>
    </cfRule>
  </conditionalFormatting>
  <conditionalFormatting sqref="P171">
    <cfRule type="cellIs" dxfId="158" priority="269" operator="equal">
      <formula>"Extremo"</formula>
    </cfRule>
    <cfRule type="cellIs" dxfId="157" priority="270" operator="equal">
      <formula>"Alto"</formula>
    </cfRule>
    <cfRule type="cellIs" dxfId="156" priority="271" operator="equal">
      <formula>"Moderado"</formula>
    </cfRule>
    <cfRule type="cellIs" dxfId="155" priority="272" operator="equal">
      <formula>"Bajo"</formula>
    </cfRule>
  </conditionalFormatting>
  <conditionalFormatting sqref="P177">
    <cfRule type="cellIs" dxfId="154" priority="261" operator="equal">
      <formula>"Extremo"</formula>
    </cfRule>
    <cfRule type="cellIs" dxfId="153" priority="262" operator="equal">
      <formula>"Alto"</formula>
    </cfRule>
    <cfRule type="cellIs" dxfId="152" priority="263" operator="equal">
      <formula>"Moderado"</formula>
    </cfRule>
    <cfRule type="cellIs" dxfId="151" priority="264" operator="equal">
      <formula>"Bajo"</formula>
    </cfRule>
  </conditionalFormatting>
  <conditionalFormatting sqref="P183">
    <cfRule type="cellIs" dxfId="150" priority="253" operator="equal">
      <formula>"Extremo"</formula>
    </cfRule>
    <cfRule type="cellIs" dxfId="149" priority="254" operator="equal">
      <formula>"Alto"</formula>
    </cfRule>
    <cfRule type="cellIs" dxfId="148" priority="255" operator="equal">
      <formula>"Moderado"</formula>
    </cfRule>
    <cfRule type="cellIs" dxfId="147" priority="256" operator="equal">
      <formula>"Bajo"</formula>
    </cfRule>
  </conditionalFormatting>
  <conditionalFormatting sqref="P189">
    <cfRule type="cellIs" dxfId="146" priority="61" operator="equal">
      <formula>"Extremo"</formula>
    </cfRule>
    <cfRule type="cellIs" dxfId="145" priority="62" operator="equal">
      <formula>"Alto"</formula>
    </cfRule>
    <cfRule type="cellIs" dxfId="144" priority="63" operator="equal">
      <formula>"Moderado"</formula>
    </cfRule>
    <cfRule type="cellIs" dxfId="143" priority="64" operator="equal">
      <formula>"Bajo"</formula>
    </cfRule>
  </conditionalFormatting>
  <conditionalFormatting sqref="P195">
    <cfRule type="cellIs" dxfId="142" priority="69" operator="equal">
      <formula>"Extremo"</formula>
    </cfRule>
    <cfRule type="cellIs" dxfId="141" priority="70" operator="equal">
      <formula>"Alto"</formula>
    </cfRule>
    <cfRule type="cellIs" dxfId="140" priority="71" operator="equal">
      <formula>"Moderado"</formula>
    </cfRule>
    <cfRule type="cellIs" dxfId="139" priority="72" operator="equal">
      <formula>"Bajo"</formula>
    </cfRule>
  </conditionalFormatting>
  <conditionalFormatting sqref="P201 P207 P213">
    <cfRule type="cellIs" dxfId="138" priority="21" operator="equal">
      <formula>"Extremo"</formula>
    </cfRule>
    <cfRule type="cellIs" dxfId="137" priority="22" operator="equal">
      <formula>"Alto"</formula>
    </cfRule>
    <cfRule type="cellIs" dxfId="136" priority="23" operator="equal">
      <formula>"Moderado"</formula>
    </cfRule>
    <cfRule type="cellIs" dxfId="135" priority="24" operator="equal">
      <formula>"Bajo"</formula>
    </cfRule>
  </conditionalFormatting>
  <conditionalFormatting sqref="P219">
    <cfRule type="cellIs" dxfId="134" priority="9" operator="equal">
      <formula>"Extremo"</formula>
    </cfRule>
    <cfRule type="cellIs" dxfId="133" priority="10" operator="equal">
      <formula>"Alto"</formula>
    </cfRule>
    <cfRule type="cellIs" dxfId="132" priority="11" operator="equal">
      <formula>"Moderado"</formula>
    </cfRule>
    <cfRule type="cellIs" dxfId="131" priority="12" operator="equal">
      <formula>"Bajo"</formula>
    </cfRule>
  </conditionalFormatting>
  <conditionalFormatting sqref="P225">
    <cfRule type="cellIs" dxfId="130" priority="117" operator="equal">
      <formula>"Extremo"</formula>
    </cfRule>
    <cfRule type="cellIs" dxfId="129" priority="118" operator="equal">
      <formula>"Alto"</formula>
    </cfRule>
    <cfRule type="cellIs" dxfId="128" priority="119" operator="equal">
      <formula>"Moderado"</formula>
    </cfRule>
    <cfRule type="cellIs" dxfId="127" priority="120" operator="equal">
      <formula>"Bajo"</formula>
    </cfRule>
  </conditionalFormatting>
  <conditionalFormatting sqref="P231">
    <cfRule type="cellIs" dxfId="126" priority="149" operator="equal">
      <formula>"Extremo"</formula>
    </cfRule>
    <cfRule type="cellIs" dxfId="125" priority="150" operator="equal">
      <formula>"Alto"</formula>
    </cfRule>
    <cfRule type="cellIs" dxfId="124" priority="151" operator="equal">
      <formula>"Moderado"</formula>
    </cfRule>
    <cfRule type="cellIs" dxfId="123" priority="152" operator="equal">
      <formula>"Bajo"</formula>
    </cfRule>
  </conditionalFormatting>
  <conditionalFormatting sqref="P237">
    <cfRule type="cellIs" dxfId="122" priority="1" operator="equal">
      <formula>"Extremo"</formula>
    </cfRule>
    <cfRule type="cellIs" dxfId="121" priority="2" operator="equal">
      <formula>"Alto"</formula>
    </cfRule>
    <cfRule type="cellIs" dxfId="120" priority="3" operator="equal">
      <formula>"Moderado"</formula>
    </cfRule>
    <cfRule type="cellIs" dxfId="119" priority="4" operator="equal">
      <formula>"Bajo"</formula>
    </cfRule>
  </conditionalFormatting>
  <dataValidations count="14">
    <dataValidation allowBlank="1" showInputMessage="1" showErrorMessage="1" promptTitle="Tipo de Control:" prompt="Preventivo, detectivo o correctivo" sqref="L8" xr:uid="{64F98489-8FC6-4F44-8DAF-8C8E21E41DD4}"/>
    <dataValidation allowBlank="1" showInputMessage="1" showErrorMessage="1" promptTitle="Tratamiento" prompt="Seleccione el tipo de tratamiento que realizara para el riesgos esto puede ser " sqref="Q7:Q8" xr:uid="{DC62125D-223A-4CD4-8DF0-4BFC57E0D225}"/>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I7:I8" xr:uid="{3568D6DA-48C9-4B7F-8745-84D70F098693}"/>
    <dataValidation allowBlank="1" showInputMessage="1" showErrorMessage="1" promptTitle="Descripción del riesgo" prompt="Registre en este espacio el riesgo teniendo en cuenta la siguiente estructura:_x000a_Posibilidad de... + Impacto para la entidad (Qué) + Causa Inmediata (Cómo) + Causa Raíz (Por qué)_x000a__x000a__x000a_" sqref="G8" xr:uid="{6602C972-9188-45B2-883C-766FEF2A3230}"/>
    <dataValidation allowBlank="1" showInputMessage="1" showErrorMessage="1" promptTitle="Control:" prompt="Registre el nombre o la descripción del control que aplica." sqref="K8" xr:uid="{344E6638-E2A9-4A95-B174-DA626005AB98}"/>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D8" xr:uid="{A0870494-7E1C-406C-88A3-B09B07E0B75D}"/>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E8" xr:uid="{A977D740-780E-4BE6-9A28-4BB18DD39B6F}"/>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F8" xr:uid="{C013850A-3FAB-47B0-8486-89098C480D33}"/>
    <dataValidation allowBlank="1" showInputMessage="1" showErrorMessage="1" promptTitle="Clasificación del riesgo" prompt="Es la agrupación por categorías de los riesgos identificados de acuerdo su naturaleza. Seleccione en la lista desplegable según corresponda." sqref="H8" xr:uid="{DB819036-9811-43A2-A4D3-3F1A80CC0745}"/>
    <dataValidation allowBlank="1" showInputMessage="1" showErrorMessage="1" promptTitle="No. Control" prompt="Número consecutivo de los controles que tiene el riesgo que se está analizando." sqref="J8" xr:uid="{3ED8C8D8-F3A1-4719-8C7B-11DE02669CC3}"/>
    <dataValidation allowBlank="1" showInputMessage="1" showErrorMessage="1" promptTitle="Afectación (automático)" prompt="Esta casilla se completa automáticamente a partir de la información diligenciada en las casillas de &quot;Atributos&quot;" sqref="O8" xr:uid="{B3A80333-947C-4328-B69C-0F1583A8EAD8}"/>
    <dataValidation allowBlank="1" showInputMessage="1" showErrorMessage="1" promptTitle="Responsable" prompt="Hace referencia al cargo del servidor (funcionario o contratista) que aplica el control." sqref="M8" xr:uid="{856CE579-9500-42A5-9C09-1D7BDB6FFF8A}"/>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N8" xr:uid="{F6986842-0978-4F36-BD80-00A3187A9A75}"/>
    <dataValidation type="list" allowBlank="1" showInputMessage="1" showErrorMessage="1" sqref="Q9:Q242" xr:uid="{8A7D70DB-B2F6-4AE4-A5E1-C33D4365ACC2}">
      <formula1>"Aceptar, Evitar, Reducir (mitigar), Reducir (transferir),"</formula1>
    </dataValidation>
  </dataValidations>
  <pageMargins left="0.70866141732283472" right="0.70866141732283472" top="0.74803149606299213" bottom="0.74803149606299213" header="0.31496062992125984" footer="0.31496062992125984"/>
  <pageSetup paperSize="8"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4A74-2258-4830-9ABA-97049018CC16}">
  <sheetPr filterMode="1">
    <tabColor rgb="FF00B0F0"/>
  </sheetPr>
  <dimension ref="A1:P68"/>
  <sheetViews>
    <sheetView showGridLines="0" zoomScale="70" zoomScaleNormal="70" zoomScaleSheetLayoutView="55" workbookViewId="0">
      <selection activeCell="K21" sqref="K21"/>
    </sheetView>
  </sheetViews>
  <sheetFormatPr baseColWidth="10" defaultColWidth="11.453125" defaultRowHeight="15.5" x14ac:dyDescent="0.35"/>
  <cols>
    <col min="1" max="1" width="15.54296875" style="141" customWidth="1"/>
    <col min="2" max="2" width="17.453125" style="141" customWidth="1"/>
    <col min="3" max="3" width="15.6328125" style="141" customWidth="1"/>
    <col min="4" max="4" width="24.08984375" style="141" customWidth="1"/>
    <col min="5" max="5" width="27" style="141" customWidth="1"/>
    <col min="6" max="6" width="43.453125" style="294" customWidth="1"/>
    <col min="7" max="7" width="23" style="160" hidden="1" customWidth="1"/>
    <col min="8" max="8" width="8.26953125" style="307" customWidth="1"/>
    <col min="9" max="9" width="5.90625" style="128" customWidth="1"/>
    <col min="10" max="10" width="66.1796875" style="128" customWidth="1"/>
    <col min="11" max="11" width="13.81640625" style="128" customWidth="1"/>
    <col min="12" max="12" width="18.453125" style="128" customWidth="1"/>
    <col min="13" max="13" width="15" style="128" customWidth="1"/>
    <col min="14" max="14" width="20.6328125" style="128" customWidth="1"/>
    <col min="15" max="15" width="6.90625" style="128" customWidth="1"/>
    <col min="16" max="16" width="7.7265625" style="128" customWidth="1"/>
    <col min="17" max="16384" width="11.453125" style="128"/>
  </cols>
  <sheetData>
    <row r="1" spans="1:16" ht="18.649999999999999" customHeight="1" x14ac:dyDescent="0.35">
      <c r="A1" s="539"/>
      <c r="B1" s="539"/>
      <c r="C1" s="540" t="s">
        <v>288</v>
      </c>
      <c r="D1" s="540"/>
      <c r="E1" s="540"/>
      <c r="F1" s="540"/>
      <c r="G1" s="540"/>
      <c r="H1" s="546"/>
      <c r="I1" s="540"/>
      <c r="J1" s="540"/>
      <c r="K1" s="540"/>
      <c r="L1" s="540"/>
      <c r="M1" s="540"/>
      <c r="N1" s="540"/>
      <c r="O1" s="540"/>
      <c r="P1" s="540"/>
    </row>
    <row r="2" spans="1:16" ht="12.75" customHeight="1" x14ac:dyDescent="0.35">
      <c r="A2" s="539"/>
      <c r="B2" s="539"/>
      <c r="C2" s="540"/>
      <c r="D2" s="540"/>
      <c r="E2" s="540"/>
      <c r="F2" s="540"/>
      <c r="G2" s="540"/>
      <c r="H2" s="546"/>
      <c r="I2" s="540"/>
      <c r="J2" s="540"/>
      <c r="K2" s="540"/>
      <c r="L2" s="540"/>
      <c r="M2" s="540"/>
      <c r="N2" s="540"/>
      <c r="O2" s="540"/>
      <c r="P2" s="540"/>
    </row>
    <row r="3" spans="1:16" ht="21" customHeight="1" x14ac:dyDescent="0.35">
      <c r="A3" s="539"/>
      <c r="B3" s="539"/>
      <c r="C3" s="540"/>
      <c r="D3" s="540"/>
      <c r="E3" s="540"/>
      <c r="F3" s="540"/>
      <c r="G3" s="540"/>
      <c r="H3" s="546"/>
      <c r="I3" s="540"/>
      <c r="J3" s="540"/>
      <c r="K3" s="540"/>
      <c r="L3" s="540"/>
      <c r="M3" s="540"/>
      <c r="N3" s="540"/>
      <c r="O3" s="540"/>
      <c r="P3" s="540"/>
    </row>
    <row r="4" spans="1:16" ht="16.25" customHeight="1" x14ac:dyDescent="0.35">
      <c r="A4" s="539"/>
      <c r="B4" s="539"/>
      <c r="C4" s="541" t="s">
        <v>282</v>
      </c>
      <c r="D4" s="541"/>
      <c r="E4" s="541"/>
      <c r="F4" s="541"/>
      <c r="G4" s="541"/>
      <c r="H4" s="547"/>
      <c r="I4" s="541" t="s">
        <v>283</v>
      </c>
      <c r="J4" s="541"/>
      <c r="K4" s="541"/>
      <c r="L4" s="541"/>
      <c r="M4" s="541"/>
      <c r="N4" s="541"/>
      <c r="O4" s="541"/>
      <c r="P4" s="541"/>
    </row>
    <row r="5" spans="1:16" ht="16.5" customHeight="1" x14ac:dyDescent="0.35">
      <c r="A5" s="142"/>
      <c r="B5" s="142"/>
      <c r="C5" s="150"/>
      <c r="D5" s="150"/>
      <c r="E5" s="150"/>
      <c r="F5" s="150"/>
      <c r="G5" s="150"/>
      <c r="H5" s="306"/>
      <c r="I5" s="150"/>
      <c r="J5" s="150"/>
      <c r="K5" s="150"/>
      <c r="L5" s="150"/>
      <c r="M5" s="150"/>
      <c r="N5" s="150"/>
      <c r="O5" s="150"/>
      <c r="P5" s="150"/>
    </row>
    <row r="6" spans="1:16" s="143" customFormat="1" ht="8.25" customHeight="1" thickBot="1" x14ac:dyDescent="0.4">
      <c r="A6" s="542"/>
      <c r="B6" s="542"/>
      <c r="C6" s="543"/>
      <c r="D6" s="543"/>
      <c r="E6" s="543"/>
      <c r="F6" s="543"/>
      <c r="G6" s="543"/>
      <c r="H6" s="548"/>
    </row>
    <row r="7" spans="1:16" ht="21.75" customHeight="1" thickBot="1" x14ac:dyDescent="0.4">
      <c r="A7" s="544" t="s">
        <v>29</v>
      </c>
      <c r="B7" s="544"/>
      <c r="C7" s="544"/>
      <c r="D7" s="544"/>
      <c r="E7" s="544"/>
      <c r="F7" s="544"/>
      <c r="G7" s="544"/>
      <c r="H7" s="161"/>
      <c r="I7" s="544" t="s">
        <v>31</v>
      </c>
      <c r="J7" s="544"/>
      <c r="K7" s="544"/>
      <c r="L7" s="544"/>
      <c r="M7" s="544"/>
      <c r="N7" s="544"/>
      <c r="O7" s="161"/>
      <c r="P7" s="162"/>
    </row>
    <row r="8" spans="1:16" s="159" customFormat="1" ht="52" customHeight="1" thickBot="1" x14ac:dyDescent="0.4">
      <c r="A8" s="163" t="s">
        <v>36</v>
      </c>
      <c r="B8" s="164" t="s">
        <v>3</v>
      </c>
      <c r="C8" s="164" t="s">
        <v>4</v>
      </c>
      <c r="D8" s="165" t="s">
        <v>5</v>
      </c>
      <c r="E8" s="165" t="s">
        <v>6</v>
      </c>
      <c r="F8" s="164" t="s">
        <v>7</v>
      </c>
      <c r="G8" s="165" t="s">
        <v>8</v>
      </c>
      <c r="H8" s="166" t="s">
        <v>9</v>
      </c>
      <c r="I8" s="166" t="s">
        <v>46</v>
      </c>
      <c r="J8" s="165" t="s">
        <v>11</v>
      </c>
      <c r="K8" s="165" t="s">
        <v>287</v>
      </c>
      <c r="L8" s="165" t="s">
        <v>47</v>
      </c>
      <c r="M8" s="165" t="s">
        <v>48</v>
      </c>
      <c r="N8" s="167" t="s">
        <v>60</v>
      </c>
      <c r="O8" s="166" t="s">
        <v>280</v>
      </c>
      <c r="P8" s="168" t="s">
        <v>17</v>
      </c>
    </row>
    <row r="9" spans="1:16" ht="80" customHeight="1" thickBot="1" x14ac:dyDescent="0.4">
      <c r="A9" s="528" t="s">
        <v>517</v>
      </c>
      <c r="B9" s="461" t="s">
        <v>219</v>
      </c>
      <c r="C9" s="440" t="s">
        <v>400</v>
      </c>
      <c r="D9" s="440" t="s">
        <v>519</v>
      </c>
      <c r="E9" s="440" t="s">
        <v>521</v>
      </c>
      <c r="F9" s="443" t="s">
        <v>523</v>
      </c>
      <c r="G9" s="446"/>
      <c r="H9" s="449" t="s">
        <v>146</v>
      </c>
      <c r="I9" s="169">
        <v>1</v>
      </c>
      <c r="J9" s="170" t="s">
        <v>525</v>
      </c>
      <c r="K9" s="170" t="s">
        <v>243</v>
      </c>
      <c r="L9" s="170" t="s">
        <v>530</v>
      </c>
      <c r="M9" s="170" t="s">
        <v>310</v>
      </c>
      <c r="N9" s="171" t="s">
        <v>1176</v>
      </c>
      <c r="O9" s="452" t="s">
        <v>146</v>
      </c>
      <c r="P9" s="455" t="s">
        <v>69</v>
      </c>
    </row>
    <row r="10" spans="1:16" ht="80" customHeight="1" thickBot="1" x14ac:dyDescent="0.4">
      <c r="A10" s="528"/>
      <c r="B10" s="462"/>
      <c r="C10" s="441"/>
      <c r="D10" s="441"/>
      <c r="E10" s="441"/>
      <c r="F10" s="444"/>
      <c r="G10" s="447"/>
      <c r="H10" s="450"/>
      <c r="I10" s="172">
        <v>2</v>
      </c>
      <c r="J10" s="173" t="s">
        <v>526</v>
      </c>
      <c r="K10" s="173" t="s">
        <v>243</v>
      </c>
      <c r="L10" s="173" t="s">
        <v>531</v>
      </c>
      <c r="M10" s="173" t="s">
        <v>310</v>
      </c>
      <c r="N10" s="171" t="s">
        <v>1177</v>
      </c>
      <c r="O10" s="453"/>
      <c r="P10" s="456"/>
    </row>
    <row r="11" spans="1:16" ht="16" hidden="1" thickBot="1" x14ac:dyDescent="0.4">
      <c r="A11" s="528"/>
      <c r="B11" s="462"/>
      <c r="C11" s="464"/>
      <c r="D11" s="441"/>
      <c r="E11" s="441"/>
      <c r="F11" s="444"/>
      <c r="G11" s="447"/>
      <c r="H11" s="466"/>
      <c r="I11" s="172"/>
      <c r="J11" s="175"/>
      <c r="K11" s="175"/>
      <c r="L11" s="175"/>
      <c r="M11" s="175"/>
      <c r="N11" s="176"/>
      <c r="O11" s="453"/>
      <c r="P11" s="456"/>
    </row>
    <row r="12" spans="1:16" ht="16" hidden="1" thickBot="1" x14ac:dyDescent="0.4">
      <c r="A12" s="528"/>
      <c r="B12" s="462"/>
      <c r="C12" s="464"/>
      <c r="D12" s="441"/>
      <c r="E12" s="441"/>
      <c r="F12" s="444"/>
      <c r="G12" s="447"/>
      <c r="H12" s="466"/>
      <c r="I12" s="172"/>
      <c r="J12" s="173"/>
      <c r="K12" s="173"/>
      <c r="L12" s="173"/>
      <c r="M12" s="173"/>
      <c r="N12" s="174"/>
      <c r="O12" s="453"/>
      <c r="P12" s="456"/>
    </row>
    <row r="13" spans="1:16" ht="16" hidden="1" thickBot="1" x14ac:dyDescent="0.4">
      <c r="A13" s="528"/>
      <c r="B13" s="462"/>
      <c r="C13" s="464"/>
      <c r="D13" s="441"/>
      <c r="E13" s="441"/>
      <c r="F13" s="444"/>
      <c r="G13" s="447"/>
      <c r="H13" s="466"/>
      <c r="I13" s="172"/>
      <c r="J13" s="173"/>
      <c r="K13" s="173"/>
      <c r="L13" s="173"/>
      <c r="M13" s="173"/>
      <c r="N13" s="174"/>
      <c r="O13" s="453"/>
      <c r="P13" s="456"/>
    </row>
    <row r="14" spans="1:16" ht="16" hidden="1" thickBot="1" x14ac:dyDescent="0.4">
      <c r="A14" s="528"/>
      <c r="B14" s="463"/>
      <c r="C14" s="465"/>
      <c r="D14" s="442"/>
      <c r="E14" s="442"/>
      <c r="F14" s="445"/>
      <c r="G14" s="448"/>
      <c r="H14" s="467"/>
      <c r="I14" s="177"/>
      <c r="J14" s="178"/>
      <c r="K14" s="178"/>
      <c r="L14" s="178"/>
      <c r="M14" s="178"/>
      <c r="N14" s="179"/>
      <c r="O14" s="454"/>
      <c r="P14" s="457"/>
    </row>
    <row r="15" spans="1:16" ht="117.5" customHeight="1" thickBot="1" x14ac:dyDescent="0.4">
      <c r="A15" s="528" t="s">
        <v>518</v>
      </c>
      <c r="B15" s="461" t="s">
        <v>219</v>
      </c>
      <c r="C15" s="440" t="s">
        <v>400</v>
      </c>
      <c r="D15" s="440" t="s">
        <v>520</v>
      </c>
      <c r="E15" s="440" t="s">
        <v>522</v>
      </c>
      <c r="F15" s="443" t="s">
        <v>524</v>
      </c>
      <c r="G15" s="446"/>
      <c r="H15" s="449" t="s">
        <v>146</v>
      </c>
      <c r="I15" s="169">
        <v>1</v>
      </c>
      <c r="J15" s="170" t="s">
        <v>527</v>
      </c>
      <c r="K15" s="170" t="s">
        <v>243</v>
      </c>
      <c r="L15" s="170" t="s">
        <v>532</v>
      </c>
      <c r="M15" s="170" t="s">
        <v>310</v>
      </c>
      <c r="N15" s="171" t="s">
        <v>1178</v>
      </c>
      <c r="O15" s="452" t="s">
        <v>146</v>
      </c>
      <c r="P15" s="455" t="s">
        <v>69</v>
      </c>
    </row>
    <row r="16" spans="1:16" ht="117.5" customHeight="1" thickBot="1" x14ac:dyDescent="0.4">
      <c r="A16" s="528"/>
      <c r="B16" s="462"/>
      <c r="C16" s="441"/>
      <c r="D16" s="441"/>
      <c r="E16" s="441"/>
      <c r="F16" s="444"/>
      <c r="G16" s="447"/>
      <c r="H16" s="450"/>
      <c r="I16" s="172">
        <v>2</v>
      </c>
      <c r="J16" s="173" t="s">
        <v>528</v>
      </c>
      <c r="K16" s="173" t="s">
        <v>529</v>
      </c>
      <c r="L16" s="173" t="s">
        <v>533</v>
      </c>
      <c r="M16" s="173" t="s">
        <v>310</v>
      </c>
      <c r="N16" s="174" t="s">
        <v>1179</v>
      </c>
      <c r="O16" s="453"/>
      <c r="P16" s="456"/>
    </row>
    <row r="17" spans="1:16" ht="16.25" hidden="1" customHeight="1" thickBot="1" x14ac:dyDescent="0.4">
      <c r="A17" s="528"/>
      <c r="B17" s="462"/>
      <c r="C17" s="464"/>
      <c r="D17" s="441"/>
      <c r="E17" s="441"/>
      <c r="F17" s="444"/>
      <c r="G17" s="447"/>
      <c r="H17" s="466"/>
      <c r="I17" s="172"/>
      <c r="J17" s="175"/>
      <c r="K17" s="175"/>
      <c r="L17" s="175"/>
      <c r="M17" s="175"/>
      <c r="N17" s="176"/>
      <c r="O17" s="453"/>
      <c r="P17" s="456"/>
    </row>
    <row r="18" spans="1:16" ht="16.25" hidden="1" customHeight="1" thickBot="1" x14ac:dyDescent="0.4">
      <c r="A18" s="528"/>
      <c r="B18" s="462"/>
      <c r="C18" s="464"/>
      <c r="D18" s="441"/>
      <c r="E18" s="441"/>
      <c r="F18" s="444"/>
      <c r="G18" s="447"/>
      <c r="H18" s="466"/>
      <c r="I18" s="172"/>
      <c r="J18" s="173"/>
      <c r="K18" s="173"/>
      <c r="L18" s="173"/>
      <c r="M18" s="173"/>
      <c r="N18" s="174"/>
      <c r="O18" s="453"/>
      <c r="P18" s="456"/>
    </row>
    <row r="19" spans="1:16" ht="16.25" hidden="1" customHeight="1" thickBot="1" x14ac:dyDescent="0.4">
      <c r="A19" s="528"/>
      <c r="B19" s="462"/>
      <c r="C19" s="464"/>
      <c r="D19" s="441"/>
      <c r="E19" s="441"/>
      <c r="F19" s="444"/>
      <c r="G19" s="447"/>
      <c r="H19" s="466"/>
      <c r="I19" s="172"/>
      <c r="J19" s="173"/>
      <c r="K19" s="173"/>
      <c r="L19" s="173"/>
      <c r="M19" s="173"/>
      <c r="N19" s="174"/>
      <c r="O19" s="453"/>
      <c r="P19" s="456"/>
    </row>
    <row r="20" spans="1:16" ht="16.25" hidden="1" customHeight="1" thickBot="1" x14ac:dyDescent="0.4">
      <c r="A20" s="528"/>
      <c r="B20" s="463"/>
      <c r="C20" s="465"/>
      <c r="D20" s="442"/>
      <c r="E20" s="442"/>
      <c r="F20" s="445"/>
      <c r="G20" s="448"/>
      <c r="H20" s="467"/>
      <c r="I20" s="177"/>
      <c r="J20" s="178"/>
      <c r="K20" s="178"/>
      <c r="L20" s="178"/>
      <c r="M20" s="178"/>
      <c r="N20" s="179"/>
      <c r="O20" s="454"/>
      <c r="P20" s="457"/>
    </row>
    <row r="21" spans="1:16" ht="157" customHeight="1" thickBot="1" x14ac:dyDescent="0.4">
      <c r="A21" s="528" t="s">
        <v>712</v>
      </c>
      <c r="B21" s="461" t="s">
        <v>206</v>
      </c>
      <c r="C21" s="440" t="s">
        <v>399</v>
      </c>
      <c r="D21" s="440" t="s">
        <v>713</v>
      </c>
      <c r="E21" s="440" t="s">
        <v>714</v>
      </c>
      <c r="F21" s="443" t="s">
        <v>715</v>
      </c>
      <c r="G21" s="446"/>
      <c r="H21" s="449" t="s">
        <v>144</v>
      </c>
      <c r="I21" s="169">
        <v>1</v>
      </c>
      <c r="J21" s="170" t="s">
        <v>716</v>
      </c>
      <c r="K21" s="170" t="s">
        <v>64</v>
      </c>
      <c r="L21" s="170" t="s">
        <v>717</v>
      </c>
      <c r="M21" s="170" t="s">
        <v>461</v>
      </c>
      <c r="N21" s="171" t="s">
        <v>1180</v>
      </c>
      <c r="O21" s="452" t="s">
        <v>144</v>
      </c>
      <c r="P21" s="455" t="s">
        <v>69</v>
      </c>
    </row>
    <row r="22" spans="1:16" ht="16.25" hidden="1" customHeight="1" thickBot="1" x14ac:dyDescent="0.4">
      <c r="A22" s="528"/>
      <c r="B22" s="462"/>
      <c r="C22" s="464"/>
      <c r="D22" s="441"/>
      <c r="E22" s="441"/>
      <c r="F22" s="444"/>
      <c r="G22" s="447"/>
      <c r="H22" s="466"/>
      <c r="I22" s="172"/>
      <c r="J22" s="173"/>
      <c r="K22" s="173"/>
      <c r="L22" s="173"/>
      <c r="M22" s="173"/>
      <c r="N22" s="174"/>
      <c r="O22" s="453"/>
      <c r="P22" s="456"/>
    </row>
    <row r="23" spans="1:16" ht="16.25" hidden="1" customHeight="1" thickBot="1" x14ac:dyDescent="0.4">
      <c r="A23" s="528"/>
      <c r="B23" s="462"/>
      <c r="C23" s="464"/>
      <c r="D23" s="441"/>
      <c r="E23" s="441"/>
      <c r="F23" s="444"/>
      <c r="G23" s="447"/>
      <c r="H23" s="466"/>
      <c r="I23" s="172"/>
      <c r="J23" s="175"/>
      <c r="K23" s="175"/>
      <c r="L23" s="175"/>
      <c r="M23" s="175"/>
      <c r="N23" s="176"/>
      <c r="O23" s="453"/>
      <c r="P23" s="456"/>
    </row>
    <row r="24" spans="1:16" ht="16.25" hidden="1" customHeight="1" thickBot="1" x14ac:dyDescent="0.4">
      <c r="A24" s="528"/>
      <c r="B24" s="462"/>
      <c r="C24" s="464"/>
      <c r="D24" s="441"/>
      <c r="E24" s="441"/>
      <c r="F24" s="444"/>
      <c r="G24" s="447"/>
      <c r="H24" s="466"/>
      <c r="I24" s="172"/>
      <c r="J24" s="173"/>
      <c r="K24" s="173"/>
      <c r="L24" s="173"/>
      <c r="M24" s="173"/>
      <c r="N24" s="174"/>
      <c r="O24" s="453"/>
      <c r="P24" s="456"/>
    </row>
    <row r="25" spans="1:16" ht="16.25" hidden="1" customHeight="1" thickBot="1" x14ac:dyDescent="0.4">
      <c r="A25" s="528"/>
      <c r="B25" s="462"/>
      <c r="C25" s="464"/>
      <c r="D25" s="441"/>
      <c r="E25" s="441"/>
      <c r="F25" s="444"/>
      <c r="G25" s="447"/>
      <c r="H25" s="466"/>
      <c r="I25" s="172"/>
      <c r="J25" s="173"/>
      <c r="K25" s="173"/>
      <c r="L25" s="173"/>
      <c r="M25" s="173"/>
      <c r="N25" s="174"/>
      <c r="O25" s="453"/>
      <c r="P25" s="456"/>
    </row>
    <row r="26" spans="1:16" ht="16.25" hidden="1" customHeight="1" thickBot="1" x14ac:dyDescent="0.4">
      <c r="A26" s="528"/>
      <c r="B26" s="463"/>
      <c r="C26" s="465"/>
      <c r="D26" s="442"/>
      <c r="E26" s="442"/>
      <c r="F26" s="445"/>
      <c r="G26" s="448"/>
      <c r="H26" s="467"/>
      <c r="I26" s="177"/>
      <c r="J26" s="178"/>
      <c r="K26" s="178"/>
      <c r="L26" s="178"/>
      <c r="M26" s="178"/>
      <c r="N26" s="179"/>
      <c r="O26" s="454"/>
      <c r="P26" s="457"/>
    </row>
    <row r="27" spans="1:16" ht="112.5" customHeight="1" thickBot="1" x14ac:dyDescent="0.4">
      <c r="A27" s="528" t="s">
        <v>836</v>
      </c>
      <c r="B27" s="461" t="s">
        <v>209</v>
      </c>
      <c r="C27" s="440" t="s">
        <v>400</v>
      </c>
      <c r="D27" s="440" t="s">
        <v>837</v>
      </c>
      <c r="E27" s="440" t="s">
        <v>838</v>
      </c>
      <c r="F27" s="443" t="s">
        <v>839</v>
      </c>
      <c r="G27" s="446"/>
      <c r="H27" s="449" t="s">
        <v>81</v>
      </c>
      <c r="I27" s="169">
        <v>1</v>
      </c>
      <c r="J27" s="170" t="s">
        <v>840</v>
      </c>
      <c r="K27" s="170" t="s">
        <v>243</v>
      </c>
      <c r="L27" s="170" t="s">
        <v>841</v>
      </c>
      <c r="M27" s="170" t="s">
        <v>295</v>
      </c>
      <c r="N27" s="171" t="s">
        <v>1181</v>
      </c>
      <c r="O27" s="452" t="s">
        <v>81</v>
      </c>
      <c r="P27" s="455" t="s">
        <v>69</v>
      </c>
    </row>
    <row r="28" spans="1:16" ht="16.25" hidden="1" customHeight="1" thickBot="1" x14ac:dyDescent="0.4">
      <c r="A28" s="528"/>
      <c r="B28" s="462"/>
      <c r="C28" s="464"/>
      <c r="D28" s="441"/>
      <c r="E28" s="441"/>
      <c r="F28" s="444"/>
      <c r="G28" s="447"/>
      <c r="H28" s="466"/>
      <c r="I28" s="172"/>
      <c r="J28" s="173"/>
      <c r="K28" s="173"/>
      <c r="L28" s="173"/>
      <c r="M28" s="173"/>
      <c r="N28" s="174"/>
      <c r="O28" s="453"/>
      <c r="P28" s="456"/>
    </row>
    <row r="29" spans="1:16" ht="16.25" hidden="1" customHeight="1" thickBot="1" x14ac:dyDescent="0.4">
      <c r="A29" s="528"/>
      <c r="B29" s="462"/>
      <c r="C29" s="464"/>
      <c r="D29" s="441"/>
      <c r="E29" s="441"/>
      <c r="F29" s="444"/>
      <c r="G29" s="447"/>
      <c r="H29" s="466"/>
      <c r="I29" s="172"/>
      <c r="J29" s="175"/>
      <c r="K29" s="175"/>
      <c r="L29" s="175"/>
      <c r="M29" s="175"/>
      <c r="N29" s="176"/>
      <c r="O29" s="453"/>
      <c r="P29" s="456"/>
    </row>
    <row r="30" spans="1:16" ht="16.25" hidden="1" customHeight="1" thickBot="1" x14ac:dyDescent="0.4">
      <c r="A30" s="528"/>
      <c r="B30" s="462"/>
      <c r="C30" s="464"/>
      <c r="D30" s="441"/>
      <c r="E30" s="441"/>
      <c r="F30" s="444"/>
      <c r="G30" s="447"/>
      <c r="H30" s="466"/>
      <c r="I30" s="172"/>
      <c r="J30" s="173"/>
      <c r="K30" s="173"/>
      <c r="L30" s="173"/>
      <c r="M30" s="173"/>
      <c r="N30" s="174"/>
      <c r="O30" s="453"/>
      <c r="P30" s="456"/>
    </row>
    <row r="31" spans="1:16" ht="16.25" hidden="1" customHeight="1" thickBot="1" x14ac:dyDescent="0.4">
      <c r="A31" s="528"/>
      <c r="B31" s="462"/>
      <c r="C31" s="464"/>
      <c r="D31" s="441"/>
      <c r="E31" s="441"/>
      <c r="F31" s="444"/>
      <c r="G31" s="447"/>
      <c r="H31" s="466"/>
      <c r="I31" s="172"/>
      <c r="J31" s="173"/>
      <c r="K31" s="173"/>
      <c r="L31" s="173"/>
      <c r="M31" s="173"/>
      <c r="N31" s="174"/>
      <c r="O31" s="453"/>
      <c r="P31" s="456"/>
    </row>
    <row r="32" spans="1:16" ht="16.25" hidden="1" customHeight="1" thickBot="1" x14ac:dyDescent="0.4">
      <c r="A32" s="528"/>
      <c r="B32" s="463"/>
      <c r="C32" s="465"/>
      <c r="D32" s="442"/>
      <c r="E32" s="442"/>
      <c r="F32" s="445"/>
      <c r="G32" s="448"/>
      <c r="H32" s="467"/>
      <c r="I32" s="177"/>
      <c r="J32" s="178"/>
      <c r="K32" s="178"/>
      <c r="L32" s="178"/>
      <c r="M32" s="178"/>
      <c r="N32" s="179"/>
      <c r="O32" s="454"/>
      <c r="P32" s="457"/>
    </row>
    <row r="33" spans="1:16" ht="16.25" customHeight="1" thickBot="1" x14ac:dyDescent="0.4">
      <c r="A33" s="528"/>
      <c r="B33" s="461"/>
      <c r="C33" s="529"/>
      <c r="D33" s="545"/>
      <c r="E33" s="545"/>
      <c r="F33" s="443"/>
      <c r="G33" s="446"/>
      <c r="H33" s="449"/>
      <c r="I33" s="169"/>
      <c r="J33" s="170"/>
      <c r="K33" s="170"/>
      <c r="L33" s="170"/>
      <c r="M33" s="170"/>
      <c r="N33" s="171"/>
      <c r="O33" s="452"/>
      <c r="P33" s="455"/>
    </row>
    <row r="34" spans="1:16" ht="16.25" customHeight="1" thickBot="1" x14ac:dyDescent="0.4">
      <c r="A34" s="528"/>
      <c r="B34" s="462"/>
      <c r="C34" s="464"/>
      <c r="D34" s="530"/>
      <c r="E34" s="530"/>
      <c r="F34" s="444"/>
      <c r="G34" s="447"/>
      <c r="H34" s="450"/>
      <c r="I34" s="172"/>
      <c r="J34" s="173"/>
      <c r="K34" s="173"/>
      <c r="L34" s="173"/>
      <c r="M34" s="173"/>
      <c r="N34" s="174"/>
      <c r="O34" s="453"/>
      <c r="P34" s="456"/>
    </row>
    <row r="35" spans="1:16" ht="16.25" customHeight="1" thickBot="1" x14ac:dyDescent="0.4">
      <c r="A35" s="528"/>
      <c r="B35" s="462"/>
      <c r="C35" s="464"/>
      <c r="D35" s="530"/>
      <c r="E35" s="530"/>
      <c r="F35" s="444"/>
      <c r="G35" s="447"/>
      <c r="H35" s="450"/>
      <c r="I35" s="172"/>
      <c r="J35" s="175"/>
      <c r="K35" s="175"/>
      <c r="L35" s="175"/>
      <c r="M35" s="175"/>
      <c r="N35" s="176"/>
      <c r="O35" s="453"/>
      <c r="P35" s="456"/>
    </row>
    <row r="36" spans="1:16" ht="16.25" customHeight="1" thickBot="1" x14ac:dyDescent="0.4">
      <c r="A36" s="528"/>
      <c r="B36" s="462"/>
      <c r="C36" s="464"/>
      <c r="D36" s="530"/>
      <c r="E36" s="530"/>
      <c r="F36" s="444"/>
      <c r="G36" s="447"/>
      <c r="H36" s="450"/>
      <c r="I36" s="172"/>
      <c r="J36" s="173"/>
      <c r="K36" s="173"/>
      <c r="L36" s="173"/>
      <c r="M36" s="173"/>
      <c r="N36" s="174"/>
      <c r="O36" s="453"/>
      <c r="P36" s="456"/>
    </row>
    <row r="37" spans="1:16" ht="16.25" customHeight="1" thickBot="1" x14ac:dyDescent="0.4">
      <c r="A37" s="528"/>
      <c r="B37" s="462"/>
      <c r="C37" s="464"/>
      <c r="D37" s="530"/>
      <c r="E37" s="530"/>
      <c r="F37" s="444"/>
      <c r="G37" s="447"/>
      <c r="H37" s="450"/>
      <c r="I37" s="172"/>
      <c r="J37" s="173"/>
      <c r="K37" s="173"/>
      <c r="L37" s="173"/>
      <c r="M37" s="173"/>
      <c r="N37" s="174"/>
      <c r="O37" s="453"/>
      <c r="P37" s="456"/>
    </row>
    <row r="38" spans="1:16" ht="16.25" customHeight="1" thickBot="1" x14ac:dyDescent="0.4">
      <c r="A38" s="528"/>
      <c r="B38" s="463"/>
      <c r="C38" s="465"/>
      <c r="D38" s="531"/>
      <c r="E38" s="531"/>
      <c r="F38" s="445"/>
      <c r="G38" s="448"/>
      <c r="H38" s="451"/>
      <c r="I38" s="177"/>
      <c r="J38" s="178"/>
      <c r="K38" s="178"/>
      <c r="L38" s="178"/>
      <c r="M38" s="178"/>
      <c r="N38" s="179"/>
      <c r="O38" s="454"/>
      <c r="P38" s="457"/>
    </row>
    <row r="39" spans="1:16" ht="16.25" customHeight="1" thickBot="1" x14ac:dyDescent="0.4">
      <c r="A39" s="528"/>
      <c r="B39" s="461"/>
      <c r="C39" s="529"/>
      <c r="D39" s="545"/>
      <c r="E39" s="545"/>
      <c r="F39" s="443"/>
      <c r="G39" s="446"/>
      <c r="H39" s="449"/>
      <c r="I39" s="169"/>
      <c r="J39" s="170"/>
      <c r="K39" s="170"/>
      <c r="L39" s="170"/>
      <c r="M39" s="170"/>
      <c r="N39" s="171"/>
      <c r="O39" s="452"/>
      <c r="P39" s="455"/>
    </row>
    <row r="40" spans="1:16" ht="16.25" customHeight="1" thickBot="1" x14ac:dyDescent="0.4">
      <c r="A40" s="528"/>
      <c r="B40" s="462"/>
      <c r="C40" s="464"/>
      <c r="D40" s="530"/>
      <c r="E40" s="530"/>
      <c r="F40" s="444"/>
      <c r="G40" s="447"/>
      <c r="H40" s="450"/>
      <c r="I40" s="172"/>
      <c r="J40" s="173"/>
      <c r="K40" s="173"/>
      <c r="L40" s="173"/>
      <c r="M40" s="173"/>
      <c r="N40" s="174"/>
      <c r="O40" s="453"/>
      <c r="P40" s="456"/>
    </row>
    <row r="41" spans="1:16" ht="16.25" customHeight="1" thickBot="1" x14ac:dyDescent="0.4">
      <c r="A41" s="528"/>
      <c r="B41" s="462"/>
      <c r="C41" s="464"/>
      <c r="D41" s="530"/>
      <c r="E41" s="530"/>
      <c r="F41" s="444"/>
      <c r="G41" s="447"/>
      <c r="H41" s="450"/>
      <c r="I41" s="172"/>
      <c r="J41" s="175"/>
      <c r="K41" s="175"/>
      <c r="L41" s="175"/>
      <c r="M41" s="175"/>
      <c r="N41" s="176"/>
      <c r="O41" s="453"/>
      <c r="P41" s="456"/>
    </row>
    <row r="42" spans="1:16" ht="16.25" customHeight="1" thickBot="1" x14ac:dyDescent="0.4">
      <c r="A42" s="528"/>
      <c r="B42" s="462"/>
      <c r="C42" s="464"/>
      <c r="D42" s="530"/>
      <c r="E42" s="530"/>
      <c r="F42" s="444"/>
      <c r="G42" s="447"/>
      <c r="H42" s="450"/>
      <c r="I42" s="172"/>
      <c r="J42" s="173"/>
      <c r="K42" s="173"/>
      <c r="L42" s="173"/>
      <c r="M42" s="173"/>
      <c r="N42" s="174"/>
      <c r="O42" s="453"/>
      <c r="P42" s="456"/>
    </row>
    <row r="43" spans="1:16" ht="16.25" customHeight="1" thickBot="1" x14ac:dyDescent="0.4">
      <c r="A43" s="528"/>
      <c r="B43" s="462"/>
      <c r="C43" s="464"/>
      <c r="D43" s="530"/>
      <c r="E43" s="530"/>
      <c r="F43" s="444"/>
      <c r="G43" s="447"/>
      <c r="H43" s="450"/>
      <c r="I43" s="172"/>
      <c r="J43" s="173"/>
      <c r="K43" s="173"/>
      <c r="L43" s="173"/>
      <c r="M43" s="173"/>
      <c r="N43" s="174"/>
      <c r="O43" s="453"/>
      <c r="P43" s="456"/>
    </row>
    <row r="44" spans="1:16" ht="16.25" customHeight="1" thickBot="1" x14ac:dyDescent="0.4">
      <c r="A44" s="528"/>
      <c r="B44" s="463"/>
      <c r="C44" s="465"/>
      <c r="D44" s="531"/>
      <c r="E44" s="531"/>
      <c r="F44" s="445"/>
      <c r="G44" s="448"/>
      <c r="H44" s="451"/>
      <c r="I44" s="177"/>
      <c r="J44" s="178"/>
      <c r="K44" s="178"/>
      <c r="L44" s="178"/>
      <c r="M44" s="178"/>
      <c r="N44" s="179"/>
      <c r="O44" s="454"/>
      <c r="P44" s="457"/>
    </row>
    <row r="45" spans="1:16" ht="16.25" customHeight="1" thickBot="1" x14ac:dyDescent="0.4">
      <c r="A45" s="528"/>
      <c r="B45" s="461"/>
      <c r="C45" s="529"/>
      <c r="D45" s="545"/>
      <c r="E45" s="545"/>
      <c r="F45" s="443"/>
      <c r="G45" s="446"/>
      <c r="H45" s="449"/>
      <c r="I45" s="169"/>
      <c r="J45" s="170"/>
      <c r="K45" s="170"/>
      <c r="L45" s="170"/>
      <c r="M45" s="170"/>
      <c r="N45" s="171"/>
      <c r="O45" s="452"/>
      <c r="P45" s="455"/>
    </row>
    <row r="46" spans="1:16" ht="16.25" customHeight="1" thickBot="1" x14ac:dyDescent="0.4">
      <c r="A46" s="528"/>
      <c r="B46" s="462"/>
      <c r="C46" s="464"/>
      <c r="D46" s="530"/>
      <c r="E46" s="530"/>
      <c r="F46" s="444"/>
      <c r="G46" s="447"/>
      <c r="H46" s="450"/>
      <c r="I46" s="172"/>
      <c r="J46" s="173"/>
      <c r="K46" s="173"/>
      <c r="L46" s="173"/>
      <c r="M46" s="173"/>
      <c r="N46" s="174"/>
      <c r="O46" s="453"/>
      <c r="P46" s="456"/>
    </row>
    <row r="47" spans="1:16" ht="16.25" customHeight="1" thickBot="1" x14ac:dyDescent="0.4">
      <c r="A47" s="528"/>
      <c r="B47" s="462"/>
      <c r="C47" s="464"/>
      <c r="D47" s="530"/>
      <c r="E47" s="530"/>
      <c r="F47" s="444"/>
      <c r="G47" s="447"/>
      <c r="H47" s="450"/>
      <c r="I47" s="172"/>
      <c r="J47" s="175"/>
      <c r="K47" s="175"/>
      <c r="L47" s="175"/>
      <c r="M47" s="175"/>
      <c r="N47" s="176"/>
      <c r="O47" s="453"/>
      <c r="P47" s="456"/>
    </row>
    <row r="48" spans="1:16" ht="16.25" customHeight="1" thickBot="1" x14ac:dyDescent="0.4">
      <c r="A48" s="528"/>
      <c r="B48" s="462"/>
      <c r="C48" s="464"/>
      <c r="D48" s="530"/>
      <c r="E48" s="530"/>
      <c r="F48" s="444"/>
      <c r="G48" s="447"/>
      <c r="H48" s="450"/>
      <c r="I48" s="172"/>
      <c r="J48" s="173"/>
      <c r="K48" s="173"/>
      <c r="L48" s="173"/>
      <c r="M48" s="173"/>
      <c r="N48" s="174"/>
      <c r="O48" s="453"/>
      <c r="P48" s="456"/>
    </row>
    <row r="49" spans="1:16" ht="16.25" customHeight="1" thickBot="1" x14ac:dyDescent="0.4">
      <c r="A49" s="528"/>
      <c r="B49" s="462"/>
      <c r="C49" s="464"/>
      <c r="D49" s="530"/>
      <c r="E49" s="530"/>
      <c r="F49" s="444"/>
      <c r="G49" s="447"/>
      <c r="H49" s="450"/>
      <c r="I49" s="172"/>
      <c r="J49" s="173"/>
      <c r="K49" s="173"/>
      <c r="L49" s="173"/>
      <c r="M49" s="173"/>
      <c r="N49" s="174"/>
      <c r="O49" s="453"/>
      <c r="P49" s="456"/>
    </row>
    <row r="50" spans="1:16" ht="16.25" customHeight="1" thickBot="1" x14ac:dyDescent="0.4">
      <c r="A50" s="528"/>
      <c r="B50" s="463"/>
      <c r="C50" s="465"/>
      <c r="D50" s="531"/>
      <c r="E50" s="531"/>
      <c r="F50" s="445"/>
      <c r="G50" s="448"/>
      <c r="H50" s="451"/>
      <c r="I50" s="177"/>
      <c r="J50" s="178"/>
      <c r="K50" s="178"/>
      <c r="L50" s="178"/>
      <c r="M50" s="178"/>
      <c r="N50" s="179"/>
      <c r="O50" s="454"/>
      <c r="P50" s="457"/>
    </row>
    <row r="51" spans="1:16" ht="16.25" customHeight="1" thickBot="1" x14ac:dyDescent="0.4">
      <c r="A51" s="528"/>
      <c r="B51" s="461"/>
      <c r="C51" s="529"/>
      <c r="D51" s="545"/>
      <c r="E51" s="545"/>
      <c r="F51" s="443"/>
      <c r="G51" s="446"/>
      <c r="H51" s="449"/>
      <c r="I51" s="169"/>
      <c r="J51" s="170"/>
      <c r="K51" s="170"/>
      <c r="L51" s="170"/>
      <c r="M51" s="170"/>
      <c r="N51" s="171"/>
      <c r="O51" s="452"/>
      <c r="P51" s="455"/>
    </row>
    <row r="52" spans="1:16" ht="16.25" customHeight="1" thickBot="1" x14ac:dyDescent="0.4">
      <c r="A52" s="528"/>
      <c r="B52" s="462"/>
      <c r="C52" s="464"/>
      <c r="D52" s="530"/>
      <c r="E52" s="530"/>
      <c r="F52" s="444"/>
      <c r="G52" s="447"/>
      <c r="H52" s="450"/>
      <c r="I52" s="172"/>
      <c r="J52" s="173"/>
      <c r="K52" s="173"/>
      <c r="L52" s="173"/>
      <c r="M52" s="173"/>
      <c r="N52" s="174"/>
      <c r="O52" s="453"/>
      <c r="P52" s="456"/>
    </row>
    <row r="53" spans="1:16" ht="16.25" customHeight="1" thickBot="1" x14ac:dyDescent="0.4">
      <c r="A53" s="528"/>
      <c r="B53" s="462"/>
      <c r="C53" s="464"/>
      <c r="D53" s="530"/>
      <c r="E53" s="530"/>
      <c r="F53" s="444"/>
      <c r="G53" s="447"/>
      <c r="H53" s="450"/>
      <c r="I53" s="172"/>
      <c r="J53" s="175"/>
      <c r="K53" s="175"/>
      <c r="L53" s="175"/>
      <c r="M53" s="175"/>
      <c r="N53" s="176"/>
      <c r="O53" s="453"/>
      <c r="P53" s="456"/>
    </row>
    <row r="54" spans="1:16" ht="16.25" customHeight="1" thickBot="1" x14ac:dyDescent="0.4">
      <c r="A54" s="528"/>
      <c r="B54" s="462"/>
      <c r="C54" s="464"/>
      <c r="D54" s="530"/>
      <c r="E54" s="530"/>
      <c r="F54" s="444"/>
      <c r="G54" s="447"/>
      <c r="H54" s="450"/>
      <c r="I54" s="172"/>
      <c r="J54" s="173"/>
      <c r="K54" s="173"/>
      <c r="L54" s="173"/>
      <c r="M54" s="173"/>
      <c r="N54" s="174"/>
      <c r="O54" s="453"/>
      <c r="P54" s="456"/>
    </row>
    <row r="55" spans="1:16" ht="16.25" customHeight="1" thickBot="1" x14ac:dyDescent="0.4">
      <c r="A55" s="528"/>
      <c r="B55" s="462"/>
      <c r="C55" s="464"/>
      <c r="D55" s="530"/>
      <c r="E55" s="530"/>
      <c r="F55" s="444"/>
      <c r="G55" s="447"/>
      <c r="H55" s="450"/>
      <c r="I55" s="172"/>
      <c r="J55" s="173"/>
      <c r="K55" s="173"/>
      <c r="L55" s="173"/>
      <c r="M55" s="173"/>
      <c r="N55" s="174"/>
      <c r="O55" s="453"/>
      <c r="P55" s="456"/>
    </row>
    <row r="56" spans="1:16" ht="16.25" customHeight="1" thickBot="1" x14ac:dyDescent="0.4">
      <c r="A56" s="528"/>
      <c r="B56" s="463"/>
      <c r="C56" s="465"/>
      <c r="D56" s="531"/>
      <c r="E56" s="531"/>
      <c r="F56" s="445"/>
      <c r="G56" s="448"/>
      <c r="H56" s="451"/>
      <c r="I56" s="177"/>
      <c r="J56" s="178"/>
      <c r="K56" s="178"/>
      <c r="L56" s="178"/>
      <c r="M56" s="178"/>
      <c r="N56" s="179"/>
      <c r="O56" s="454"/>
      <c r="P56" s="457"/>
    </row>
    <row r="57" spans="1:16" ht="16.25" customHeight="1" thickBot="1" x14ac:dyDescent="0.4">
      <c r="A57" s="528"/>
      <c r="B57" s="461"/>
      <c r="C57" s="529"/>
      <c r="D57" s="545"/>
      <c r="E57" s="545"/>
      <c r="F57" s="443"/>
      <c r="G57" s="446"/>
      <c r="H57" s="449"/>
      <c r="I57" s="169"/>
      <c r="J57" s="170"/>
      <c r="K57" s="170"/>
      <c r="L57" s="170"/>
      <c r="M57" s="170"/>
      <c r="N57" s="171"/>
      <c r="O57" s="452"/>
      <c r="P57" s="455"/>
    </row>
    <row r="58" spans="1:16" ht="16.25" customHeight="1" thickBot="1" x14ac:dyDescent="0.4">
      <c r="A58" s="528"/>
      <c r="B58" s="462"/>
      <c r="C58" s="464"/>
      <c r="D58" s="530"/>
      <c r="E58" s="530"/>
      <c r="F58" s="444"/>
      <c r="G58" s="447"/>
      <c r="H58" s="450"/>
      <c r="I58" s="172"/>
      <c r="J58" s="173"/>
      <c r="K58" s="173"/>
      <c r="L58" s="173"/>
      <c r="M58" s="173"/>
      <c r="N58" s="174"/>
      <c r="O58" s="453"/>
      <c r="P58" s="456"/>
    </row>
    <row r="59" spans="1:16" ht="16.25" customHeight="1" thickBot="1" x14ac:dyDescent="0.4">
      <c r="A59" s="528"/>
      <c r="B59" s="462"/>
      <c r="C59" s="464"/>
      <c r="D59" s="530"/>
      <c r="E59" s="530"/>
      <c r="F59" s="444"/>
      <c r="G59" s="447"/>
      <c r="H59" s="450"/>
      <c r="I59" s="172"/>
      <c r="J59" s="175"/>
      <c r="K59" s="175"/>
      <c r="L59" s="175"/>
      <c r="M59" s="175"/>
      <c r="N59" s="176"/>
      <c r="O59" s="453"/>
      <c r="P59" s="456"/>
    </row>
    <row r="60" spans="1:16" ht="16.25" customHeight="1" thickBot="1" x14ac:dyDescent="0.4">
      <c r="A60" s="528"/>
      <c r="B60" s="462"/>
      <c r="C60" s="464"/>
      <c r="D60" s="530"/>
      <c r="E60" s="530"/>
      <c r="F60" s="444"/>
      <c r="G60" s="447"/>
      <c r="H60" s="450"/>
      <c r="I60" s="172"/>
      <c r="J60" s="173"/>
      <c r="K60" s="173"/>
      <c r="L60" s="173"/>
      <c r="M60" s="173"/>
      <c r="N60" s="174"/>
      <c r="O60" s="453"/>
      <c r="P60" s="456"/>
    </row>
    <row r="61" spans="1:16" ht="16.25" customHeight="1" thickBot="1" x14ac:dyDescent="0.4">
      <c r="A61" s="528"/>
      <c r="B61" s="462"/>
      <c r="C61" s="464"/>
      <c r="D61" s="530"/>
      <c r="E61" s="530"/>
      <c r="F61" s="444"/>
      <c r="G61" s="447"/>
      <c r="H61" s="450"/>
      <c r="I61" s="172"/>
      <c r="J61" s="173"/>
      <c r="K61" s="173"/>
      <c r="L61" s="173"/>
      <c r="M61" s="173"/>
      <c r="N61" s="174"/>
      <c r="O61" s="453"/>
      <c r="P61" s="456"/>
    </row>
    <row r="62" spans="1:16" ht="16.25" customHeight="1" thickBot="1" x14ac:dyDescent="0.4">
      <c r="A62" s="528"/>
      <c r="B62" s="463"/>
      <c r="C62" s="465"/>
      <c r="D62" s="531"/>
      <c r="E62" s="531"/>
      <c r="F62" s="445"/>
      <c r="G62" s="448"/>
      <c r="H62" s="451"/>
      <c r="I62" s="177"/>
      <c r="J62" s="178"/>
      <c r="K62" s="178"/>
      <c r="L62" s="178"/>
      <c r="M62" s="178"/>
      <c r="N62" s="179"/>
      <c r="O62" s="454"/>
      <c r="P62" s="457"/>
    </row>
    <row r="63" spans="1:16" ht="16.25" customHeight="1" thickBot="1" x14ac:dyDescent="0.4">
      <c r="A63" s="528"/>
      <c r="B63" s="461"/>
      <c r="C63" s="529"/>
      <c r="D63" s="545"/>
      <c r="E63" s="545"/>
      <c r="F63" s="443"/>
      <c r="G63" s="446"/>
      <c r="H63" s="449"/>
      <c r="I63" s="169"/>
      <c r="J63" s="170"/>
      <c r="K63" s="170"/>
      <c r="L63" s="170"/>
      <c r="M63" s="170"/>
      <c r="N63" s="171"/>
      <c r="O63" s="452"/>
      <c r="P63" s="455"/>
    </row>
    <row r="64" spans="1:16" ht="16.25" customHeight="1" thickBot="1" x14ac:dyDescent="0.4">
      <c r="A64" s="528"/>
      <c r="B64" s="462"/>
      <c r="C64" s="464"/>
      <c r="D64" s="530"/>
      <c r="E64" s="530"/>
      <c r="F64" s="444"/>
      <c r="G64" s="447"/>
      <c r="H64" s="450"/>
      <c r="I64" s="172"/>
      <c r="J64" s="173"/>
      <c r="K64" s="173"/>
      <c r="L64" s="173"/>
      <c r="M64" s="173"/>
      <c r="N64" s="174"/>
      <c r="O64" s="453"/>
      <c r="P64" s="456"/>
    </row>
    <row r="65" spans="1:16" ht="16.25" customHeight="1" thickBot="1" x14ac:dyDescent="0.4">
      <c r="A65" s="528"/>
      <c r="B65" s="462"/>
      <c r="C65" s="464"/>
      <c r="D65" s="530"/>
      <c r="E65" s="530"/>
      <c r="F65" s="444"/>
      <c r="G65" s="447"/>
      <c r="H65" s="450"/>
      <c r="I65" s="172"/>
      <c r="J65" s="175"/>
      <c r="K65" s="175"/>
      <c r="L65" s="175"/>
      <c r="M65" s="175"/>
      <c r="N65" s="176"/>
      <c r="O65" s="453"/>
      <c r="P65" s="456"/>
    </row>
    <row r="66" spans="1:16" ht="16.25" customHeight="1" thickBot="1" x14ac:dyDescent="0.4">
      <c r="A66" s="528"/>
      <c r="B66" s="462"/>
      <c r="C66" s="464"/>
      <c r="D66" s="530"/>
      <c r="E66" s="530"/>
      <c r="F66" s="444"/>
      <c r="G66" s="447"/>
      <c r="H66" s="450"/>
      <c r="I66" s="172"/>
      <c r="J66" s="173"/>
      <c r="K66" s="173"/>
      <c r="L66" s="173"/>
      <c r="M66" s="173"/>
      <c r="N66" s="174"/>
      <c r="O66" s="453"/>
      <c r="P66" s="456"/>
    </row>
    <row r="67" spans="1:16" ht="16.25" customHeight="1" thickBot="1" x14ac:dyDescent="0.4">
      <c r="A67" s="528"/>
      <c r="B67" s="462"/>
      <c r="C67" s="464"/>
      <c r="D67" s="530"/>
      <c r="E67" s="530"/>
      <c r="F67" s="444"/>
      <c r="G67" s="447"/>
      <c r="H67" s="450"/>
      <c r="I67" s="172"/>
      <c r="J67" s="173"/>
      <c r="K67" s="173"/>
      <c r="L67" s="173"/>
      <c r="M67" s="173"/>
      <c r="N67" s="174"/>
      <c r="O67" s="453"/>
      <c r="P67" s="456"/>
    </row>
    <row r="68" spans="1:16" ht="16.25" customHeight="1" thickBot="1" x14ac:dyDescent="0.4">
      <c r="A68" s="528"/>
      <c r="B68" s="463"/>
      <c r="C68" s="465"/>
      <c r="D68" s="531"/>
      <c r="E68" s="531"/>
      <c r="F68" s="445"/>
      <c r="G68" s="448"/>
      <c r="H68" s="451"/>
      <c r="I68" s="177"/>
      <c r="J68" s="178"/>
      <c r="K68" s="178"/>
      <c r="L68" s="178"/>
      <c r="M68" s="178"/>
      <c r="N68" s="179"/>
      <c r="O68" s="454"/>
      <c r="P68" s="457"/>
    </row>
  </sheetData>
  <sheetProtection formatCells="0" formatColumns="0" formatRows="0" insertColumns="0" insertRows="0" deleteColumns="0" deleteRows="0"/>
  <autoFilter ref="A8:P32" xr:uid="{72894A74-2258-4830-9ABA-97049018CC16}">
    <filterColumn colId="9">
      <customFilters>
        <customFilter operator="notEqual" val=" "/>
      </customFilters>
    </filterColumn>
  </autoFilter>
  <dataConsolidate/>
  <mergeCells count="108">
    <mergeCell ref="A1:B4"/>
    <mergeCell ref="C1:P3"/>
    <mergeCell ref="C4:H4"/>
    <mergeCell ref="I4:P4"/>
    <mergeCell ref="A6:B6"/>
    <mergeCell ref="C6:H6"/>
    <mergeCell ref="A7:G7"/>
    <mergeCell ref="I7:N7"/>
    <mergeCell ref="A9:A14"/>
    <mergeCell ref="B9:B14"/>
    <mergeCell ref="C9:C14"/>
    <mergeCell ref="D9:D14"/>
    <mergeCell ref="E9:E14"/>
    <mergeCell ref="F9:F14"/>
    <mergeCell ref="G9:G14"/>
    <mergeCell ref="H9:H14"/>
    <mergeCell ref="O9:O14"/>
    <mergeCell ref="P9:P14"/>
    <mergeCell ref="P15:P20"/>
    <mergeCell ref="A21:A26"/>
    <mergeCell ref="B21:B26"/>
    <mergeCell ref="C21:C26"/>
    <mergeCell ref="D21:D26"/>
    <mergeCell ref="E21:E26"/>
    <mergeCell ref="F21:F26"/>
    <mergeCell ref="G21:G26"/>
    <mergeCell ref="H21:H26"/>
    <mergeCell ref="O21:O26"/>
    <mergeCell ref="P21:P26"/>
    <mergeCell ref="A15:A20"/>
    <mergeCell ref="B15:B20"/>
    <mergeCell ref="C15:C20"/>
    <mergeCell ref="D15:D20"/>
    <mergeCell ref="E15:E20"/>
    <mergeCell ref="F15:F20"/>
    <mergeCell ref="G15:G20"/>
    <mergeCell ref="H15:H20"/>
    <mergeCell ref="O15:O20"/>
    <mergeCell ref="P27:P32"/>
    <mergeCell ref="A33:A38"/>
    <mergeCell ref="B33:B38"/>
    <mergeCell ref="C33:C38"/>
    <mergeCell ref="D33:D38"/>
    <mergeCell ref="E33:E38"/>
    <mergeCell ref="F33:F38"/>
    <mergeCell ref="G33:G38"/>
    <mergeCell ref="H33:H38"/>
    <mergeCell ref="O33:O38"/>
    <mergeCell ref="P33:P38"/>
    <mergeCell ref="A27:A32"/>
    <mergeCell ref="B27:B32"/>
    <mergeCell ref="C27:C32"/>
    <mergeCell ref="D27:D32"/>
    <mergeCell ref="E27:E32"/>
    <mergeCell ref="F27:F32"/>
    <mergeCell ref="G27:G32"/>
    <mergeCell ref="H27:H32"/>
    <mergeCell ref="O27:O32"/>
    <mergeCell ref="P39:P44"/>
    <mergeCell ref="A45:A50"/>
    <mergeCell ref="B45:B50"/>
    <mergeCell ref="C45:C50"/>
    <mergeCell ref="D45:D50"/>
    <mergeCell ref="E45:E50"/>
    <mergeCell ref="F45:F50"/>
    <mergeCell ref="G45:G50"/>
    <mergeCell ref="H45:H50"/>
    <mergeCell ref="O45:O50"/>
    <mergeCell ref="P45:P50"/>
    <mergeCell ref="A39:A44"/>
    <mergeCell ref="B39:B44"/>
    <mergeCell ref="C39:C44"/>
    <mergeCell ref="D39:D44"/>
    <mergeCell ref="E39:E44"/>
    <mergeCell ref="F39:F44"/>
    <mergeCell ref="G39:G44"/>
    <mergeCell ref="H39:H44"/>
    <mergeCell ref="O39:O44"/>
    <mergeCell ref="P51:P56"/>
    <mergeCell ref="A57:A62"/>
    <mergeCell ref="B57:B62"/>
    <mergeCell ref="C57:C62"/>
    <mergeCell ref="D57:D62"/>
    <mergeCell ref="E57:E62"/>
    <mergeCell ref="F57:F62"/>
    <mergeCell ref="G57:G62"/>
    <mergeCell ref="H57:H62"/>
    <mergeCell ref="A51:A56"/>
    <mergeCell ref="B51:B56"/>
    <mergeCell ref="C51:C56"/>
    <mergeCell ref="D51:D56"/>
    <mergeCell ref="E51:E56"/>
    <mergeCell ref="F51:F56"/>
    <mergeCell ref="G51:G56"/>
    <mergeCell ref="H51:H56"/>
    <mergeCell ref="O51:O56"/>
    <mergeCell ref="O63:O68"/>
    <mergeCell ref="P63:P68"/>
    <mergeCell ref="O57:O62"/>
    <mergeCell ref="P57:P62"/>
    <mergeCell ref="A63:A68"/>
    <mergeCell ref="B63:B68"/>
    <mergeCell ref="C63:C68"/>
    <mergeCell ref="D63:D68"/>
    <mergeCell ref="E63:E68"/>
    <mergeCell ref="F63:F68"/>
    <mergeCell ref="G63:G68"/>
    <mergeCell ref="H63:H68"/>
  </mergeCells>
  <conditionalFormatting sqref="H9 H15 H21 H27 H33 H39 H45 H51 H57 H63">
    <cfRule type="cellIs" dxfId="118" priority="5" operator="equal">
      <formula>"Extremo"</formula>
    </cfRule>
    <cfRule type="cellIs" dxfId="117" priority="6" operator="equal">
      <formula>"Alto"</formula>
    </cfRule>
    <cfRule type="cellIs" dxfId="116" priority="7" operator="equal">
      <formula>"Moderado"</formula>
    </cfRule>
    <cfRule type="cellIs" dxfId="115" priority="8" operator="equal">
      <formula>"Bajo"</formula>
    </cfRule>
  </conditionalFormatting>
  <conditionalFormatting sqref="O9 O15 O21 O27 O33 O39 O45 O51 O57 O63">
    <cfRule type="cellIs" dxfId="114" priority="1" operator="equal">
      <formula>"Extremo"</formula>
    </cfRule>
    <cfRule type="cellIs" dxfId="113" priority="2" operator="equal">
      <formula>"Alto"</formula>
    </cfRule>
    <cfRule type="cellIs" dxfId="112" priority="3" operator="equal">
      <formula>"Moderado"</formula>
    </cfRule>
    <cfRule type="cellIs" dxfId="111" priority="4" operator="equal">
      <formula>"Bajo"</formula>
    </cfRule>
  </conditionalFormatting>
  <dataValidations count="14">
    <dataValidation allowBlank="1" showInputMessage="1" showErrorMessage="1" promptTitle="Tipo de Control:" prompt="Preventivo, detectivo o correctivo" sqref="K8" xr:uid="{38F45B46-E95B-4BF1-B4EA-FF7989C78F2C}"/>
    <dataValidation allowBlank="1" showInputMessage="1" showErrorMessage="1" promptTitle="Tratamiento" prompt="Seleccione el tipo de tratamiento que realizara para el riesgos esto puede ser " sqref="P7:P8" xr:uid="{4A678DAF-A2B3-4501-9C4D-2286B01D5CBF}"/>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H7:H8" xr:uid="{2B51E0A4-5D7C-4284-9A06-9BE19EDE3A2E}"/>
    <dataValidation allowBlank="1" showInputMessage="1" showErrorMessage="1" promptTitle="Descripción del riesgo" prompt="Registre en este espacio el riesgo teniendo en cuenta la siguiente estructura:_x000a_Posibilidad de... + Impacto para la entidad (Qué) + Causa Inmediata (Cómo) + Causa Raíz (Por qué)_x000a__x000a__x000a_" sqref="F8" xr:uid="{5033A079-C156-4F7E-920E-1AE1715BB86A}"/>
    <dataValidation allowBlank="1" showInputMessage="1" showErrorMessage="1" promptTitle="Control:" prompt="Registre el nombre o la descripción del control que aplica." sqref="J8" xr:uid="{4A5B5738-8126-4540-B3BF-DD9CFDF8FC90}"/>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C8" xr:uid="{D27C7A8B-4BE1-491E-A16D-FF1236190676}"/>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D8" xr:uid="{EAE40203-1058-4631-B1AA-FC4410F18BC8}"/>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E8" xr:uid="{B8DC9802-FF44-4F00-8EB0-9DFCD5EE77FF}"/>
    <dataValidation allowBlank="1" showInputMessage="1" showErrorMessage="1" promptTitle="Clasificación del riesgo" prompt="Es la agrupación por categorías de los riesgos identificados de acuerdo su naturaleza. Seleccione en la lista desplegable según corresponda." sqref="G8" xr:uid="{A502B0F3-F35C-4E74-B4AE-A915E55364D3}"/>
    <dataValidation allowBlank="1" showInputMessage="1" showErrorMessage="1" promptTitle="No. Control" prompt="Número consecutivo de los controles que tiene el riesgo que se está analizando." sqref="I8" xr:uid="{2934B1DC-B102-473A-9245-26371C3037E5}"/>
    <dataValidation allowBlank="1" showInputMessage="1" showErrorMessage="1" promptTitle="Afectación (automático)" prompt="Esta casilla se completa automáticamente a partir de la información diligenciada en las casillas de &quot;Atributos&quot;" sqref="N8" xr:uid="{12CA563E-2ED8-4271-875B-E7BCA764D146}"/>
    <dataValidation allowBlank="1" showInputMessage="1" showErrorMessage="1" promptTitle="Responsable" prompt="Hace referencia al cargo del servidor (funcionario o contratista) que aplica el control." sqref="L8" xr:uid="{BE3C9D5A-09BB-4A56-8505-1DDB46104B7B}"/>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M8" xr:uid="{8939A6E9-F64E-4A86-849A-5043B44992A0}"/>
    <dataValidation type="list" allowBlank="1" showInputMessage="1" showErrorMessage="1" sqref="P9:P68" xr:uid="{4E7D4767-B729-46DB-B332-8927047D4CBE}">
      <formula1>"Aceptar, Evitar, Reducir (mitigar), Reducir (transferir),"</formula1>
    </dataValidation>
  </dataValidations>
  <pageMargins left="0.70866141732283472" right="0.70866141732283472" top="0.74803149606299213" bottom="0.74803149606299213" header="0.31496062992125984" footer="0.31496062992125984"/>
  <pageSetup paperSize="8" scale="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7EED3-21ED-4275-B409-2F7618CD1980}">
  <sheetPr>
    <tabColor rgb="FF00B0F0"/>
  </sheetPr>
  <dimension ref="B1:Q32"/>
  <sheetViews>
    <sheetView workbookViewId="0">
      <selection activeCell="E29" sqref="E29"/>
    </sheetView>
  </sheetViews>
  <sheetFormatPr baseColWidth="10" defaultRowHeight="14.5" x14ac:dyDescent="0.35"/>
  <cols>
    <col min="1" max="1" width="2.81640625" customWidth="1"/>
    <col min="2" max="2" width="3.90625" customWidth="1"/>
    <col min="8" max="8" width="13.54296875" customWidth="1"/>
    <col min="9" max="9" width="5.08984375" style="323" customWidth="1"/>
    <col min="10" max="10" width="3.90625" customWidth="1"/>
    <col min="16" max="16" width="13.54296875" customWidth="1"/>
    <col min="17" max="17" width="5.36328125" style="329" customWidth="1"/>
  </cols>
  <sheetData>
    <row r="1" spans="2:17" ht="15" thickBot="1" x14ac:dyDescent="0.4"/>
    <row r="2" spans="2:17" ht="15" thickBot="1" x14ac:dyDescent="0.4">
      <c r="B2" s="520" t="s">
        <v>1369</v>
      </c>
      <c r="C2" s="521"/>
      <c r="D2" s="521"/>
      <c r="E2" s="521"/>
      <c r="F2" s="521"/>
      <c r="G2" s="521"/>
      <c r="H2" s="522"/>
      <c r="I2" s="324"/>
      <c r="J2" s="520" t="s">
        <v>1370</v>
      </c>
      <c r="K2" s="521"/>
      <c r="L2" s="521"/>
      <c r="M2" s="521"/>
      <c r="N2" s="521"/>
      <c r="O2" s="521"/>
      <c r="P2" s="522"/>
    </row>
    <row r="3" spans="2:17" x14ac:dyDescent="0.35">
      <c r="B3" s="308"/>
      <c r="C3" s="309"/>
      <c r="D3" s="523" t="s">
        <v>4</v>
      </c>
      <c r="E3" s="523"/>
      <c r="F3" s="523"/>
      <c r="G3" s="523"/>
      <c r="H3" s="524"/>
      <c r="I3" s="325"/>
      <c r="J3" s="308"/>
      <c r="K3" s="309"/>
      <c r="L3" s="523" t="s">
        <v>4</v>
      </c>
      <c r="M3" s="523"/>
      <c r="N3" s="523"/>
      <c r="O3" s="523"/>
      <c r="P3" s="524"/>
    </row>
    <row r="4" spans="2:17" x14ac:dyDescent="0.35">
      <c r="B4" s="310"/>
      <c r="C4" s="311"/>
      <c r="D4" s="312" t="s">
        <v>157</v>
      </c>
      <c r="E4" s="312" t="s">
        <v>106</v>
      </c>
      <c r="F4" s="312" t="s">
        <v>81</v>
      </c>
      <c r="G4" s="312" t="s">
        <v>83</v>
      </c>
      <c r="H4" s="313" t="s">
        <v>85</v>
      </c>
      <c r="I4" s="325"/>
      <c r="J4" s="310"/>
      <c r="K4" s="311"/>
      <c r="L4" s="312" t="s">
        <v>157</v>
      </c>
      <c r="M4" s="312" t="s">
        <v>106</v>
      </c>
      <c r="N4" s="312" t="s">
        <v>81</v>
      </c>
      <c r="O4" s="312" t="s">
        <v>83</v>
      </c>
      <c r="P4" s="313" t="s">
        <v>85</v>
      </c>
    </row>
    <row r="5" spans="2:17" ht="45" customHeight="1" x14ac:dyDescent="0.35">
      <c r="B5" s="525" t="s">
        <v>88</v>
      </c>
      <c r="C5" s="312" t="s">
        <v>97</v>
      </c>
      <c r="D5" s="314"/>
      <c r="E5" s="314"/>
      <c r="F5" s="314">
        <v>1</v>
      </c>
      <c r="G5" s="314">
        <v>1</v>
      </c>
      <c r="H5" s="315">
        <v>3</v>
      </c>
      <c r="I5" s="326"/>
      <c r="J5" s="525" t="s">
        <v>88</v>
      </c>
      <c r="K5" s="312" t="s">
        <v>97</v>
      </c>
      <c r="L5" s="314"/>
      <c r="M5" s="314"/>
      <c r="N5" s="314"/>
      <c r="O5" s="314"/>
      <c r="P5" s="315"/>
    </row>
    <row r="6" spans="2:17" ht="45" customHeight="1" x14ac:dyDescent="0.35">
      <c r="B6" s="525"/>
      <c r="C6" s="312" t="s">
        <v>95</v>
      </c>
      <c r="D6" s="316"/>
      <c r="E6" s="316"/>
      <c r="F6" s="314"/>
      <c r="G6" s="314"/>
      <c r="H6" s="315"/>
      <c r="I6" s="326"/>
      <c r="J6" s="525"/>
      <c r="K6" s="312" t="s">
        <v>95</v>
      </c>
      <c r="L6" s="316"/>
      <c r="M6" s="316"/>
      <c r="N6" s="314"/>
      <c r="O6" s="314">
        <v>1</v>
      </c>
      <c r="P6" s="315"/>
    </row>
    <row r="7" spans="2:17" ht="45" customHeight="1" x14ac:dyDescent="0.35">
      <c r="B7" s="525"/>
      <c r="C7" s="312" t="s">
        <v>93</v>
      </c>
      <c r="D7" s="316">
        <v>1</v>
      </c>
      <c r="E7" s="316">
        <v>2</v>
      </c>
      <c r="F7" s="316">
        <v>3</v>
      </c>
      <c r="G7" s="314"/>
      <c r="H7" s="315">
        <v>3</v>
      </c>
      <c r="I7" s="326"/>
      <c r="J7" s="525"/>
      <c r="K7" s="312" t="s">
        <v>93</v>
      </c>
      <c r="L7" s="316"/>
      <c r="M7" s="316"/>
      <c r="N7" s="316">
        <v>1</v>
      </c>
      <c r="O7" s="314">
        <v>1</v>
      </c>
      <c r="P7" s="315">
        <v>1</v>
      </c>
    </row>
    <row r="8" spans="2:17" ht="45" customHeight="1" x14ac:dyDescent="0.35">
      <c r="B8" s="525"/>
      <c r="C8" s="312" t="s">
        <v>91</v>
      </c>
      <c r="D8" s="317">
        <v>2</v>
      </c>
      <c r="E8" s="316">
        <v>5</v>
      </c>
      <c r="F8" s="316">
        <v>15</v>
      </c>
      <c r="G8" s="314">
        <v>5</v>
      </c>
      <c r="H8" s="315">
        <v>12</v>
      </c>
      <c r="I8" s="326"/>
      <c r="J8" s="525"/>
      <c r="K8" s="312" t="s">
        <v>91</v>
      </c>
      <c r="L8" s="317"/>
      <c r="M8" s="316">
        <v>5</v>
      </c>
      <c r="N8" s="316">
        <v>13</v>
      </c>
      <c r="O8" s="314">
        <v>2</v>
      </c>
      <c r="P8" s="315">
        <v>7</v>
      </c>
    </row>
    <row r="9" spans="2:17" ht="45" customHeight="1" thickBot="1" x14ac:dyDescent="0.4">
      <c r="B9" s="526"/>
      <c r="C9" s="318" t="s">
        <v>89</v>
      </c>
      <c r="D9" s="319"/>
      <c r="E9" s="319"/>
      <c r="F9" s="320"/>
      <c r="G9" s="321"/>
      <c r="H9" s="322"/>
      <c r="I9" s="326"/>
      <c r="J9" s="526"/>
      <c r="K9" s="318" t="s">
        <v>89</v>
      </c>
      <c r="L9" s="319">
        <v>3</v>
      </c>
      <c r="M9" s="319">
        <v>4</v>
      </c>
      <c r="N9" s="320">
        <v>4</v>
      </c>
      <c r="O9" s="321">
        <v>4</v>
      </c>
      <c r="P9" s="322">
        <v>7</v>
      </c>
    </row>
    <row r="10" spans="2:17" s="327" customFormat="1" x14ac:dyDescent="0.35">
      <c r="D10" s="327">
        <f>SUM(D5:D9)</f>
        <v>3</v>
      </c>
      <c r="E10" s="327">
        <f t="shared" ref="E10:H10" si="0">SUM(E5:E9)</f>
        <v>7</v>
      </c>
      <c r="F10" s="327">
        <f t="shared" si="0"/>
        <v>19</v>
      </c>
      <c r="G10" s="327">
        <f t="shared" si="0"/>
        <v>6</v>
      </c>
      <c r="H10" s="327">
        <f t="shared" si="0"/>
        <v>18</v>
      </c>
      <c r="I10" s="328">
        <f>SUM(D10:H10)</f>
        <v>53</v>
      </c>
      <c r="L10" s="327">
        <f>SUM(L5:L9)</f>
        <v>3</v>
      </c>
      <c r="M10" s="327">
        <f t="shared" ref="M10:P10" si="1">SUM(M5:M9)</f>
        <v>9</v>
      </c>
      <c r="N10" s="327">
        <f t="shared" si="1"/>
        <v>18</v>
      </c>
      <c r="O10" s="327">
        <f t="shared" si="1"/>
        <v>8</v>
      </c>
      <c r="P10" s="327">
        <f t="shared" si="1"/>
        <v>15</v>
      </c>
      <c r="Q10" s="330">
        <f>SUM(L10:P10)</f>
        <v>53</v>
      </c>
    </row>
    <row r="12" spans="2:17" ht="15" thickBot="1" x14ac:dyDescent="0.4"/>
    <row r="13" spans="2:17" ht="15" thickBot="1" x14ac:dyDescent="0.4">
      <c r="B13" s="520" t="s">
        <v>1371</v>
      </c>
      <c r="C13" s="521"/>
      <c r="D13" s="521"/>
      <c r="E13" s="521"/>
      <c r="F13" s="521"/>
      <c r="G13" s="521"/>
      <c r="H13" s="522"/>
      <c r="I13" s="324"/>
      <c r="J13" s="520" t="s">
        <v>1372</v>
      </c>
      <c r="K13" s="521"/>
      <c r="L13" s="521"/>
      <c r="M13" s="521"/>
      <c r="N13" s="521"/>
      <c r="O13" s="521"/>
      <c r="P13" s="522"/>
    </row>
    <row r="14" spans="2:17" x14ac:dyDescent="0.35">
      <c r="B14" s="308"/>
      <c r="C14" s="309"/>
      <c r="D14" s="523" t="s">
        <v>4</v>
      </c>
      <c r="E14" s="523"/>
      <c r="F14" s="523"/>
      <c r="G14" s="523"/>
      <c r="H14" s="524"/>
      <c r="I14" s="325"/>
      <c r="J14" s="308"/>
      <c r="K14" s="309"/>
      <c r="L14" s="523" t="s">
        <v>4</v>
      </c>
      <c r="M14" s="523"/>
      <c r="N14" s="523"/>
      <c r="O14" s="523"/>
      <c r="P14" s="524"/>
    </row>
    <row r="15" spans="2:17" x14ac:dyDescent="0.35">
      <c r="B15" s="310"/>
      <c r="C15" s="311"/>
      <c r="D15" s="312" t="s">
        <v>157</v>
      </c>
      <c r="E15" s="312" t="s">
        <v>106</v>
      </c>
      <c r="F15" s="312" t="s">
        <v>81</v>
      </c>
      <c r="G15" s="312" t="s">
        <v>83</v>
      </c>
      <c r="H15" s="313" t="s">
        <v>85</v>
      </c>
      <c r="I15" s="325"/>
      <c r="J15" s="310"/>
      <c r="K15" s="311"/>
      <c r="L15" s="312" t="s">
        <v>157</v>
      </c>
      <c r="M15" s="312" t="s">
        <v>106</v>
      </c>
      <c r="N15" s="312" t="s">
        <v>81</v>
      </c>
      <c r="O15" s="312" t="s">
        <v>83</v>
      </c>
      <c r="P15" s="313" t="s">
        <v>85</v>
      </c>
    </row>
    <row r="16" spans="2:17" ht="45" customHeight="1" x14ac:dyDescent="0.35">
      <c r="B16" s="525" t="s">
        <v>88</v>
      </c>
      <c r="C16" s="312" t="s">
        <v>97</v>
      </c>
      <c r="D16" s="314"/>
      <c r="E16" s="314"/>
      <c r="F16" s="314">
        <v>3</v>
      </c>
      <c r="G16" s="314"/>
      <c r="H16" s="315">
        <f>1+1</f>
        <v>2</v>
      </c>
      <c r="I16" s="326"/>
      <c r="J16" s="525" t="s">
        <v>88</v>
      </c>
      <c r="K16" s="312" t="s">
        <v>97</v>
      </c>
      <c r="L16" s="314"/>
      <c r="M16" s="314"/>
      <c r="N16" s="314"/>
      <c r="O16" s="314"/>
      <c r="P16" s="315"/>
    </row>
    <row r="17" spans="2:17" ht="45" customHeight="1" x14ac:dyDescent="0.35">
      <c r="B17" s="525"/>
      <c r="C17" s="312" t="s">
        <v>95</v>
      </c>
      <c r="D17" s="316"/>
      <c r="E17" s="316"/>
      <c r="F17" s="314">
        <v>1</v>
      </c>
      <c r="G17" s="314"/>
      <c r="H17" s="315"/>
      <c r="I17" s="326"/>
      <c r="J17" s="525"/>
      <c r="K17" s="312" t="s">
        <v>95</v>
      </c>
      <c r="L17" s="316"/>
      <c r="M17" s="316"/>
      <c r="N17" s="314"/>
      <c r="O17" s="314"/>
      <c r="P17" s="315"/>
    </row>
    <row r="18" spans="2:17" ht="45" customHeight="1" x14ac:dyDescent="0.35">
      <c r="B18" s="525"/>
      <c r="C18" s="312" t="s">
        <v>93</v>
      </c>
      <c r="D18" s="316"/>
      <c r="E18" s="316"/>
      <c r="F18" s="316">
        <f>1+1+1</f>
        <v>3</v>
      </c>
      <c r="G18" s="314">
        <f>1+1</f>
        <v>2</v>
      </c>
      <c r="H18" s="315">
        <f>1+1+1+1+2</f>
        <v>6</v>
      </c>
      <c r="I18" s="326"/>
      <c r="J18" s="525"/>
      <c r="K18" s="312" t="s">
        <v>93</v>
      </c>
      <c r="L18" s="316"/>
      <c r="M18" s="316"/>
      <c r="N18" s="316">
        <v>1</v>
      </c>
      <c r="O18" s="314">
        <v>1</v>
      </c>
      <c r="P18" s="315">
        <f>1+1+1</f>
        <v>3</v>
      </c>
    </row>
    <row r="19" spans="2:17" ht="45" customHeight="1" x14ac:dyDescent="0.35">
      <c r="B19" s="525"/>
      <c r="C19" s="312" t="s">
        <v>91</v>
      </c>
      <c r="D19" s="317"/>
      <c r="E19" s="316"/>
      <c r="F19" s="316">
        <f>1+1+1+1</f>
        <v>4</v>
      </c>
      <c r="G19" s="314">
        <f>1+1+3</f>
        <v>5</v>
      </c>
      <c r="H19" s="315">
        <f>1+1+1+3+2+2+1</f>
        <v>11</v>
      </c>
      <c r="I19" s="326"/>
      <c r="J19" s="525"/>
      <c r="K19" s="312" t="s">
        <v>91</v>
      </c>
      <c r="L19" s="317"/>
      <c r="M19" s="316"/>
      <c r="N19" s="316">
        <f>1+1+1+1+3+1+1+2+1</f>
        <v>12</v>
      </c>
      <c r="O19" s="314">
        <f>1+1+1</f>
        <v>3</v>
      </c>
      <c r="P19" s="315">
        <f>1+1+2+1</f>
        <v>5</v>
      </c>
    </row>
    <row r="20" spans="2:17" ht="45" customHeight="1" thickBot="1" x14ac:dyDescent="0.4">
      <c r="B20" s="526"/>
      <c r="C20" s="318" t="s">
        <v>89</v>
      </c>
      <c r="D20" s="319"/>
      <c r="E20" s="319"/>
      <c r="F20" s="320">
        <f>1+1</f>
        <v>2</v>
      </c>
      <c r="G20" s="321"/>
      <c r="H20" s="322"/>
      <c r="I20" s="326"/>
      <c r="J20" s="526"/>
      <c r="K20" s="318" t="s">
        <v>89</v>
      </c>
      <c r="L20" s="319"/>
      <c r="M20" s="319"/>
      <c r="N20" s="320">
        <f>2+1+1+2</f>
        <v>6</v>
      </c>
      <c r="O20" s="321">
        <f>1+1+1</f>
        <v>3</v>
      </c>
      <c r="P20" s="322">
        <f>3+1+1</f>
        <v>5</v>
      </c>
    </row>
    <row r="21" spans="2:17" x14ac:dyDescent="0.35">
      <c r="B21" s="327"/>
      <c r="C21" s="327"/>
      <c r="D21" s="327">
        <f>SUM(D16:D20)</f>
        <v>0</v>
      </c>
      <c r="E21" s="327">
        <f t="shared" ref="E21:H21" si="2">SUM(E16:E20)</f>
        <v>0</v>
      </c>
      <c r="F21" s="327">
        <f t="shared" si="2"/>
        <v>13</v>
      </c>
      <c r="G21" s="327">
        <f t="shared" si="2"/>
        <v>7</v>
      </c>
      <c r="H21" s="327">
        <f t="shared" si="2"/>
        <v>19</v>
      </c>
      <c r="I21" s="328">
        <f>SUM(D21:H21)</f>
        <v>39</v>
      </c>
      <c r="J21" s="327"/>
      <c r="K21" s="327"/>
      <c r="L21" s="327">
        <f>SUM(L16:L20)</f>
        <v>0</v>
      </c>
      <c r="M21" s="327">
        <f t="shared" ref="M21:P21" si="3">SUM(M16:M20)</f>
        <v>0</v>
      </c>
      <c r="N21" s="327">
        <f t="shared" si="3"/>
        <v>19</v>
      </c>
      <c r="O21" s="327">
        <f t="shared" si="3"/>
        <v>7</v>
      </c>
      <c r="P21" s="327">
        <f t="shared" si="3"/>
        <v>13</v>
      </c>
      <c r="Q21" s="330">
        <f>SUM(L21:P21)</f>
        <v>39</v>
      </c>
    </row>
    <row r="23" spans="2:17" ht="15" thickBot="1" x14ac:dyDescent="0.4"/>
    <row r="24" spans="2:17" ht="15" thickBot="1" x14ac:dyDescent="0.4">
      <c r="B24" s="520" t="s">
        <v>1373</v>
      </c>
      <c r="C24" s="521"/>
      <c r="D24" s="521"/>
      <c r="E24" s="521"/>
      <c r="F24" s="521"/>
      <c r="G24" s="521"/>
      <c r="H24" s="522"/>
      <c r="I24" s="324"/>
      <c r="J24" s="520" t="s">
        <v>1374</v>
      </c>
      <c r="K24" s="521"/>
      <c r="L24" s="521"/>
      <c r="M24" s="521"/>
      <c r="N24" s="521"/>
      <c r="O24" s="521"/>
      <c r="P24" s="522"/>
    </row>
    <row r="25" spans="2:17" x14ac:dyDescent="0.35">
      <c r="B25" s="308"/>
      <c r="C25" s="309"/>
      <c r="D25" s="523" t="s">
        <v>4</v>
      </c>
      <c r="E25" s="523"/>
      <c r="F25" s="523"/>
      <c r="G25" s="523"/>
      <c r="H25" s="524"/>
      <c r="I25" s="325"/>
      <c r="J25" s="308"/>
      <c r="K25" s="309"/>
      <c r="L25" s="523" t="s">
        <v>4</v>
      </c>
      <c r="M25" s="523"/>
      <c r="N25" s="523"/>
      <c r="O25" s="523"/>
      <c r="P25" s="524"/>
    </row>
    <row r="26" spans="2:17" x14ac:dyDescent="0.35">
      <c r="B26" s="310"/>
      <c r="C26" s="311"/>
      <c r="D26" s="312" t="s">
        <v>157</v>
      </c>
      <c r="E26" s="312" t="s">
        <v>106</v>
      </c>
      <c r="F26" s="312" t="s">
        <v>81</v>
      </c>
      <c r="G26" s="312" t="s">
        <v>83</v>
      </c>
      <c r="H26" s="313" t="s">
        <v>85</v>
      </c>
      <c r="I26" s="325"/>
      <c r="J26" s="310"/>
      <c r="K26" s="311"/>
      <c r="L26" s="312" t="s">
        <v>157</v>
      </c>
      <c r="M26" s="312" t="s">
        <v>106</v>
      </c>
      <c r="N26" s="312" t="s">
        <v>81</v>
      </c>
      <c r="O26" s="312" t="s">
        <v>83</v>
      </c>
      <c r="P26" s="313" t="s">
        <v>85</v>
      </c>
    </row>
    <row r="27" spans="2:17" ht="45" customHeight="1" x14ac:dyDescent="0.35">
      <c r="B27" s="525" t="s">
        <v>88</v>
      </c>
      <c r="C27" s="312" t="s">
        <v>97</v>
      </c>
      <c r="D27" s="314"/>
      <c r="E27" s="314"/>
      <c r="F27" s="314"/>
      <c r="G27" s="314"/>
      <c r="H27" s="315"/>
      <c r="I27" s="326"/>
      <c r="J27" s="525" t="s">
        <v>88</v>
      </c>
      <c r="K27" s="312" t="s">
        <v>97</v>
      </c>
      <c r="L27" s="314"/>
      <c r="M27" s="314"/>
      <c r="N27" s="314"/>
      <c r="O27" s="314"/>
      <c r="P27" s="315"/>
    </row>
    <row r="28" spans="2:17" ht="45" customHeight="1" x14ac:dyDescent="0.35">
      <c r="B28" s="525"/>
      <c r="C28" s="312" t="s">
        <v>95</v>
      </c>
      <c r="D28" s="316"/>
      <c r="E28" s="316"/>
      <c r="F28" s="314"/>
      <c r="G28" s="314"/>
      <c r="H28" s="315"/>
      <c r="I28" s="326"/>
      <c r="J28" s="525"/>
      <c r="K28" s="312" t="s">
        <v>95</v>
      </c>
      <c r="L28" s="316"/>
      <c r="M28" s="316"/>
      <c r="N28" s="314"/>
      <c r="O28" s="314"/>
      <c r="P28" s="315"/>
    </row>
    <row r="29" spans="2:17" ht="45" customHeight="1" x14ac:dyDescent="0.35">
      <c r="B29" s="525"/>
      <c r="C29" s="312" t="s">
        <v>93</v>
      </c>
      <c r="D29" s="316"/>
      <c r="E29" s="316"/>
      <c r="F29" s="316"/>
      <c r="G29" s="314"/>
      <c r="H29" s="315"/>
      <c r="I29" s="326"/>
      <c r="J29" s="525"/>
      <c r="K29" s="312" t="s">
        <v>93</v>
      </c>
      <c r="L29" s="316"/>
      <c r="M29" s="316"/>
      <c r="N29" s="316"/>
      <c r="O29" s="314"/>
      <c r="P29" s="315"/>
    </row>
    <row r="30" spans="2:17" ht="45" customHeight="1" x14ac:dyDescent="0.35">
      <c r="B30" s="525"/>
      <c r="C30" s="312" t="s">
        <v>91</v>
      </c>
      <c r="D30" s="317"/>
      <c r="E30" s="316"/>
      <c r="F30" s="316">
        <v>1</v>
      </c>
      <c r="G30" s="314">
        <v>2</v>
      </c>
      <c r="H30" s="315">
        <v>1</v>
      </c>
      <c r="I30" s="326"/>
      <c r="J30" s="525"/>
      <c r="K30" s="312" t="s">
        <v>91</v>
      </c>
      <c r="L30" s="317"/>
      <c r="M30" s="316"/>
      <c r="N30" s="316">
        <v>1</v>
      </c>
      <c r="O30" s="314">
        <v>2</v>
      </c>
      <c r="P30" s="315">
        <v>1</v>
      </c>
    </row>
    <row r="31" spans="2:17" ht="45" customHeight="1" thickBot="1" x14ac:dyDescent="0.4">
      <c r="B31" s="526"/>
      <c r="C31" s="318" t="s">
        <v>89</v>
      </c>
      <c r="D31" s="319"/>
      <c r="E31" s="319"/>
      <c r="F31" s="320"/>
      <c r="G31" s="321"/>
      <c r="H31" s="322"/>
      <c r="I31" s="326"/>
      <c r="J31" s="526"/>
      <c r="K31" s="318" t="s">
        <v>89</v>
      </c>
      <c r="L31" s="319"/>
      <c r="M31" s="319"/>
      <c r="N31" s="320"/>
      <c r="O31" s="321"/>
      <c r="P31" s="322"/>
    </row>
    <row r="32" spans="2:17" x14ac:dyDescent="0.35">
      <c r="B32" s="327"/>
      <c r="C32" s="327"/>
      <c r="D32" s="327">
        <f>SUM(D27:D31)</f>
        <v>0</v>
      </c>
      <c r="E32" s="327">
        <f t="shared" ref="E32:H32" si="4">SUM(E27:E31)</f>
        <v>0</v>
      </c>
      <c r="F32" s="327">
        <f t="shared" si="4"/>
        <v>1</v>
      </c>
      <c r="G32" s="327">
        <f t="shared" si="4"/>
        <v>2</v>
      </c>
      <c r="H32" s="327">
        <f t="shared" si="4"/>
        <v>1</v>
      </c>
      <c r="I32" s="328">
        <f>SUM(D32:H32)</f>
        <v>4</v>
      </c>
      <c r="J32" s="327"/>
      <c r="K32" s="327"/>
      <c r="L32" s="327">
        <f>SUM(L27:L31)</f>
        <v>0</v>
      </c>
      <c r="M32" s="327">
        <f t="shared" ref="M32:P32" si="5">SUM(M27:M31)</f>
        <v>0</v>
      </c>
      <c r="N32" s="327">
        <f t="shared" si="5"/>
        <v>1</v>
      </c>
      <c r="O32" s="327">
        <f t="shared" si="5"/>
        <v>2</v>
      </c>
      <c r="P32" s="327">
        <f t="shared" si="5"/>
        <v>1</v>
      </c>
      <c r="Q32" s="330">
        <f>SUM(L32:P32)</f>
        <v>4</v>
      </c>
    </row>
  </sheetData>
  <mergeCells count="18">
    <mergeCell ref="B24:H24"/>
    <mergeCell ref="J24:P24"/>
    <mergeCell ref="D25:H25"/>
    <mergeCell ref="L25:P25"/>
    <mergeCell ref="B27:B31"/>
    <mergeCell ref="J27:J31"/>
    <mergeCell ref="B13:H13"/>
    <mergeCell ref="J13:P13"/>
    <mergeCell ref="D14:H14"/>
    <mergeCell ref="L14:P14"/>
    <mergeCell ref="B16:B20"/>
    <mergeCell ref="J16:J20"/>
    <mergeCell ref="B2:H2"/>
    <mergeCell ref="J2:P2"/>
    <mergeCell ref="D3:H3"/>
    <mergeCell ref="L3:P3"/>
    <mergeCell ref="B5:B9"/>
    <mergeCell ref="J5:J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6BD6E-2766-48D1-9039-496F7469F1E4}">
  <sheetPr>
    <tabColor rgb="FF00B0F0"/>
    <pageSetUpPr fitToPage="1"/>
  </sheetPr>
  <dimension ref="A1:AU70"/>
  <sheetViews>
    <sheetView showGridLines="0" view="pageBreakPreview" zoomScale="55" zoomScaleNormal="70" zoomScaleSheetLayoutView="55" zoomScalePageLayoutView="40" workbookViewId="0">
      <selection activeCell="D11" sqref="D11:D16"/>
    </sheetView>
  </sheetViews>
  <sheetFormatPr baseColWidth="10" defaultColWidth="11.453125" defaultRowHeight="14.5" x14ac:dyDescent="0.35"/>
  <cols>
    <col min="3" max="3" width="17" customWidth="1"/>
    <col min="4" max="4" width="43" customWidth="1"/>
    <col min="5" max="5" width="16.1796875" customWidth="1"/>
    <col min="6" max="6" width="19.1796875" customWidth="1"/>
    <col min="9" max="9" width="14.7265625" customWidth="1"/>
    <col min="20" max="20" width="34.81640625" customWidth="1"/>
    <col min="46" max="46" width="12.26953125" customWidth="1"/>
    <col min="47" max="47" width="48.7265625" customWidth="1"/>
  </cols>
  <sheetData>
    <row r="1" spans="1:47" ht="15.75" customHeight="1" x14ac:dyDescent="0.35">
      <c r="A1" s="667"/>
      <c r="B1" s="667"/>
      <c r="C1" s="670" t="s">
        <v>1183</v>
      </c>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3" t="s">
        <v>1184</v>
      </c>
    </row>
    <row r="2" spans="1:47" ht="16.5" customHeight="1" x14ac:dyDescent="0.35">
      <c r="A2" s="668"/>
      <c r="B2" s="668"/>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4"/>
    </row>
    <row r="3" spans="1:47" ht="22" customHeight="1" x14ac:dyDescent="0.35">
      <c r="A3" s="668"/>
      <c r="B3" s="668"/>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4"/>
    </row>
    <row r="4" spans="1:47" ht="19" customHeight="1" thickBot="1" x14ac:dyDescent="0.4">
      <c r="A4" s="669"/>
      <c r="B4" s="669"/>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2"/>
      <c r="AO4" s="672"/>
      <c r="AP4" s="672"/>
      <c r="AQ4" s="672"/>
      <c r="AR4" s="672"/>
      <c r="AS4" s="672"/>
      <c r="AT4" s="672"/>
      <c r="AU4" s="675"/>
    </row>
    <row r="5" spans="1:47" ht="27.5" thickBot="1" x14ac:dyDescent="0.4">
      <c r="A5" s="142"/>
      <c r="B5" s="142"/>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8"/>
    </row>
    <row r="6" spans="1:47" ht="18.5" thickBot="1" x14ac:dyDescent="0.4">
      <c r="A6" s="664" t="s">
        <v>3</v>
      </c>
      <c r="B6" s="664"/>
      <c r="C6" s="332" t="s">
        <v>1185</v>
      </c>
      <c r="D6" s="331" t="s">
        <v>26</v>
      </c>
      <c r="E6" s="333">
        <v>45412</v>
      </c>
      <c r="F6" s="334" t="s">
        <v>27</v>
      </c>
      <c r="G6" s="333">
        <v>45412</v>
      </c>
      <c r="H6" s="664" t="s">
        <v>28</v>
      </c>
      <c r="I6" s="664"/>
      <c r="J6" s="676" t="s">
        <v>1186</v>
      </c>
      <c r="K6" s="676"/>
      <c r="L6" s="676"/>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1:47" ht="16" thickBot="1" x14ac:dyDescent="0.4">
      <c r="A7" s="542"/>
      <c r="B7" s="542"/>
      <c r="C7" s="542"/>
      <c r="D7" s="542"/>
      <c r="E7" s="542"/>
      <c r="F7" s="543"/>
      <c r="G7" s="543"/>
      <c r="H7" s="543"/>
      <c r="I7" s="543"/>
      <c r="J7" s="543"/>
      <c r="K7" s="543"/>
      <c r="L7" s="543"/>
      <c r="M7" s="543"/>
      <c r="N7" s="543"/>
      <c r="O7" s="543"/>
      <c r="P7" s="543"/>
      <c r="Q7" s="543"/>
      <c r="R7" s="5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row>
    <row r="8" spans="1:47" ht="16" thickBot="1" x14ac:dyDescent="0.4">
      <c r="A8" s="664" t="s">
        <v>29</v>
      </c>
      <c r="B8" s="664"/>
      <c r="C8" s="664"/>
      <c r="D8" s="664"/>
      <c r="E8" s="664"/>
      <c r="F8" s="664"/>
      <c r="G8" s="664"/>
      <c r="H8" s="664"/>
      <c r="I8" s="664"/>
      <c r="J8" s="664"/>
      <c r="K8" s="664" t="s">
        <v>30</v>
      </c>
      <c r="L8" s="664"/>
      <c r="M8" s="664"/>
      <c r="N8" s="664"/>
      <c r="O8" s="664"/>
      <c r="P8" s="664"/>
      <c r="Q8" s="664"/>
      <c r="R8" s="664"/>
      <c r="S8" s="664" t="s">
        <v>31</v>
      </c>
      <c r="T8" s="664"/>
      <c r="U8" s="664"/>
      <c r="V8" s="664"/>
      <c r="W8" s="664"/>
      <c r="X8" s="664"/>
      <c r="Y8" s="664"/>
      <c r="Z8" s="664"/>
      <c r="AA8" s="664"/>
      <c r="AB8" s="664"/>
      <c r="AC8" s="664"/>
      <c r="AD8" s="664"/>
      <c r="AE8" s="664"/>
      <c r="AF8" s="664"/>
      <c r="AG8" s="662" t="s">
        <v>32</v>
      </c>
      <c r="AH8" s="662"/>
      <c r="AI8" s="662"/>
      <c r="AJ8" s="662"/>
      <c r="AK8" s="662"/>
      <c r="AL8" s="662"/>
      <c r="AM8" s="662"/>
      <c r="AN8" s="664" t="s">
        <v>33</v>
      </c>
      <c r="AO8" s="664"/>
      <c r="AP8" s="664"/>
      <c r="AQ8" s="664" t="s">
        <v>34</v>
      </c>
      <c r="AR8" s="664"/>
      <c r="AS8" s="664"/>
      <c r="AT8" s="662" t="s">
        <v>35</v>
      </c>
      <c r="AU8" s="662"/>
    </row>
    <row r="9" spans="1:47" ht="16" thickBot="1" x14ac:dyDescent="0.4">
      <c r="A9" s="665" t="s">
        <v>36</v>
      </c>
      <c r="B9" s="664" t="s">
        <v>3</v>
      </c>
      <c r="C9" s="665" t="s">
        <v>37</v>
      </c>
      <c r="D9" s="665" t="s">
        <v>38</v>
      </c>
      <c r="E9" s="664" t="s">
        <v>39</v>
      </c>
      <c r="F9" s="664" t="s">
        <v>4</v>
      </c>
      <c r="G9" s="662" t="s">
        <v>5</v>
      </c>
      <c r="H9" s="662" t="s">
        <v>6</v>
      </c>
      <c r="I9" s="664" t="s">
        <v>7</v>
      </c>
      <c r="J9" s="662" t="s">
        <v>8</v>
      </c>
      <c r="K9" s="662" t="s">
        <v>40</v>
      </c>
      <c r="L9" s="663" t="s">
        <v>41</v>
      </c>
      <c r="M9" s="665" t="s">
        <v>42</v>
      </c>
      <c r="N9" s="662" t="s">
        <v>43</v>
      </c>
      <c r="O9" s="663" t="s">
        <v>44</v>
      </c>
      <c r="P9" s="663" t="s">
        <v>45</v>
      </c>
      <c r="Q9" s="665" t="s">
        <v>42</v>
      </c>
      <c r="R9" s="663" t="s">
        <v>9</v>
      </c>
      <c r="S9" s="660" t="s">
        <v>46</v>
      </c>
      <c r="T9" s="662" t="s">
        <v>11</v>
      </c>
      <c r="U9" s="662" t="s">
        <v>47</v>
      </c>
      <c r="V9" s="662" t="s">
        <v>48</v>
      </c>
      <c r="W9" s="662" t="s">
        <v>49</v>
      </c>
      <c r="X9" s="662" t="s">
        <v>50</v>
      </c>
      <c r="Y9" s="662" t="s">
        <v>51</v>
      </c>
      <c r="Z9" s="663" t="s">
        <v>12</v>
      </c>
      <c r="AA9" s="662" t="s">
        <v>52</v>
      </c>
      <c r="AB9" s="662"/>
      <c r="AC9" s="662"/>
      <c r="AD9" s="662"/>
      <c r="AE9" s="662"/>
      <c r="AF9" s="662"/>
      <c r="AG9" s="660" t="s">
        <v>53</v>
      </c>
      <c r="AH9" s="660" t="s">
        <v>54</v>
      </c>
      <c r="AI9" s="660" t="s">
        <v>42</v>
      </c>
      <c r="AJ9" s="660" t="s">
        <v>55</v>
      </c>
      <c r="AK9" s="660" t="s">
        <v>42</v>
      </c>
      <c r="AL9" s="660" t="s">
        <v>56</v>
      </c>
      <c r="AM9" s="661" t="s">
        <v>17</v>
      </c>
      <c r="AN9" s="662" t="s">
        <v>18</v>
      </c>
      <c r="AO9" s="662" t="s">
        <v>19</v>
      </c>
      <c r="AP9" s="662" t="s">
        <v>20</v>
      </c>
      <c r="AQ9" s="662" t="s">
        <v>21</v>
      </c>
      <c r="AR9" s="662" t="s">
        <v>57</v>
      </c>
      <c r="AS9" s="662" t="s">
        <v>22</v>
      </c>
      <c r="AT9" s="666" t="s">
        <v>58</v>
      </c>
      <c r="AU9" s="666" t="s">
        <v>23</v>
      </c>
    </row>
    <row r="10" spans="1:47" ht="74.5" thickBot="1" x14ac:dyDescent="0.4">
      <c r="A10" s="665"/>
      <c r="B10" s="664"/>
      <c r="C10" s="665"/>
      <c r="D10" s="665"/>
      <c r="E10" s="664"/>
      <c r="F10" s="664"/>
      <c r="G10" s="662"/>
      <c r="H10" s="662"/>
      <c r="I10" s="664"/>
      <c r="J10" s="662"/>
      <c r="K10" s="662"/>
      <c r="L10" s="663"/>
      <c r="M10" s="665"/>
      <c r="N10" s="662"/>
      <c r="O10" s="663"/>
      <c r="P10" s="665"/>
      <c r="Q10" s="665"/>
      <c r="R10" s="663"/>
      <c r="S10" s="660"/>
      <c r="T10" s="662"/>
      <c r="U10" s="662"/>
      <c r="V10" s="662"/>
      <c r="W10" s="662"/>
      <c r="X10" s="662"/>
      <c r="Y10" s="662"/>
      <c r="Z10" s="663"/>
      <c r="AA10" s="335" t="s">
        <v>13</v>
      </c>
      <c r="AB10" s="336" t="s">
        <v>14</v>
      </c>
      <c r="AC10" s="337" t="s">
        <v>15</v>
      </c>
      <c r="AD10" s="336" t="s">
        <v>16</v>
      </c>
      <c r="AE10" s="338" t="s">
        <v>59</v>
      </c>
      <c r="AF10" s="338" t="s">
        <v>60</v>
      </c>
      <c r="AG10" s="660"/>
      <c r="AH10" s="660"/>
      <c r="AI10" s="660"/>
      <c r="AJ10" s="660"/>
      <c r="AK10" s="660"/>
      <c r="AL10" s="660"/>
      <c r="AM10" s="661"/>
      <c r="AN10" s="662"/>
      <c r="AO10" s="662"/>
      <c r="AP10" s="662"/>
      <c r="AQ10" s="662"/>
      <c r="AR10" s="662"/>
      <c r="AS10" s="662"/>
      <c r="AT10" s="666"/>
      <c r="AU10" s="666"/>
    </row>
    <row r="11" spans="1:47" ht="186" x14ac:dyDescent="0.35">
      <c r="A11" s="648">
        <v>1</v>
      </c>
      <c r="B11" s="651" t="s">
        <v>1185</v>
      </c>
      <c r="C11" s="654" t="s">
        <v>220</v>
      </c>
      <c r="D11" s="654" t="s">
        <v>221</v>
      </c>
      <c r="E11" s="657" t="s">
        <v>1187</v>
      </c>
      <c r="F11" s="600" t="s">
        <v>1188</v>
      </c>
      <c r="G11" s="657" t="s">
        <v>1189</v>
      </c>
      <c r="H11" s="657" t="s">
        <v>1190</v>
      </c>
      <c r="I11" s="633" t="s">
        <v>1191</v>
      </c>
      <c r="J11" s="636" t="s">
        <v>1192</v>
      </c>
      <c r="K11" s="639">
        <v>2</v>
      </c>
      <c r="L11" s="642" t="s">
        <v>91</v>
      </c>
      <c r="M11" s="621">
        <v>0.4</v>
      </c>
      <c r="N11" s="645" t="s">
        <v>1193</v>
      </c>
      <c r="O11" s="621" t="s">
        <v>1193</v>
      </c>
      <c r="P11" s="624" t="s">
        <v>157</v>
      </c>
      <c r="Q11" s="621">
        <v>0.2</v>
      </c>
      <c r="R11" s="627" t="s">
        <v>149</v>
      </c>
      <c r="S11" s="339">
        <v>1</v>
      </c>
      <c r="T11" s="340" t="s">
        <v>1194</v>
      </c>
      <c r="U11" s="340" t="s">
        <v>1195</v>
      </c>
      <c r="V11" s="340" t="s">
        <v>1196</v>
      </c>
      <c r="W11" s="340" t="s">
        <v>1197</v>
      </c>
      <c r="X11" s="340" t="s">
        <v>1198</v>
      </c>
      <c r="Y11" s="341" t="s">
        <v>1199</v>
      </c>
      <c r="Z11" s="342" t="s">
        <v>88</v>
      </c>
      <c r="AA11" s="343" t="s">
        <v>243</v>
      </c>
      <c r="AB11" s="344" t="s">
        <v>65</v>
      </c>
      <c r="AC11" s="345">
        <v>0.4</v>
      </c>
      <c r="AD11" s="344" t="s">
        <v>66</v>
      </c>
      <c r="AE11" s="344" t="s">
        <v>67</v>
      </c>
      <c r="AF11" s="346" t="s">
        <v>68</v>
      </c>
      <c r="AG11" s="630">
        <v>0.09</v>
      </c>
      <c r="AH11" s="609" t="s">
        <v>89</v>
      </c>
      <c r="AI11" s="606">
        <v>0.2</v>
      </c>
      <c r="AJ11" s="609" t="s">
        <v>157</v>
      </c>
      <c r="AK11" s="606">
        <v>0.2</v>
      </c>
      <c r="AL11" s="612" t="s">
        <v>149</v>
      </c>
      <c r="AM11" s="615" t="s">
        <v>262</v>
      </c>
      <c r="AN11" s="618" t="s">
        <v>1200</v>
      </c>
      <c r="AO11" s="591" t="s">
        <v>1201</v>
      </c>
      <c r="AP11" s="594" t="s">
        <v>1201</v>
      </c>
      <c r="AQ11" s="597" t="s">
        <v>1201</v>
      </c>
      <c r="AR11" s="600" t="s">
        <v>1201</v>
      </c>
      <c r="AS11" s="603" t="s">
        <v>1201</v>
      </c>
      <c r="AT11" s="347"/>
      <c r="AU11" s="348"/>
    </row>
    <row r="12" spans="1:47" ht="108.5" x14ac:dyDescent="0.35">
      <c r="A12" s="649"/>
      <c r="B12" s="652"/>
      <c r="C12" s="655"/>
      <c r="D12" s="655"/>
      <c r="E12" s="658"/>
      <c r="F12" s="601"/>
      <c r="G12" s="658"/>
      <c r="H12" s="658"/>
      <c r="I12" s="634"/>
      <c r="J12" s="637"/>
      <c r="K12" s="640"/>
      <c r="L12" s="643"/>
      <c r="M12" s="622"/>
      <c r="N12" s="646"/>
      <c r="O12" s="622"/>
      <c r="P12" s="625"/>
      <c r="Q12" s="622"/>
      <c r="R12" s="628"/>
      <c r="S12" s="349">
        <v>2</v>
      </c>
      <c r="T12" s="350" t="s">
        <v>1202</v>
      </c>
      <c r="U12" s="350" t="s">
        <v>1203</v>
      </c>
      <c r="V12" s="350" t="s">
        <v>1204</v>
      </c>
      <c r="W12" s="350" t="s">
        <v>1205</v>
      </c>
      <c r="X12" s="350" t="s">
        <v>1206</v>
      </c>
      <c r="Y12" s="351" t="s">
        <v>1199</v>
      </c>
      <c r="Z12" s="352" t="s">
        <v>88</v>
      </c>
      <c r="AA12" s="353" t="s">
        <v>243</v>
      </c>
      <c r="AB12" s="354" t="s">
        <v>65</v>
      </c>
      <c r="AC12" s="355">
        <v>0.4</v>
      </c>
      <c r="AD12" s="354" t="s">
        <v>66</v>
      </c>
      <c r="AE12" s="354" t="s">
        <v>67</v>
      </c>
      <c r="AF12" s="356" t="s">
        <v>68</v>
      </c>
      <c r="AG12" s="631"/>
      <c r="AH12" s="610"/>
      <c r="AI12" s="607"/>
      <c r="AJ12" s="610"/>
      <c r="AK12" s="607"/>
      <c r="AL12" s="613"/>
      <c r="AM12" s="616"/>
      <c r="AN12" s="619"/>
      <c r="AO12" s="592"/>
      <c r="AP12" s="595"/>
      <c r="AQ12" s="598"/>
      <c r="AR12" s="601"/>
      <c r="AS12" s="604"/>
      <c r="AT12" s="357"/>
      <c r="AU12" s="358"/>
    </row>
    <row r="13" spans="1:47" ht="108.5" x14ac:dyDescent="0.35">
      <c r="A13" s="649"/>
      <c r="B13" s="652"/>
      <c r="C13" s="655"/>
      <c r="D13" s="655"/>
      <c r="E13" s="658"/>
      <c r="F13" s="601"/>
      <c r="G13" s="658"/>
      <c r="H13" s="658"/>
      <c r="I13" s="634"/>
      <c r="J13" s="637"/>
      <c r="K13" s="640"/>
      <c r="L13" s="643"/>
      <c r="M13" s="622"/>
      <c r="N13" s="646"/>
      <c r="O13" s="622"/>
      <c r="P13" s="625"/>
      <c r="Q13" s="622"/>
      <c r="R13" s="628"/>
      <c r="S13" s="349">
        <v>3</v>
      </c>
      <c r="T13" s="350" t="s">
        <v>1207</v>
      </c>
      <c r="U13" s="350" t="s">
        <v>1203</v>
      </c>
      <c r="V13" s="350" t="s">
        <v>1204</v>
      </c>
      <c r="W13" s="350" t="s">
        <v>1208</v>
      </c>
      <c r="X13" s="350" t="s">
        <v>1209</v>
      </c>
      <c r="Y13" s="359" t="s">
        <v>1199</v>
      </c>
      <c r="Z13" s="352" t="s">
        <v>88</v>
      </c>
      <c r="AA13" s="353" t="s">
        <v>243</v>
      </c>
      <c r="AB13" s="354" t="s">
        <v>65</v>
      </c>
      <c r="AC13" s="355">
        <v>0.4</v>
      </c>
      <c r="AD13" s="354" t="s">
        <v>66</v>
      </c>
      <c r="AE13" s="354" t="s">
        <v>67</v>
      </c>
      <c r="AF13" s="356" t="s">
        <v>68</v>
      </c>
      <c r="AG13" s="631"/>
      <c r="AH13" s="610"/>
      <c r="AI13" s="607"/>
      <c r="AJ13" s="610"/>
      <c r="AK13" s="607"/>
      <c r="AL13" s="613"/>
      <c r="AM13" s="616"/>
      <c r="AN13" s="619"/>
      <c r="AO13" s="592"/>
      <c r="AP13" s="595"/>
      <c r="AQ13" s="598"/>
      <c r="AR13" s="601"/>
      <c r="AS13" s="604"/>
      <c r="AT13" s="357"/>
      <c r="AU13" s="358"/>
    </row>
    <row r="14" spans="1:47" ht="15.65" customHeight="1" x14ac:dyDescent="0.35">
      <c r="A14" s="649"/>
      <c r="B14" s="652"/>
      <c r="C14" s="655"/>
      <c r="D14" s="655"/>
      <c r="E14" s="658"/>
      <c r="F14" s="601"/>
      <c r="G14" s="658" t="s">
        <v>1189</v>
      </c>
      <c r="H14" s="658"/>
      <c r="I14" s="634"/>
      <c r="J14" s="637"/>
      <c r="K14" s="640"/>
      <c r="L14" s="643"/>
      <c r="M14" s="622"/>
      <c r="N14" s="646"/>
      <c r="O14" s="622"/>
      <c r="P14" s="625"/>
      <c r="Q14" s="622"/>
      <c r="R14" s="628"/>
      <c r="S14" s="349">
        <v>4</v>
      </c>
      <c r="T14" s="350"/>
      <c r="U14" s="350"/>
      <c r="V14" s="350"/>
      <c r="W14" s="350"/>
      <c r="X14" s="350"/>
      <c r="Y14" s="351"/>
      <c r="Z14" s="352" t="s">
        <v>77</v>
      </c>
      <c r="AA14" s="353"/>
      <c r="AB14" s="354"/>
      <c r="AC14" s="355" t="s">
        <v>77</v>
      </c>
      <c r="AD14" s="354"/>
      <c r="AE14" s="354"/>
      <c r="AF14" s="356"/>
      <c r="AG14" s="631"/>
      <c r="AH14" s="610"/>
      <c r="AI14" s="607"/>
      <c r="AJ14" s="610"/>
      <c r="AK14" s="607"/>
      <c r="AL14" s="613"/>
      <c r="AM14" s="616"/>
      <c r="AN14" s="619"/>
      <c r="AO14" s="592"/>
      <c r="AP14" s="595"/>
      <c r="AQ14" s="598"/>
      <c r="AR14" s="601"/>
      <c r="AS14" s="604"/>
      <c r="AT14" s="357"/>
      <c r="AU14" s="358"/>
    </row>
    <row r="15" spans="1:47" ht="15.65" customHeight="1" x14ac:dyDescent="0.35">
      <c r="A15" s="649"/>
      <c r="B15" s="652"/>
      <c r="C15" s="655"/>
      <c r="D15" s="655"/>
      <c r="E15" s="658"/>
      <c r="F15" s="601"/>
      <c r="G15" s="658"/>
      <c r="H15" s="658"/>
      <c r="I15" s="634"/>
      <c r="J15" s="637"/>
      <c r="K15" s="640"/>
      <c r="L15" s="643"/>
      <c r="M15" s="622"/>
      <c r="N15" s="646"/>
      <c r="O15" s="622"/>
      <c r="P15" s="625"/>
      <c r="Q15" s="622"/>
      <c r="R15" s="628"/>
      <c r="S15" s="349">
        <v>5</v>
      </c>
      <c r="T15" s="350"/>
      <c r="U15" s="350"/>
      <c r="V15" s="350"/>
      <c r="W15" s="350"/>
      <c r="X15" s="350"/>
      <c r="Y15" s="351"/>
      <c r="Z15" s="352" t="s">
        <v>77</v>
      </c>
      <c r="AA15" s="353"/>
      <c r="AB15" s="354"/>
      <c r="AC15" s="355" t="s">
        <v>77</v>
      </c>
      <c r="AD15" s="354"/>
      <c r="AE15" s="354"/>
      <c r="AF15" s="356"/>
      <c r="AG15" s="631"/>
      <c r="AH15" s="610"/>
      <c r="AI15" s="607"/>
      <c r="AJ15" s="610"/>
      <c r="AK15" s="607"/>
      <c r="AL15" s="613"/>
      <c r="AM15" s="616"/>
      <c r="AN15" s="619"/>
      <c r="AO15" s="592"/>
      <c r="AP15" s="595"/>
      <c r="AQ15" s="598"/>
      <c r="AR15" s="601"/>
      <c r="AS15" s="604"/>
      <c r="AT15" s="357"/>
      <c r="AU15" s="358"/>
    </row>
    <row r="16" spans="1:47" ht="16.149999999999999" customHeight="1" thickBot="1" x14ac:dyDescent="0.4">
      <c r="A16" s="650"/>
      <c r="B16" s="653"/>
      <c r="C16" s="656"/>
      <c r="D16" s="656"/>
      <c r="E16" s="659"/>
      <c r="F16" s="602"/>
      <c r="G16" s="659"/>
      <c r="H16" s="659"/>
      <c r="I16" s="635"/>
      <c r="J16" s="638"/>
      <c r="K16" s="641"/>
      <c r="L16" s="644"/>
      <c r="M16" s="623"/>
      <c r="N16" s="647"/>
      <c r="O16" s="623"/>
      <c r="P16" s="626"/>
      <c r="Q16" s="623"/>
      <c r="R16" s="629"/>
      <c r="S16" s="360">
        <v>6</v>
      </c>
      <c r="T16" s="361"/>
      <c r="U16" s="361"/>
      <c r="V16" s="361"/>
      <c r="W16" s="361"/>
      <c r="X16" s="361"/>
      <c r="Y16" s="362"/>
      <c r="Z16" s="363" t="s">
        <v>77</v>
      </c>
      <c r="AA16" s="364"/>
      <c r="AB16" s="365"/>
      <c r="AC16" s="366" t="s">
        <v>77</v>
      </c>
      <c r="AD16" s="365"/>
      <c r="AE16" s="365"/>
      <c r="AF16" s="367"/>
      <c r="AG16" s="632"/>
      <c r="AH16" s="611"/>
      <c r="AI16" s="608"/>
      <c r="AJ16" s="611"/>
      <c r="AK16" s="608"/>
      <c r="AL16" s="614"/>
      <c r="AM16" s="617"/>
      <c r="AN16" s="620"/>
      <c r="AO16" s="593"/>
      <c r="AP16" s="596"/>
      <c r="AQ16" s="599"/>
      <c r="AR16" s="602"/>
      <c r="AS16" s="605"/>
      <c r="AT16" s="368"/>
      <c r="AU16" s="369"/>
    </row>
    <row r="17" spans="1:47" ht="155" x14ac:dyDescent="0.35">
      <c r="A17" s="648">
        <v>2</v>
      </c>
      <c r="B17" s="651" t="s">
        <v>1185</v>
      </c>
      <c r="C17" s="654" t="s">
        <v>220</v>
      </c>
      <c r="D17" s="654" t="s">
        <v>221</v>
      </c>
      <c r="E17" s="657" t="s">
        <v>1210</v>
      </c>
      <c r="F17" s="600" t="s">
        <v>1211</v>
      </c>
      <c r="G17" s="657" t="s">
        <v>1212</v>
      </c>
      <c r="H17" s="657" t="s">
        <v>1213</v>
      </c>
      <c r="I17" s="633" t="s">
        <v>1214</v>
      </c>
      <c r="J17" s="636" t="s">
        <v>1192</v>
      </c>
      <c r="K17" s="639">
        <v>2</v>
      </c>
      <c r="L17" s="642" t="s">
        <v>91</v>
      </c>
      <c r="M17" s="621">
        <v>0.4</v>
      </c>
      <c r="N17" s="645" t="s">
        <v>1193</v>
      </c>
      <c r="O17" s="621" t="s">
        <v>1193</v>
      </c>
      <c r="P17" s="624" t="s">
        <v>157</v>
      </c>
      <c r="Q17" s="621">
        <v>0.2</v>
      </c>
      <c r="R17" s="627" t="s">
        <v>149</v>
      </c>
      <c r="S17" s="339">
        <v>1</v>
      </c>
      <c r="T17" s="340" t="s">
        <v>1215</v>
      </c>
      <c r="U17" s="340" t="s">
        <v>1195</v>
      </c>
      <c r="V17" s="340" t="s">
        <v>1204</v>
      </c>
      <c r="W17" s="340" t="s">
        <v>1216</v>
      </c>
      <c r="X17" s="340" t="s">
        <v>1217</v>
      </c>
      <c r="Y17" s="341" t="s">
        <v>1199</v>
      </c>
      <c r="Z17" s="342" t="s">
        <v>88</v>
      </c>
      <c r="AA17" s="343" t="s">
        <v>243</v>
      </c>
      <c r="AB17" s="344" t="s">
        <v>65</v>
      </c>
      <c r="AC17" s="345">
        <v>0.4</v>
      </c>
      <c r="AD17" s="344" t="s">
        <v>66</v>
      </c>
      <c r="AE17" s="344" t="s">
        <v>67</v>
      </c>
      <c r="AF17" s="346" t="s">
        <v>68</v>
      </c>
      <c r="AG17" s="630">
        <v>0.14000000000000001</v>
      </c>
      <c r="AH17" s="609" t="s">
        <v>89</v>
      </c>
      <c r="AI17" s="606">
        <v>0.2</v>
      </c>
      <c r="AJ17" s="609" t="s">
        <v>157</v>
      </c>
      <c r="AK17" s="606">
        <v>0.2</v>
      </c>
      <c r="AL17" s="612" t="s">
        <v>149</v>
      </c>
      <c r="AM17" s="615" t="s">
        <v>262</v>
      </c>
      <c r="AN17" s="618" t="s">
        <v>1200</v>
      </c>
      <c r="AO17" s="591" t="s">
        <v>1201</v>
      </c>
      <c r="AP17" s="594" t="s">
        <v>1201</v>
      </c>
      <c r="AQ17" s="597" t="s">
        <v>1201</v>
      </c>
      <c r="AR17" s="600" t="s">
        <v>1201</v>
      </c>
      <c r="AS17" s="603" t="s">
        <v>1201</v>
      </c>
      <c r="AT17" s="347"/>
      <c r="AU17" s="348"/>
    </row>
    <row r="18" spans="1:47" ht="124" x14ac:dyDescent="0.35">
      <c r="A18" s="649"/>
      <c r="B18" s="652"/>
      <c r="C18" s="655"/>
      <c r="D18" s="655"/>
      <c r="E18" s="658"/>
      <c r="F18" s="601"/>
      <c r="G18" s="658"/>
      <c r="H18" s="658"/>
      <c r="I18" s="634"/>
      <c r="J18" s="637"/>
      <c r="K18" s="640"/>
      <c r="L18" s="643"/>
      <c r="M18" s="622"/>
      <c r="N18" s="646"/>
      <c r="O18" s="622"/>
      <c r="P18" s="625"/>
      <c r="Q18" s="622"/>
      <c r="R18" s="628"/>
      <c r="S18" s="349">
        <v>2</v>
      </c>
      <c r="T18" s="350" t="s">
        <v>1218</v>
      </c>
      <c r="U18" s="350" t="s">
        <v>1203</v>
      </c>
      <c r="V18" s="350" t="s">
        <v>1204</v>
      </c>
      <c r="W18" s="350" t="s">
        <v>1219</v>
      </c>
      <c r="X18" s="350" t="s">
        <v>1220</v>
      </c>
      <c r="Y18" s="351" t="s">
        <v>1199</v>
      </c>
      <c r="Z18" s="352" t="s">
        <v>88</v>
      </c>
      <c r="AA18" s="353" t="s">
        <v>243</v>
      </c>
      <c r="AB18" s="354" t="s">
        <v>65</v>
      </c>
      <c r="AC18" s="355">
        <v>0.4</v>
      </c>
      <c r="AD18" s="354" t="s">
        <v>66</v>
      </c>
      <c r="AE18" s="354" t="s">
        <v>67</v>
      </c>
      <c r="AF18" s="356" t="s">
        <v>68</v>
      </c>
      <c r="AG18" s="631"/>
      <c r="AH18" s="610"/>
      <c r="AI18" s="607"/>
      <c r="AJ18" s="610"/>
      <c r="AK18" s="607"/>
      <c r="AL18" s="613"/>
      <c r="AM18" s="616"/>
      <c r="AN18" s="619"/>
      <c r="AO18" s="592"/>
      <c r="AP18" s="595"/>
      <c r="AQ18" s="598"/>
      <c r="AR18" s="601"/>
      <c r="AS18" s="604"/>
      <c r="AT18" s="357"/>
      <c r="AU18" s="358"/>
    </row>
    <row r="19" spans="1:47" ht="15.5" x14ac:dyDescent="0.35">
      <c r="A19" s="649"/>
      <c r="B19" s="652"/>
      <c r="C19" s="655"/>
      <c r="D19" s="655"/>
      <c r="E19" s="658"/>
      <c r="F19" s="601"/>
      <c r="G19" s="658" t="s">
        <v>1212</v>
      </c>
      <c r="H19" s="658" t="s">
        <v>1213</v>
      </c>
      <c r="I19" s="634"/>
      <c r="J19" s="637"/>
      <c r="K19" s="640"/>
      <c r="L19" s="643"/>
      <c r="M19" s="622"/>
      <c r="N19" s="646"/>
      <c r="O19" s="622"/>
      <c r="P19" s="625"/>
      <c r="Q19" s="622"/>
      <c r="R19" s="628"/>
      <c r="S19" s="349">
        <v>3</v>
      </c>
      <c r="T19" s="350"/>
      <c r="U19" s="350"/>
      <c r="V19" s="350"/>
      <c r="W19" s="350"/>
      <c r="X19" s="350"/>
      <c r="Y19" s="359"/>
      <c r="Z19" s="352" t="s">
        <v>77</v>
      </c>
      <c r="AA19" s="353"/>
      <c r="AB19" s="354"/>
      <c r="AC19" s="355" t="s">
        <v>77</v>
      </c>
      <c r="AD19" s="354"/>
      <c r="AE19" s="354"/>
      <c r="AF19" s="356"/>
      <c r="AG19" s="631"/>
      <c r="AH19" s="610"/>
      <c r="AI19" s="607"/>
      <c r="AJ19" s="610"/>
      <c r="AK19" s="607"/>
      <c r="AL19" s="613"/>
      <c r="AM19" s="616"/>
      <c r="AN19" s="619"/>
      <c r="AO19" s="592"/>
      <c r="AP19" s="595"/>
      <c r="AQ19" s="598"/>
      <c r="AR19" s="601"/>
      <c r="AS19" s="604"/>
      <c r="AT19" s="357"/>
      <c r="AU19" s="358"/>
    </row>
    <row r="20" spans="1:47" ht="15.65" customHeight="1" x14ac:dyDescent="0.35">
      <c r="A20" s="649"/>
      <c r="B20" s="652"/>
      <c r="C20" s="655"/>
      <c r="D20" s="655"/>
      <c r="E20" s="658"/>
      <c r="F20" s="601"/>
      <c r="G20" s="658"/>
      <c r="H20" s="658"/>
      <c r="I20" s="634"/>
      <c r="J20" s="637"/>
      <c r="K20" s="640"/>
      <c r="L20" s="643"/>
      <c r="M20" s="622"/>
      <c r="N20" s="646"/>
      <c r="O20" s="622"/>
      <c r="P20" s="625"/>
      <c r="Q20" s="622"/>
      <c r="R20" s="628"/>
      <c r="S20" s="349">
        <v>4</v>
      </c>
      <c r="T20" s="350"/>
      <c r="U20" s="350"/>
      <c r="V20" s="350"/>
      <c r="W20" s="350"/>
      <c r="X20" s="350"/>
      <c r="Y20" s="351"/>
      <c r="Z20" s="352" t="s">
        <v>77</v>
      </c>
      <c r="AA20" s="353"/>
      <c r="AB20" s="354"/>
      <c r="AC20" s="355" t="s">
        <v>77</v>
      </c>
      <c r="AD20" s="354"/>
      <c r="AE20" s="354"/>
      <c r="AF20" s="356"/>
      <c r="AG20" s="631"/>
      <c r="AH20" s="610"/>
      <c r="AI20" s="607"/>
      <c r="AJ20" s="610"/>
      <c r="AK20" s="607"/>
      <c r="AL20" s="613"/>
      <c r="AM20" s="616"/>
      <c r="AN20" s="619"/>
      <c r="AO20" s="592"/>
      <c r="AP20" s="595"/>
      <c r="AQ20" s="598"/>
      <c r="AR20" s="601"/>
      <c r="AS20" s="604"/>
      <c r="AT20" s="357"/>
      <c r="AU20" s="358"/>
    </row>
    <row r="21" spans="1:47" ht="15.65" customHeight="1" x14ac:dyDescent="0.35">
      <c r="A21" s="649"/>
      <c r="B21" s="652"/>
      <c r="C21" s="655"/>
      <c r="D21" s="655"/>
      <c r="E21" s="658"/>
      <c r="F21" s="601"/>
      <c r="G21" s="658" t="s">
        <v>1212</v>
      </c>
      <c r="H21" s="658" t="s">
        <v>1213</v>
      </c>
      <c r="I21" s="634"/>
      <c r="J21" s="637"/>
      <c r="K21" s="640"/>
      <c r="L21" s="643"/>
      <c r="M21" s="622"/>
      <c r="N21" s="646"/>
      <c r="O21" s="622"/>
      <c r="P21" s="625"/>
      <c r="Q21" s="622"/>
      <c r="R21" s="628"/>
      <c r="S21" s="349">
        <v>5</v>
      </c>
      <c r="T21" s="350"/>
      <c r="U21" s="350"/>
      <c r="V21" s="350"/>
      <c r="W21" s="350"/>
      <c r="X21" s="350"/>
      <c r="Y21" s="351"/>
      <c r="Z21" s="352" t="s">
        <v>77</v>
      </c>
      <c r="AA21" s="353"/>
      <c r="AB21" s="354"/>
      <c r="AC21" s="355" t="s">
        <v>77</v>
      </c>
      <c r="AD21" s="354"/>
      <c r="AE21" s="354"/>
      <c r="AF21" s="356"/>
      <c r="AG21" s="631"/>
      <c r="AH21" s="610"/>
      <c r="AI21" s="607"/>
      <c r="AJ21" s="610"/>
      <c r="AK21" s="607"/>
      <c r="AL21" s="613"/>
      <c r="AM21" s="616"/>
      <c r="AN21" s="619"/>
      <c r="AO21" s="592"/>
      <c r="AP21" s="595"/>
      <c r="AQ21" s="598"/>
      <c r="AR21" s="601"/>
      <c r="AS21" s="604"/>
      <c r="AT21" s="357"/>
      <c r="AU21" s="358"/>
    </row>
    <row r="22" spans="1:47" ht="16.149999999999999" customHeight="1" thickBot="1" x14ac:dyDescent="0.4">
      <c r="A22" s="650"/>
      <c r="B22" s="653"/>
      <c r="C22" s="656"/>
      <c r="D22" s="656"/>
      <c r="E22" s="659"/>
      <c r="F22" s="602"/>
      <c r="G22" s="659"/>
      <c r="H22" s="659"/>
      <c r="I22" s="635"/>
      <c r="J22" s="638"/>
      <c r="K22" s="641"/>
      <c r="L22" s="644"/>
      <c r="M22" s="623"/>
      <c r="N22" s="647"/>
      <c r="O22" s="623"/>
      <c r="P22" s="626"/>
      <c r="Q22" s="623"/>
      <c r="R22" s="629"/>
      <c r="S22" s="360">
        <v>6</v>
      </c>
      <c r="T22" s="361"/>
      <c r="U22" s="361"/>
      <c r="V22" s="361"/>
      <c r="W22" s="361"/>
      <c r="X22" s="361"/>
      <c r="Y22" s="362"/>
      <c r="Z22" s="363" t="s">
        <v>77</v>
      </c>
      <c r="AA22" s="364"/>
      <c r="AB22" s="365"/>
      <c r="AC22" s="366" t="s">
        <v>77</v>
      </c>
      <c r="AD22" s="365"/>
      <c r="AE22" s="365"/>
      <c r="AF22" s="367"/>
      <c r="AG22" s="632"/>
      <c r="AH22" s="611"/>
      <c r="AI22" s="608"/>
      <c r="AJ22" s="611"/>
      <c r="AK22" s="608"/>
      <c r="AL22" s="614"/>
      <c r="AM22" s="617"/>
      <c r="AN22" s="620"/>
      <c r="AO22" s="593"/>
      <c r="AP22" s="596"/>
      <c r="AQ22" s="599"/>
      <c r="AR22" s="602"/>
      <c r="AS22" s="605"/>
      <c r="AT22" s="368"/>
      <c r="AU22" s="369"/>
    </row>
    <row r="23" spans="1:47" ht="108.5" x14ac:dyDescent="0.35">
      <c r="A23" s="648">
        <v>3</v>
      </c>
      <c r="B23" s="651" t="s">
        <v>1185</v>
      </c>
      <c r="C23" s="654" t="s">
        <v>220</v>
      </c>
      <c r="D23" s="654" t="s">
        <v>221</v>
      </c>
      <c r="E23" s="657" t="s">
        <v>1221</v>
      </c>
      <c r="F23" s="600" t="s">
        <v>1222</v>
      </c>
      <c r="G23" s="657" t="s">
        <v>1223</v>
      </c>
      <c r="H23" s="657" t="s">
        <v>1224</v>
      </c>
      <c r="I23" s="633" t="s">
        <v>1225</v>
      </c>
      <c r="J23" s="636" t="s">
        <v>1192</v>
      </c>
      <c r="K23" s="639">
        <v>2</v>
      </c>
      <c r="L23" s="642" t="s">
        <v>91</v>
      </c>
      <c r="M23" s="621">
        <v>0.4</v>
      </c>
      <c r="N23" s="645" t="s">
        <v>1226</v>
      </c>
      <c r="O23" s="621" t="s">
        <v>1226</v>
      </c>
      <c r="P23" s="624" t="s">
        <v>106</v>
      </c>
      <c r="Q23" s="621">
        <v>0.4</v>
      </c>
      <c r="R23" s="627" t="s">
        <v>81</v>
      </c>
      <c r="S23" s="339">
        <v>1</v>
      </c>
      <c r="T23" s="340" t="s">
        <v>1227</v>
      </c>
      <c r="U23" s="340" t="s">
        <v>1228</v>
      </c>
      <c r="V23" s="340" t="s">
        <v>1229</v>
      </c>
      <c r="W23" s="340" t="s">
        <v>1230</v>
      </c>
      <c r="X23" s="340" t="s">
        <v>1231</v>
      </c>
      <c r="Y23" s="341" t="s">
        <v>1199</v>
      </c>
      <c r="Z23" s="342" t="s">
        <v>88</v>
      </c>
      <c r="AA23" s="343" t="s">
        <v>243</v>
      </c>
      <c r="AB23" s="344" t="s">
        <v>65</v>
      </c>
      <c r="AC23" s="345">
        <v>0.4</v>
      </c>
      <c r="AD23" s="344" t="s">
        <v>66</v>
      </c>
      <c r="AE23" s="344" t="s">
        <v>67</v>
      </c>
      <c r="AF23" s="346" t="s">
        <v>68</v>
      </c>
      <c r="AG23" s="630">
        <v>0.09</v>
      </c>
      <c r="AH23" s="609" t="s">
        <v>89</v>
      </c>
      <c r="AI23" s="606">
        <v>0.4</v>
      </c>
      <c r="AJ23" s="609" t="s">
        <v>106</v>
      </c>
      <c r="AK23" s="606">
        <v>0.4</v>
      </c>
      <c r="AL23" s="612" t="s">
        <v>149</v>
      </c>
      <c r="AM23" s="615" t="s">
        <v>262</v>
      </c>
      <c r="AN23" s="618" t="s">
        <v>1200</v>
      </c>
      <c r="AO23" s="591" t="s">
        <v>1201</v>
      </c>
      <c r="AP23" s="594" t="s">
        <v>1201</v>
      </c>
      <c r="AQ23" s="597" t="s">
        <v>1201</v>
      </c>
      <c r="AR23" s="600" t="s">
        <v>1201</v>
      </c>
      <c r="AS23" s="603" t="s">
        <v>1201</v>
      </c>
      <c r="AT23" s="347"/>
      <c r="AU23" s="348"/>
    </row>
    <row r="24" spans="1:47" ht="170.5" x14ac:dyDescent="0.35">
      <c r="A24" s="649"/>
      <c r="B24" s="652"/>
      <c r="C24" s="655"/>
      <c r="D24" s="655"/>
      <c r="E24" s="658"/>
      <c r="F24" s="601"/>
      <c r="G24" s="658"/>
      <c r="H24" s="658"/>
      <c r="I24" s="634"/>
      <c r="J24" s="637"/>
      <c r="K24" s="640"/>
      <c r="L24" s="643"/>
      <c r="M24" s="622"/>
      <c r="N24" s="646"/>
      <c r="O24" s="622"/>
      <c r="P24" s="625"/>
      <c r="Q24" s="622"/>
      <c r="R24" s="628"/>
      <c r="S24" s="349">
        <v>2</v>
      </c>
      <c r="T24" s="350" t="s">
        <v>1232</v>
      </c>
      <c r="U24" s="350" t="s">
        <v>1233</v>
      </c>
      <c r="V24" s="350" t="s">
        <v>1204</v>
      </c>
      <c r="W24" s="350" t="s">
        <v>1234</v>
      </c>
      <c r="X24" s="350" t="s">
        <v>1235</v>
      </c>
      <c r="Y24" s="351" t="s">
        <v>1236</v>
      </c>
      <c r="Z24" s="352" t="s">
        <v>88</v>
      </c>
      <c r="AA24" s="353" t="s">
        <v>243</v>
      </c>
      <c r="AB24" s="354" t="s">
        <v>65</v>
      </c>
      <c r="AC24" s="355">
        <v>0.4</v>
      </c>
      <c r="AD24" s="354" t="s">
        <v>66</v>
      </c>
      <c r="AE24" s="354" t="s">
        <v>67</v>
      </c>
      <c r="AF24" s="356" t="s">
        <v>68</v>
      </c>
      <c r="AG24" s="631"/>
      <c r="AH24" s="610"/>
      <c r="AI24" s="607"/>
      <c r="AJ24" s="610"/>
      <c r="AK24" s="607"/>
      <c r="AL24" s="613"/>
      <c r="AM24" s="616"/>
      <c r="AN24" s="619"/>
      <c r="AO24" s="592"/>
      <c r="AP24" s="595"/>
      <c r="AQ24" s="598"/>
      <c r="AR24" s="601"/>
      <c r="AS24" s="604"/>
      <c r="AT24" s="357"/>
      <c r="AU24" s="358"/>
    </row>
    <row r="25" spans="1:47" ht="124" x14ac:dyDescent="0.35">
      <c r="A25" s="649"/>
      <c r="B25" s="652"/>
      <c r="C25" s="655"/>
      <c r="D25" s="655"/>
      <c r="E25" s="658"/>
      <c r="F25" s="601"/>
      <c r="G25" s="658"/>
      <c r="H25" s="658"/>
      <c r="I25" s="634"/>
      <c r="J25" s="637"/>
      <c r="K25" s="640"/>
      <c r="L25" s="643"/>
      <c r="M25" s="622"/>
      <c r="N25" s="646"/>
      <c r="O25" s="622"/>
      <c r="P25" s="625"/>
      <c r="Q25" s="622"/>
      <c r="R25" s="628"/>
      <c r="S25" s="349">
        <v>3</v>
      </c>
      <c r="T25" s="350" t="s">
        <v>1237</v>
      </c>
      <c r="U25" s="350" t="s">
        <v>1228</v>
      </c>
      <c r="V25" s="350" t="s">
        <v>1229</v>
      </c>
      <c r="W25" s="350" t="s">
        <v>1238</v>
      </c>
      <c r="X25" s="350" t="s">
        <v>1239</v>
      </c>
      <c r="Y25" s="359" t="s">
        <v>1199</v>
      </c>
      <c r="Z25" s="352" t="s">
        <v>88</v>
      </c>
      <c r="AA25" s="353" t="s">
        <v>243</v>
      </c>
      <c r="AB25" s="354" t="s">
        <v>65</v>
      </c>
      <c r="AC25" s="355">
        <v>0.4</v>
      </c>
      <c r="AD25" s="354" t="s">
        <v>66</v>
      </c>
      <c r="AE25" s="354" t="s">
        <v>67</v>
      </c>
      <c r="AF25" s="356" t="s">
        <v>68</v>
      </c>
      <c r="AG25" s="631"/>
      <c r="AH25" s="610"/>
      <c r="AI25" s="607"/>
      <c r="AJ25" s="610"/>
      <c r="AK25" s="607"/>
      <c r="AL25" s="613"/>
      <c r="AM25" s="616"/>
      <c r="AN25" s="619"/>
      <c r="AO25" s="592"/>
      <c r="AP25" s="595"/>
      <c r="AQ25" s="598"/>
      <c r="AR25" s="601"/>
      <c r="AS25" s="604"/>
      <c r="AT25" s="357"/>
      <c r="AU25" s="358"/>
    </row>
    <row r="26" spans="1:47" ht="15.65" customHeight="1" x14ac:dyDescent="0.35">
      <c r="A26" s="649"/>
      <c r="B26" s="652"/>
      <c r="C26" s="655"/>
      <c r="D26" s="655"/>
      <c r="E26" s="658"/>
      <c r="F26" s="601"/>
      <c r="G26" s="658"/>
      <c r="H26" s="658"/>
      <c r="I26" s="634"/>
      <c r="J26" s="637"/>
      <c r="K26" s="640"/>
      <c r="L26" s="643"/>
      <c r="M26" s="622"/>
      <c r="N26" s="646"/>
      <c r="O26" s="622"/>
      <c r="P26" s="625"/>
      <c r="Q26" s="622"/>
      <c r="R26" s="628"/>
      <c r="S26" s="349">
        <v>4</v>
      </c>
      <c r="T26" s="350" t="s">
        <v>1240</v>
      </c>
      <c r="U26" s="350" t="s">
        <v>1228</v>
      </c>
      <c r="V26" s="350" t="s">
        <v>1229</v>
      </c>
      <c r="W26" s="350" t="s">
        <v>1241</v>
      </c>
      <c r="X26" s="350" t="s">
        <v>1242</v>
      </c>
      <c r="Y26" s="351" t="s">
        <v>1199</v>
      </c>
      <c r="Z26" s="352" t="s">
        <v>88</v>
      </c>
      <c r="AA26" s="353" t="s">
        <v>243</v>
      </c>
      <c r="AB26" s="354" t="s">
        <v>65</v>
      </c>
      <c r="AC26" s="355">
        <v>0.4</v>
      </c>
      <c r="AD26" s="354" t="s">
        <v>66</v>
      </c>
      <c r="AE26" s="354" t="s">
        <v>67</v>
      </c>
      <c r="AF26" s="356" t="s">
        <v>68</v>
      </c>
      <c r="AG26" s="631"/>
      <c r="AH26" s="610"/>
      <c r="AI26" s="607"/>
      <c r="AJ26" s="610"/>
      <c r="AK26" s="607"/>
      <c r="AL26" s="613"/>
      <c r="AM26" s="616"/>
      <c r="AN26" s="619"/>
      <c r="AO26" s="592"/>
      <c r="AP26" s="595"/>
      <c r="AQ26" s="598"/>
      <c r="AR26" s="601"/>
      <c r="AS26" s="604"/>
      <c r="AT26" s="357"/>
      <c r="AU26" s="358"/>
    </row>
    <row r="27" spans="1:47" ht="15.65" customHeight="1" x14ac:dyDescent="0.35">
      <c r="A27" s="649"/>
      <c r="B27" s="652"/>
      <c r="C27" s="655"/>
      <c r="D27" s="655"/>
      <c r="E27" s="658"/>
      <c r="F27" s="601"/>
      <c r="G27" s="658"/>
      <c r="H27" s="658"/>
      <c r="I27" s="634"/>
      <c r="J27" s="637"/>
      <c r="K27" s="640"/>
      <c r="L27" s="643"/>
      <c r="M27" s="622"/>
      <c r="N27" s="646"/>
      <c r="O27" s="622"/>
      <c r="P27" s="625"/>
      <c r="Q27" s="622"/>
      <c r="R27" s="628"/>
      <c r="S27" s="349">
        <v>5</v>
      </c>
      <c r="T27" s="350"/>
      <c r="U27" s="350"/>
      <c r="V27" s="350"/>
      <c r="W27" s="350"/>
      <c r="X27" s="350"/>
      <c r="Y27" s="351"/>
      <c r="Z27" s="352" t="s">
        <v>77</v>
      </c>
      <c r="AA27" s="353"/>
      <c r="AB27" s="354"/>
      <c r="AC27" s="355" t="s">
        <v>77</v>
      </c>
      <c r="AD27" s="354"/>
      <c r="AE27" s="354"/>
      <c r="AF27" s="356"/>
      <c r="AG27" s="631"/>
      <c r="AH27" s="610"/>
      <c r="AI27" s="607"/>
      <c r="AJ27" s="610"/>
      <c r="AK27" s="607"/>
      <c r="AL27" s="613"/>
      <c r="AM27" s="616"/>
      <c r="AN27" s="619"/>
      <c r="AO27" s="592"/>
      <c r="AP27" s="595"/>
      <c r="AQ27" s="598"/>
      <c r="AR27" s="601"/>
      <c r="AS27" s="604"/>
      <c r="AT27" s="357"/>
      <c r="AU27" s="358"/>
    </row>
    <row r="28" spans="1:47" ht="16.149999999999999" customHeight="1" thickBot="1" x14ac:dyDescent="0.4">
      <c r="A28" s="650"/>
      <c r="B28" s="653"/>
      <c r="C28" s="656"/>
      <c r="D28" s="656"/>
      <c r="E28" s="659"/>
      <c r="F28" s="602"/>
      <c r="G28" s="659"/>
      <c r="H28" s="659"/>
      <c r="I28" s="635"/>
      <c r="J28" s="638"/>
      <c r="K28" s="641"/>
      <c r="L28" s="644"/>
      <c r="M28" s="623"/>
      <c r="N28" s="647"/>
      <c r="O28" s="623"/>
      <c r="P28" s="626"/>
      <c r="Q28" s="623"/>
      <c r="R28" s="629"/>
      <c r="S28" s="360">
        <v>6</v>
      </c>
      <c r="T28" s="361"/>
      <c r="U28" s="361"/>
      <c r="V28" s="361"/>
      <c r="W28" s="361"/>
      <c r="X28" s="361"/>
      <c r="Y28" s="362"/>
      <c r="Z28" s="363" t="s">
        <v>77</v>
      </c>
      <c r="AA28" s="364"/>
      <c r="AB28" s="365"/>
      <c r="AC28" s="366" t="s">
        <v>77</v>
      </c>
      <c r="AD28" s="365"/>
      <c r="AE28" s="365"/>
      <c r="AF28" s="367"/>
      <c r="AG28" s="632"/>
      <c r="AH28" s="611"/>
      <c r="AI28" s="608"/>
      <c r="AJ28" s="611"/>
      <c r="AK28" s="608"/>
      <c r="AL28" s="614"/>
      <c r="AM28" s="617"/>
      <c r="AN28" s="620"/>
      <c r="AO28" s="593"/>
      <c r="AP28" s="596"/>
      <c r="AQ28" s="599"/>
      <c r="AR28" s="602"/>
      <c r="AS28" s="605"/>
      <c r="AT28" s="368"/>
      <c r="AU28" s="369"/>
    </row>
    <row r="29" spans="1:47" ht="170.5" x14ac:dyDescent="0.35">
      <c r="A29" s="648">
        <v>4</v>
      </c>
      <c r="B29" s="651" t="s">
        <v>1185</v>
      </c>
      <c r="C29" s="654" t="s">
        <v>220</v>
      </c>
      <c r="D29" s="654" t="s">
        <v>221</v>
      </c>
      <c r="E29" s="657" t="s">
        <v>1221</v>
      </c>
      <c r="F29" s="600" t="s">
        <v>1243</v>
      </c>
      <c r="G29" s="657" t="s">
        <v>1244</v>
      </c>
      <c r="H29" s="657" t="s">
        <v>1224</v>
      </c>
      <c r="I29" s="633" t="s">
        <v>1245</v>
      </c>
      <c r="J29" s="636" t="s">
        <v>1192</v>
      </c>
      <c r="K29" s="639">
        <v>2</v>
      </c>
      <c r="L29" s="642" t="s">
        <v>91</v>
      </c>
      <c r="M29" s="621">
        <v>0.4</v>
      </c>
      <c r="N29" s="645" t="s">
        <v>1226</v>
      </c>
      <c r="O29" s="621" t="s">
        <v>1226</v>
      </c>
      <c r="P29" s="624" t="s">
        <v>106</v>
      </c>
      <c r="Q29" s="621">
        <v>0.4</v>
      </c>
      <c r="R29" s="627" t="s">
        <v>81</v>
      </c>
      <c r="S29" s="339">
        <v>1</v>
      </c>
      <c r="T29" s="340" t="s">
        <v>1246</v>
      </c>
      <c r="U29" s="340" t="s">
        <v>1233</v>
      </c>
      <c r="V29" s="340" t="s">
        <v>1247</v>
      </c>
      <c r="W29" s="340" t="s">
        <v>1234</v>
      </c>
      <c r="X29" s="340" t="s">
        <v>1235</v>
      </c>
      <c r="Y29" s="341" t="s">
        <v>1199</v>
      </c>
      <c r="Z29" s="342" t="s">
        <v>88</v>
      </c>
      <c r="AA29" s="343" t="s">
        <v>243</v>
      </c>
      <c r="AB29" s="344" t="s">
        <v>65</v>
      </c>
      <c r="AC29" s="345">
        <v>0.4</v>
      </c>
      <c r="AD29" s="344" t="s">
        <v>66</v>
      </c>
      <c r="AE29" s="344" t="s">
        <v>67</v>
      </c>
      <c r="AF29" s="346" t="s">
        <v>68</v>
      </c>
      <c r="AG29" s="630">
        <v>0.09</v>
      </c>
      <c r="AH29" s="609" t="s">
        <v>89</v>
      </c>
      <c r="AI29" s="606">
        <v>0.4</v>
      </c>
      <c r="AJ29" s="609" t="s">
        <v>106</v>
      </c>
      <c r="AK29" s="606">
        <v>0.4</v>
      </c>
      <c r="AL29" s="612" t="s">
        <v>149</v>
      </c>
      <c r="AM29" s="615" t="s">
        <v>262</v>
      </c>
      <c r="AN29" s="618" t="s">
        <v>1200</v>
      </c>
      <c r="AO29" s="591" t="s">
        <v>1201</v>
      </c>
      <c r="AP29" s="594" t="s">
        <v>1201</v>
      </c>
      <c r="AQ29" s="597" t="s">
        <v>1201</v>
      </c>
      <c r="AR29" s="600" t="s">
        <v>1201</v>
      </c>
      <c r="AS29" s="603" t="s">
        <v>1201</v>
      </c>
      <c r="AT29" s="347"/>
      <c r="AU29" s="348"/>
    </row>
    <row r="30" spans="1:47" ht="124" x14ac:dyDescent="0.35">
      <c r="A30" s="649"/>
      <c r="B30" s="652"/>
      <c r="C30" s="655"/>
      <c r="D30" s="655"/>
      <c r="E30" s="658"/>
      <c r="F30" s="601"/>
      <c r="G30" s="658"/>
      <c r="H30" s="658"/>
      <c r="I30" s="634"/>
      <c r="J30" s="637"/>
      <c r="K30" s="640"/>
      <c r="L30" s="643"/>
      <c r="M30" s="622"/>
      <c r="N30" s="646"/>
      <c r="O30" s="622"/>
      <c r="P30" s="625"/>
      <c r="Q30" s="622"/>
      <c r="R30" s="628"/>
      <c r="S30" s="349">
        <v>2</v>
      </c>
      <c r="T30" s="350" t="s">
        <v>1248</v>
      </c>
      <c r="U30" s="350" t="s">
        <v>1228</v>
      </c>
      <c r="V30" s="350" t="s">
        <v>1229</v>
      </c>
      <c r="W30" s="350" t="s">
        <v>1249</v>
      </c>
      <c r="X30" s="350" t="s">
        <v>1239</v>
      </c>
      <c r="Y30" s="351" t="s">
        <v>1199</v>
      </c>
      <c r="Z30" s="352" t="s">
        <v>88</v>
      </c>
      <c r="AA30" s="353" t="s">
        <v>243</v>
      </c>
      <c r="AB30" s="354" t="s">
        <v>65</v>
      </c>
      <c r="AC30" s="355">
        <v>0.4</v>
      </c>
      <c r="AD30" s="354" t="s">
        <v>66</v>
      </c>
      <c r="AE30" s="354" t="s">
        <v>67</v>
      </c>
      <c r="AF30" s="356" t="s">
        <v>68</v>
      </c>
      <c r="AG30" s="631"/>
      <c r="AH30" s="610"/>
      <c r="AI30" s="607"/>
      <c r="AJ30" s="610"/>
      <c r="AK30" s="607"/>
      <c r="AL30" s="613"/>
      <c r="AM30" s="616"/>
      <c r="AN30" s="619"/>
      <c r="AO30" s="592"/>
      <c r="AP30" s="595"/>
      <c r="AQ30" s="598"/>
      <c r="AR30" s="601"/>
      <c r="AS30" s="604"/>
      <c r="AT30" s="357"/>
      <c r="AU30" s="358"/>
    </row>
    <row r="31" spans="1:47" ht="217" x14ac:dyDescent="0.35">
      <c r="A31" s="649"/>
      <c r="B31" s="652"/>
      <c r="C31" s="655"/>
      <c r="D31" s="655"/>
      <c r="E31" s="658"/>
      <c r="F31" s="601"/>
      <c r="G31" s="658"/>
      <c r="H31" s="658"/>
      <c r="I31" s="634"/>
      <c r="J31" s="637"/>
      <c r="K31" s="640"/>
      <c r="L31" s="643"/>
      <c r="M31" s="622"/>
      <c r="N31" s="646"/>
      <c r="O31" s="622"/>
      <c r="P31" s="625"/>
      <c r="Q31" s="622"/>
      <c r="R31" s="628"/>
      <c r="S31" s="349">
        <v>3</v>
      </c>
      <c r="T31" s="350" t="s">
        <v>1250</v>
      </c>
      <c r="U31" s="350" t="s">
        <v>1228</v>
      </c>
      <c r="V31" s="350" t="s">
        <v>1229</v>
      </c>
      <c r="W31" s="350" t="s">
        <v>1251</v>
      </c>
      <c r="X31" s="350" t="s">
        <v>1242</v>
      </c>
      <c r="Y31" s="359" t="s">
        <v>1199</v>
      </c>
      <c r="Z31" s="352" t="s">
        <v>88</v>
      </c>
      <c r="AA31" s="353" t="s">
        <v>243</v>
      </c>
      <c r="AB31" s="354" t="s">
        <v>65</v>
      </c>
      <c r="AC31" s="355">
        <v>0.4</v>
      </c>
      <c r="AD31" s="354" t="s">
        <v>66</v>
      </c>
      <c r="AE31" s="354" t="s">
        <v>67</v>
      </c>
      <c r="AF31" s="356" t="s">
        <v>68</v>
      </c>
      <c r="AG31" s="631"/>
      <c r="AH31" s="610"/>
      <c r="AI31" s="607"/>
      <c r="AJ31" s="610"/>
      <c r="AK31" s="607"/>
      <c r="AL31" s="613"/>
      <c r="AM31" s="616"/>
      <c r="AN31" s="619"/>
      <c r="AO31" s="592"/>
      <c r="AP31" s="595"/>
      <c r="AQ31" s="598"/>
      <c r="AR31" s="601"/>
      <c r="AS31" s="604"/>
      <c r="AT31" s="357"/>
      <c r="AU31" s="358"/>
    </row>
    <row r="32" spans="1:47" ht="15.65" customHeight="1" x14ac:dyDescent="0.35">
      <c r="A32" s="649"/>
      <c r="B32" s="652"/>
      <c r="C32" s="655"/>
      <c r="D32" s="655"/>
      <c r="E32" s="658"/>
      <c r="F32" s="601" t="s">
        <v>1243</v>
      </c>
      <c r="G32" s="658"/>
      <c r="H32" s="658"/>
      <c r="I32" s="634"/>
      <c r="J32" s="637"/>
      <c r="K32" s="640"/>
      <c r="L32" s="643"/>
      <c r="M32" s="622"/>
      <c r="N32" s="646"/>
      <c r="O32" s="622"/>
      <c r="P32" s="625"/>
      <c r="Q32" s="622"/>
      <c r="R32" s="628"/>
      <c r="S32" s="349">
        <v>4</v>
      </c>
      <c r="T32" s="350"/>
      <c r="U32" s="350"/>
      <c r="V32" s="350"/>
      <c r="W32" s="350"/>
      <c r="X32" s="350"/>
      <c r="Y32" s="351"/>
      <c r="Z32" s="352" t="s">
        <v>77</v>
      </c>
      <c r="AA32" s="353"/>
      <c r="AB32" s="354"/>
      <c r="AC32" s="355" t="s">
        <v>77</v>
      </c>
      <c r="AD32" s="354"/>
      <c r="AE32" s="354"/>
      <c r="AF32" s="356"/>
      <c r="AG32" s="631"/>
      <c r="AH32" s="610"/>
      <c r="AI32" s="607"/>
      <c r="AJ32" s="610"/>
      <c r="AK32" s="607"/>
      <c r="AL32" s="613"/>
      <c r="AM32" s="616"/>
      <c r="AN32" s="619"/>
      <c r="AO32" s="592"/>
      <c r="AP32" s="595"/>
      <c r="AQ32" s="598"/>
      <c r="AR32" s="601"/>
      <c r="AS32" s="604"/>
      <c r="AT32" s="357"/>
      <c r="AU32" s="358"/>
    </row>
    <row r="33" spans="1:47" ht="15.65" customHeight="1" x14ac:dyDescent="0.35">
      <c r="A33" s="649"/>
      <c r="B33" s="652"/>
      <c r="C33" s="655"/>
      <c r="D33" s="655"/>
      <c r="E33" s="658"/>
      <c r="F33" s="601"/>
      <c r="G33" s="658"/>
      <c r="H33" s="658"/>
      <c r="I33" s="634"/>
      <c r="J33" s="637"/>
      <c r="K33" s="640"/>
      <c r="L33" s="643"/>
      <c r="M33" s="622"/>
      <c r="N33" s="646"/>
      <c r="O33" s="622"/>
      <c r="P33" s="625"/>
      <c r="Q33" s="622"/>
      <c r="R33" s="628"/>
      <c r="S33" s="349">
        <v>5</v>
      </c>
      <c r="T33" s="350"/>
      <c r="U33" s="350"/>
      <c r="V33" s="350"/>
      <c r="W33" s="350"/>
      <c r="X33" s="350"/>
      <c r="Y33" s="351"/>
      <c r="Z33" s="352" t="s">
        <v>77</v>
      </c>
      <c r="AA33" s="353"/>
      <c r="AB33" s="354"/>
      <c r="AC33" s="355" t="s">
        <v>77</v>
      </c>
      <c r="AD33" s="354"/>
      <c r="AE33" s="354"/>
      <c r="AF33" s="356"/>
      <c r="AG33" s="631"/>
      <c r="AH33" s="610"/>
      <c r="AI33" s="607"/>
      <c r="AJ33" s="610"/>
      <c r="AK33" s="607"/>
      <c r="AL33" s="613"/>
      <c r="AM33" s="616"/>
      <c r="AN33" s="619"/>
      <c r="AO33" s="592"/>
      <c r="AP33" s="595"/>
      <c r="AQ33" s="598"/>
      <c r="AR33" s="601"/>
      <c r="AS33" s="604"/>
      <c r="AT33" s="357"/>
      <c r="AU33" s="358"/>
    </row>
    <row r="34" spans="1:47" ht="16.149999999999999" customHeight="1" thickBot="1" x14ac:dyDescent="0.4">
      <c r="A34" s="650"/>
      <c r="B34" s="653"/>
      <c r="C34" s="656"/>
      <c r="D34" s="656"/>
      <c r="E34" s="659"/>
      <c r="F34" s="602"/>
      <c r="G34" s="659"/>
      <c r="H34" s="659"/>
      <c r="I34" s="635"/>
      <c r="J34" s="638"/>
      <c r="K34" s="641"/>
      <c r="L34" s="644"/>
      <c r="M34" s="623"/>
      <c r="N34" s="647"/>
      <c r="O34" s="623"/>
      <c r="P34" s="626"/>
      <c r="Q34" s="623"/>
      <c r="R34" s="629"/>
      <c r="S34" s="360">
        <v>6</v>
      </c>
      <c r="T34" s="361"/>
      <c r="U34" s="361"/>
      <c r="V34" s="361"/>
      <c r="W34" s="361"/>
      <c r="X34" s="361"/>
      <c r="Y34" s="362"/>
      <c r="Z34" s="363" t="s">
        <v>77</v>
      </c>
      <c r="AA34" s="364"/>
      <c r="AB34" s="365"/>
      <c r="AC34" s="366" t="s">
        <v>77</v>
      </c>
      <c r="AD34" s="365"/>
      <c r="AE34" s="365"/>
      <c r="AF34" s="367"/>
      <c r="AG34" s="632"/>
      <c r="AH34" s="611"/>
      <c r="AI34" s="608"/>
      <c r="AJ34" s="611"/>
      <c r="AK34" s="608"/>
      <c r="AL34" s="614"/>
      <c r="AM34" s="617"/>
      <c r="AN34" s="620"/>
      <c r="AO34" s="593"/>
      <c r="AP34" s="596"/>
      <c r="AQ34" s="599"/>
      <c r="AR34" s="602"/>
      <c r="AS34" s="605"/>
      <c r="AT34" s="368"/>
      <c r="AU34" s="369"/>
    </row>
    <row r="35" spans="1:47" ht="15.5" hidden="1" x14ac:dyDescent="0.35">
      <c r="A35" s="577">
        <v>5</v>
      </c>
      <c r="B35" s="580"/>
      <c r="C35" s="583" t="s">
        <v>77</v>
      </c>
      <c r="D35" s="583" t="s">
        <v>77</v>
      </c>
      <c r="E35" s="586"/>
      <c r="F35" s="589"/>
      <c r="G35" s="586"/>
      <c r="H35" s="586"/>
      <c r="I35" s="562"/>
      <c r="J35" s="565"/>
      <c r="K35" s="568"/>
      <c r="L35" s="571" t="s">
        <v>77</v>
      </c>
      <c r="M35" s="550" t="s">
        <v>77</v>
      </c>
      <c r="N35" s="574"/>
      <c r="O35" s="550">
        <v>0</v>
      </c>
      <c r="P35" s="553" t="s">
        <v>77</v>
      </c>
      <c r="Q35" s="550" t="s">
        <v>77</v>
      </c>
      <c r="R35" s="556" t="s">
        <v>77</v>
      </c>
      <c r="S35" s="370">
        <v>1</v>
      </c>
      <c r="T35" s="371"/>
      <c r="U35" s="371"/>
      <c r="V35" s="371"/>
      <c r="W35" s="371"/>
      <c r="X35" s="371"/>
      <c r="Y35" s="371"/>
      <c r="Z35" s="372" t="s">
        <v>77</v>
      </c>
      <c r="AA35" s="373"/>
      <c r="AB35" s="373"/>
      <c r="AC35" s="374" t="s">
        <v>77</v>
      </c>
      <c r="AD35" s="373"/>
      <c r="AE35" s="373"/>
      <c r="AF35" s="375"/>
      <c r="AG35" s="376" t="s">
        <v>77</v>
      </c>
      <c r="AH35" s="377" t="s">
        <v>77</v>
      </c>
      <c r="AI35" s="374" t="s">
        <v>77</v>
      </c>
      <c r="AJ35" s="377" t="s">
        <v>77</v>
      </c>
      <c r="AK35" s="374" t="s">
        <v>77</v>
      </c>
      <c r="AL35" s="378" t="s">
        <v>77</v>
      </c>
      <c r="AM35" s="559"/>
      <c r="AN35" s="379"/>
      <c r="AO35" s="380"/>
      <c r="AP35" s="381"/>
      <c r="AQ35" s="382"/>
      <c r="AR35" s="383"/>
      <c r="AS35" s="384"/>
      <c r="AT35" s="379"/>
      <c r="AU35" s="385"/>
    </row>
    <row r="36" spans="1:47" ht="15.5" hidden="1" x14ac:dyDescent="0.35">
      <c r="A36" s="577"/>
      <c r="B36" s="580"/>
      <c r="C36" s="583"/>
      <c r="D36" s="583"/>
      <c r="E36" s="586"/>
      <c r="F36" s="589"/>
      <c r="G36" s="586"/>
      <c r="H36" s="586"/>
      <c r="I36" s="562"/>
      <c r="J36" s="565"/>
      <c r="K36" s="568"/>
      <c r="L36" s="571"/>
      <c r="M36" s="550"/>
      <c r="N36" s="574"/>
      <c r="O36" s="550"/>
      <c r="P36" s="553"/>
      <c r="Q36" s="550"/>
      <c r="R36" s="556"/>
      <c r="S36" s="386">
        <v>2</v>
      </c>
      <c r="T36" s="387"/>
      <c r="U36" s="387"/>
      <c r="V36" s="387"/>
      <c r="W36" s="387"/>
      <c r="X36" s="387"/>
      <c r="Y36" s="387"/>
      <c r="Z36" s="388" t="s">
        <v>77</v>
      </c>
      <c r="AA36" s="389"/>
      <c r="AB36" s="389"/>
      <c r="AC36" s="390" t="s">
        <v>77</v>
      </c>
      <c r="AD36" s="389"/>
      <c r="AE36" s="389"/>
      <c r="AF36" s="391"/>
      <c r="AG36" s="392" t="s">
        <v>77</v>
      </c>
      <c r="AH36" s="393" t="s">
        <v>77</v>
      </c>
      <c r="AI36" s="390" t="s">
        <v>77</v>
      </c>
      <c r="AJ36" s="393" t="s">
        <v>77</v>
      </c>
      <c r="AK36" s="390" t="s">
        <v>77</v>
      </c>
      <c r="AL36" s="394" t="s">
        <v>77</v>
      </c>
      <c r="AM36" s="559"/>
      <c r="AN36" s="395"/>
      <c r="AO36" s="396"/>
      <c r="AP36" s="397"/>
      <c r="AQ36" s="398"/>
      <c r="AR36" s="399"/>
      <c r="AS36" s="400"/>
      <c r="AT36" s="401"/>
      <c r="AU36" s="402"/>
    </row>
    <row r="37" spans="1:47" ht="15.5" hidden="1" x14ac:dyDescent="0.35">
      <c r="A37" s="577"/>
      <c r="B37" s="580"/>
      <c r="C37" s="583"/>
      <c r="D37" s="583"/>
      <c r="E37" s="586"/>
      <c r="F37" s="589"/>
      <c r="G37" s="586"/>
      <c r="H37" s="586"/>
      <c r="I37" s="562"/>
      <c r="J37" s="565"/>
      <c r="K37" s="568"/>
      <c r="L37" s="571"/>
      <c r="M37" s="550"/>
      <c r="N37" s="574"/>
      <c r="O37" s="550"/>
      <c r="P37" s="553"/>
      <c r="Q37" s="550"/>
      <c r="R37" s="556"/>
      <c r="S37" s="386">
        <v>3</v>
      </c>
      <c r="T37" s="403"/>
      <c r="U37" s="403"/>
      <c r="V37" s="403"/>
      <c r="W37" s="403"/>
      <c r="X37" s="403"/>
      <c r="Y37" s="404"/>
      <c r="Z37" s="388" t="s">
        <v>77</v>
      </c>
      <c r="AA37" s="389"/>
      <c r="AB37" s="389"/>
      <c r="AC37" s="390" t="s">
        <v>77</v>
      </c>
      <c r="AD37" s="389"/>
      <c r="AE37" s="389"/>
      <c r="AF37" s="391"/>
      <c r="AG37" s="392" t="s">
        <v>77</v>
      </c>
      <c r="AH37" s="393" t="s">
        <v>77</v>
      </c>
      <c r="AI37" s="390" t="s">
        <v>77</v>
      </c>
      <c r="AJ37" s="393" t="s">
        <v>77</v>
      </c>
      <c r="AK37" s="390" t="s">
        <v>77</v>
      </c>
      <c r="AL37" s="394" t="s">
        <v>77</v>
      </c>
      <c r="AM37" s="559"/>
      <c r="AN37" s="401"/>
      <c r="AO37" s="405"/>
      <c r="AP37" s="397"/>
      <c r="AQ37" s="398"/>
      <c r="AR37" s="399"/>
      <c r="AS37" s="400"/>
      <c r="AT37" s="401"/>
      <c r="AU37" s="402"/>
    </row>
    <row r="38" spans="1:47" ht="15.5" hidden="1" x14ac:dyDescent="0.35">
      <c r="A38" s="577"/>
      <c r="B38" s="580"/>
      <c r="C38" s="583"/>
      <c r="D38" s="583"/>
      <c r="E38" s="586"/>
      <c r="F38" s="589"/>
      <c r="G38" s="586"/>
      <c r="H38" s="586"/>
      <c r="I38" s="562"/>
      <c r="J38" s="565"/>
      <c r="K38" s="568"/>
      <c r="L38" s="571"/>
      <c r="M38" s="550"/>
      <c r="N38" s="574"/>
      <c r="O38" s="550"/>
      <c r="P38" s="553"/>
      <c r="Q38" s="550"/>
      <c r="R38" s="556"/>
      <c r="S38" s="386">
        <v>4</v>
      </c>
      <c r="T38" s="387"/>
      <c r="U38" s="387"/>
      <c r="V38" s="387"/>
      <c r="W38" s="387"/>
      <c r="X38" s="387"/>
      <c r="Y38" s="387"/>
      <c r="Z38" s="388" t="s">
        <v>77</v>
      </c>
      <c r="AA38" s="389"/>
      <c r="AB38" s="389"/>
      <c r="AC38" s="390" t="s">
        <v>77</v>
      </c>
      <c r="AD38" s="389"/>
      <c r="AE38" s="389"/>
      <c r="AF38" s="391"/>
      <c r="AG38" s="392" t="s">
        <v>77</v>
      </c>
      <c r="AH38" s="393" t="s">
        <v>77</v>
      </c>
      <c r="AI38" s="390" t="s">
        <v>77</v>
      </c>
      <c r="AJ38" s="393" t="s">
        <v>77</v>
      </c>
      <c r="AK38" s="390" t="s">
        <v>77</v>
      </c>
      <c r="AL38" s="394" t="s">
        <v>77</v>
      </c>
      <c r="AM38" s="559"/>
      <c r="AN38" s="401"/>
      <c r="AO38" s="405"/>
      <c r="AP38" s="397"/>
      <c r="AQ38" s="398"/>
      <c r="AR38" s="399"/>
      <c r="AS38" s="400"/>
      <c r="AT38" s="401"/>
      <c r="AU38" s="402"/>
    </row>
    <row r="39" spans="1:47" ht="15.5" hidden="1" x14ac:dyDescent="0.35">
      <c r="A39" s="577"/>
      <c r="B39" s="580"/>
      <c r="C39" s="583"/>
      <c r="D39" s="583"/>
      <c r="E39" s="586"/>
      <c r="F39" s="589"/>
      <c r="G39" s="586"/>
      <c r="H39" s="586"/>
      <c r="I39" s="562"/>
      <c r="J39" s="565"/>
      <c r="K39" s="568"/>
      <c r="L39" s="571"/>
      <c r="M39" s="550"/>
      <c r="N39" s="574"/>
      <c r="O39" s="550"/>
      <c r="P39" s="553"/>
      <c r="Q39" s="550"/>
      <c r="R39" s="556"/>
      <c r="S39" s="386">
        <v>5</v>
      </c>
      <c r="T39" s="387"/>
      <c r="U39" s="387"/>
      <c r="V39" s="387"/>
      <c r="W39" s="387"/>
      <c r="X39" s="387"/>
      <c r="Y39" s="387"/>
      <c r="Z39" s="388" t="s">
        <v>77</v>
      </c>
      <c r="AA39" s="389"/>
      <c r="AB39" s="389"/>
      <c r="AC39" s="390" t="s">
        <v>77</v>
      </c>
      <c r="AD39" s="389"/>
      <c r="AE39" s="389"/>
      <c r="AF39" s="391"/>
      <c r="AG39" s="392" t="s">
        <v>77</v>
      </c>
      <c r="AH39" s="393" t="s">
        <v>77</v>
      </c>
      <c r="AI39" s="390" t="s">
        <v>77</v>
      </c>
      <c r="AJ39" s="393" t="s">
        <v>77</v>
      </c>
      <c r="AK39" s="390" t="s">
        <v>77</v>
      </c>
      <c r="AL39" s="394" t="s">
        <v>77</v>
      </c>
      <c r="AM39" s="559"/>
      <c r="AN39" s="401"/>
      <c r="AO39" s="405"/>
      <c r="AP39" s="397"/>
      <c r="AQ39" s="398"/>
      <c r="AR39" s="399"/>
      <c r="AS39" s="400"/>
      <c r="AT39" s="401"/>
      <c r="AU39" s="402"/>
    </row>
    <row r="40" spans="1:47" ht="16" hidden="1" thickBot="1" x14ac:dyDescent="0.4">
      <c r="A40" s="578"/>
      <c r="B40" s="581"/>
      <c r="C40" s="584"/>
      <c r="D40" s="584"/>
      <c r="E40" s="587"/>
      <c r="F40" s="590"/>
      <c r="G40" s="587"/>
      <c r="H40" s="587"/>
      <c r="I40" s="563"/>
      <c r="J40" s="566"/>
      <c r="K40" s="569"/>
      <c r="L40" s="572"/>
      <c r="M40" s="551"/>
      <c r="N40" s="575"/>
      <c r="O40" s="551"/>
      <c r="P40" s="554"/>
      <c r="Q40" s="551"/>
      <c r="R40" s="557"/>
      <c r="S40" s="406">
        <v>6</v>
      </c>
      <c r="T40" s="407"/>
      <c r="U40" s="407"/>
      <c r="V40" s="407"/>
      <c r="W40" s="407"/>
      <c r="X40" s="407"/>
      <c r="Y40" s="407"/>
      <c r="Z40" s="408" t="s">
        <v>77</v>
      </c>
      <c r="AA40" s="409"/>
      <c r="AB40" s="409"/>
      <c r="AC40" s="410" t="s">
        <v>77</v>
      </c>
      <c r="AD40" s="409"/>
      <c r="AE40" s="409"/>
      <c r="AF40" s="411"/>
      <c r="AG40" s="412" t="s">
        <v>77</v>
      </c>
      <c r="AH40" s="413" t="s">
        <v>77</v>
      </c>
      <c r="AI40" s="410" t="s">
        <v>77</v>
      </c>
      <c r="AJ40" s="413" t="s">
        <v>77</v>
      </c>
      <c r="AK40" s="410" t="s">
        <v>77</v>
      </c>
      <c r="AL40" s="414" t="s">
        <v>77</v>
      </c>
      <c r="AM40" s="560"/>
      <c r="AN40" s="415"/>
      <c r="AO40" s="416"/>
      <c r="AP40" s="417"/>
      <c r="AQ40" s="418"/>
      <c r="AR40" s="419"/>
      <c r="AS40" s="420"/>
      <c r="AT40" s="415"/>
      <c r="AU40" s="421"/>
    </row>
    <row r="41" spans="1:47" ht="15.5" hidden="1" x14ac:dyDescent="0.35">
      <c r="A41" s="576">
        <v>6</v>
      </c>
      <c r="B41" s="579"/>
      <c r="C41" s="582" t="s">
        <v>77</v>
      </c>
      <c r="D41" s="582" t="s">
        <v>77</v>
      </c>
      <c r="E41" s="585"/>
      <c r="F41" s="588"/>
      <c r="G41" s="585"/>
      <c r="H41" s="585"/>
      <c r="I41" s="561"/>
      <c r="J41" s="564"/>
      <c r="K41" s="567"/>
      <c r="L41" s="570" t="s">
        <v>77</v>
      </c>
      <c r="M41" s="549" t="s">
        <v>77</v>
      </c>
      <c r="N41" s="573"/>
      <c r="O41" s="549">
        <v>0</v>
      </c>
      <c r="P41" s="552" t="s">
        <v>77</v>
      </c>
      <c r="Q41" s="549" t="s">
        <v>77</v>
      </c>
      <c r="R41" s="555" t="s">
        <v>77</v>
      </c>
      <c r="S41" s="422">
        <v>1</v>
      </c>
      <c r="T41" s="423"/>
      <c r="U41" s="423"/>
      <c r="V41" s="423"/>
      <c r="W41" s="423"/>
      <c r="X41" s="423"/>
      <c r="Y41" s="423"/>
      <c r="Z41" s="424" t="s">
        <v>77</v>
      </c>
      <c r="AA41" s="425"/>
      <c r="AB41" s="425"/>
      <c r="AC41" s="426" t="s">
        <v>77</v>
      </c>
      <c r="AD41" s="425"/>
      <c r="AE41" s="425"/>
      <c r="AF41" s="427"/>
      <c r="AG41" s="428" t="s">
        <v>77</v>
      </c>
      <c r="AH41" s="429" t="s">
        <v>77</v>
      </c>
      <c r="AI41" s="426" t="s">
        <v>77</v>
      </c>
      <c r="AJ41" s="429" t="s">
        <v>77</v>
      </c>
      <c r="AK41" s="426" t="s">
        <v>77</v>
      </c>
      <c r="AL41" s="430" t="s">
        <v>77</v>
      </c>
      <c r="AM41" s="558"/>
      <c r="AN41" s="431"/>
      <c r="AO41" s="432"/>
      <c r="AP41" s="433"/>
      <c r="AQ41" s="434"/>
      <c r="AR41" s="435"/>
      <c r="AS41" s="436"/>
      <c r="AT41" s="431"/>
      <c r="AU41" s="437"/>
    </row>
    <row r="42" spans="1:47" ht="15.5" hidden="1" x14ac:dyDescent="0.35">
      <c r="A42" s="577"/>
      <c r="B42" s="580"/>
      <c r="C42" s="583"/>
      <c r="D42" s="583"/>
      <c r="E42" s="586"/>
      <c r="F42" s="589"/>
      <c r="G42" s="586"/>
      <c r="H42" s="586"/>
      <c r="I42" s="562"/>
      <c r="J42" s="565"/>
      <c r="K42" s="568"/>
      <c r="L42" s="571"/>
      <c r="M42" s="550"/>
      <c r="N42" s="574"/>
      <c r="O42" s="550"/>
      <c r="P42" s="553"/>
      <c r="Q42" s="550"/>
      <c r="R42" s="556"/>
      <c r="S42" s="386">
        <v>2</v>
      </c>
      <c r="T42" s="387"/>
      <c r="U42" s="387"/>
      <c r="V42" s="387"/>
      <c r="W42" s="387"/>
      <c r="X42" s="387"/>
      <c r="Y42" s="387"/>
      <c r="Z42" s="388" t="s">
        <v>77</v>
      </c>
      <c r="AA42" s="389"/>
      <c r="AB42" s="389"/>
      <c r="AC42" s="390" t="s">
        <v>77</v>
      </c>
      <c r="AD42" s="389"/>
      <c r="AE42" s="389"/>
      <c r="AF42" s="391"/>
      <c r="AG42" s="392" t="s">
        <v>77</v>
      </c>
      <c r="AH42" s="393" t="s">
        <v>77</v>
      </c>
      <c r="AI42" s="390" t="s">
        <v>77</v>
      </c>
      <c r="AJ42" s="393" t="s">
        <v>77</v>
      </c>
      <c r="AK42" s="390" t="s">
        <v>77</v>
      </c>
      <c r="AL42" s="394" t="s">
        <v>77</v>
      </c>
      <c r="AM42" s="559"/>
      <c r="AN42" s="395"/>
      <c r="AO42" s="396"/>
      <c r="AP42" s="397"/>
      <c r="AQ42" s="398"/>
      <c r="AR42" s="399"/>
      <c r="AS42" s="400"/>
      <c r="AT42" s="401"/>
      <c r="AU42" s="402"/>
    </row>
    <row r="43" spans="1:47" ht="15.5" hidden="1" x14ac:dyDescent="0.35">
      <c r="A43" s="577"/>
      <c r="B43" s="580"/>
      <c r="C43" s="583"/>
      <c r="D43" s="583"/>
      <c r="E43" s="586"/>
      <c r="F43" s="589"/>
      <c r="G43" s="586"/>
      <c r="H43" s="586"/>
      <c r="I43" s="562"/>
      <c r="J43" s="565"/>
      <c r="K43" s="568"/>
      <c r="L43" s="571"/>
      <c r="M43" s="550"/>
      <c r="N43" s="574"/>
      <c r="O43" s="550"/>
      <c r="P43" s="553"/>
      <c r="Q43" s="550"/>
      <c r="R43" s="556"/>
      <c r="S43" s="386">
        <v>3</v>
      </c>
      <c r="T43" s="403"/>
      <c r="U43" s="403"/>
      <c r="V43" s="403"/>
      <c r="W43" s="403"/>
      <c r="X43" s="403"/>
      <c r="Y43" s="404"/>
      <c r="Z43" s="388" t="s">
        <v>77</v>
      </c>
      <c r="AA43" s="389"/>
      <c r="AB43" s="389"/>
      <c r="AC43" s="390" t="s">
        <v>77</v>
      </c>
      <c r="AD43" s="389"/>
      <c r="AE43" s="389"/>
      <c r="AF43" s="391"/>
      <c r="AG43" s="392" t="s">
        <v>77</v>
      </c>
      <c r="AH43" s="393" t="s">
        <v>77</v>
      </c>
      <c r="AI43" s="390" t="s">
        <v>77</v>
      </c>
      <c r="AJ43" s="393" t="s">
        <v>77</v>
      </c>
      <c r="AK43" s="390" t="s">
        <v>77</v>
      </c>
      <c r="AL43" s="394" t="s">
        <v>77</v>
      </c>
      <c r="AM43" s="559"/>
      <c r="AN43" s="401"/>
      <c r="AO43" s="405"/>
      <c r="AP43" s="397"/>
      <c r="AQ43" s="398"/>
      <c r="AR43" s="399"/>
      <c r="AS43" s="400"/>
      <c r="AT43" s="401"/>
      <c r="AU43" s="402"/>
    </row>
    <row r="44" spans="1:47" ht="15.5" hidden="1" x14ac:dyDescent="0.35">
      <c r="A44" s="577"/>
      <c r="B44" s="580"/>
      <c r="C44" s="583"/>
      <c r="D44" s="583"/>
      <c r="E44" s="586"/>
      <c r="F44" s="589"/>
      <c r="G44" s="586"/>
      <c r="H44" s="586"/>
      <c r="I44" s="562"/>
      <c r="J44" s="565"/>
      <c r="K44" s="568"/>
      <c r="L44" s="571"/>
      <c r="M44" s="550"/>
      <c r="N44" s="574"/>
      <c r="O44" s="550"/>
      <c r="P44" s="553"/>
      <c r="Q44" s="550"/>
      <c r="R44" s="556"/>
      <c r="S44" s="386">
        <v>4</v>
      </c>
      <c r="T44" s="387"/>
      <c r="U44" s="387"/>
      <c r="V44" s="387"/>
      <c r="W44" s="387"/>
      <c r="X44" s="387"/>
      <c r="Y44" s="387"/>
      <c r="Z44" s="388" t="s">
        <v>77</v>
      </c>
      <c r="AA44" s="389"/>
      <c r="AB44" s="389"/>
      <c r="AC44" s="390" t="s">
        <v>77</v>
      </c>
      <c r="AD44" s="389"/>
      <c r="AE44" s="389"/>
      <c r="AF44" s="391"/>
      <c r="AG44" s="392" t="s">
        <v>77</v>
      </c>
      <c r="AH44" s="393" t="s">
        <v>77</v>
      </c>
      <c r="AI44" s="390" t="s">
        <v>77</v>
      </c>
      <c r="AJ44" s="393" t="s">
        <v>77</v>
      </c>
      <c r="AK44" s="390" t="s">
        <v>77</v>
      </c>
      <c r="AL44" s="394" t="s">
        <v>77</v>
      </c>
      <c r="AM44" s="559"/>
      <c r="AN44" s="401"/>
      <c r="AO44" s="405"/>
      <c r="AP44" s="397"/>
      <c r="AQ44" s="398"/>
      <c r="AR44" s="399"/>
      <c r="AS44" s="400"/>
      <c r="AT44" s="401"/>
      <c r="AU44" s="402"/>
    </row>
    <row r="45" spans="1:47" ht="15.5" hidden="1" x14ac:dyDescent="0.35">
      <c r="A45" s="577"/>
      <c r="B45" s="580"/>
      <c r="C45" s="583"/>
      <c r="D45" s="583"/>
      <c r="E45" s="586"/>
      <c r="F45" s="589"/>
      <c r="G45" s="586"/>
      <c r="H45" s="586"/>
      <c r="I45" s="562"/>
      <c r="J45" s="565"/>
      <c r="K45" s="568"/>
      <c r="L45" s="571"/>
      <c r="M45" s="550"/>
      <c r="N45" s="574"/>
      <c r="O45" s="550"/>
      <c r="P45" s="553"/>
      <c r="Q45" s="550"/>
      <c r="R45" s="556"/>
      <c r="S45" s="386">
        <v>5</v>
      </c>
      <c r="T45" s="387"/>
      <c r="U45" s="387"/>
      <c r="V45" s="387"/>
      <c r="W45" s="387"/>
      <c r="X45" s="387"/>
      <c r="Y45" s="387"/>
      <c r="Z45" s="388" t="s">
        <v>77</v>
      </c>
      <c r="AA45" s="389"/>
      <c r="AB45" s="389"/>
      <c r="AC45" s="390" t="s">
        <v>77</v>
      </c>
      <c r="AD45" s="389"/>
      <c r="AE45" s="389"/>
      <c r="AF45" s="391"/>
      <c r="AG45" s="392" t="s">
        <v>77</v>
      </c>
      <c r="AH45" s="393" t="s">
        <v>77</v>
      </c>
      <c r="AI45" s="390" t="s">
        <v>77</v>
      </c>
      <c r="AJ45" s="393" t="s">
        <v>77</v>
      </c>
      <c r="AK45" s="390" t="s">
        <v>77</v>
      </c>
      <c r="AL45" s="394" t="s">
        <v>77</v>
      </c>
      <c r="AM45" s="559"/>
      <c r="AN45" s="401"/>
      <c r="AO45" s="405"/>
      <c r="AP45" s="397"/>
      <c r="AQ45" s="398"/>
      <c r="AR45" s="399"/>
      <c r="AS45" s="400"/>
      <c r="AT45" s="401"/>
      <c r="AU45" s="402"/>
    </row>
    <row r="46" spans="1:47" ht="16" hidden="1" thickBot="1" x14ac:dyDescent="0.4">
      <c r="A46" s="578"/>
      <c r="B46" s="581"/>
      <c r="C46" s="584"/>
      <c r="D46" s="584"/>
      <c r="E46" s="587"/>
      <c r="F46" s="590"/>
      <c r="G46" s="587"/>
      <c r="H46" s="587"/>
      <c r="I46" s="563"/>
      <c r="J46" s="566"/>
      <c r="K46" s="569"/>
      <c r="L46" s="572"/>
      <c r="M46" s="551"/>
      <c r="N46" s="575"/>
      <c r="O46" s="551"/>
      <c r="P46" s="554"/>
      <c r="Q46" s="551"/>
      <c r="R46" s="557"/>
      <c r="S46" s="406">
        <v>6</v>
      </c>
      <c r="T46" s="407"/>
      <c r="U46" s="407"/>
      <c r="V46" s="407"/>
      <c r="W46" s="407"/>
      <c r="X46" s="407"/>
      <c r="Y46" s="407"/>
      <c r="Z46" s="408" t="s">
        <v>77</v>
      </c>
      <c r="AA46" s="409"/>
      <c r="AB46" s="409"/>
      <c r="AC46" s="410" t="s">
        <v>77</v>
      </c>
      <c r="AD46" s="409"/>
      <c r="AE46" s="409"/>
      <c r="AF46" s="411"/>
      <c r="AG46" s="412" t="s">
        <v>77</v>
      </c>
      <c r="AH46" s="413" t="s">
        <v>77</v>
      </c>
      <c r="AI46" s="410" t="s">
        <v>77</v>
      </c>
      <c r="AJ46" s="413" t="s">
        <v>77</v>
      </c>
      <c r="AK46" s="410" t="s">
        <v>77</v>
      </c>
      <c r="AL46" s="414" t="s">
        <v>77</v>
      </c>
      <c r="AM46" s="560"/>
      <c r="AN46" s="415"/>
      <c r="AO46" s="416"/>
      <c r="AP46" s="417"/>
      <c r="AQ46" s="418"/>
      <c r="AR46" s="419"/>
      <c r="AS46" s="420"/>
      <c r="AT46" s="415"/>
      <c r="AU46" s="421"/>
    </row>
    <row r="47" spans="1:47" ht="15.5" hidden="1" x14ac:dyDescent="0.35">
      <c r="A47" s="576">
        <v>7</v>
      </c>
      <c r="B47" s="579"/>
      <c r="C47" s="582" t="s">
        <v>77</v>
      </c>
      <c r="D47" s="582" t="s">
        <v>77</v>
      </c>
      <c r="E47" s="585"/>
      <c r="F47" s="588"/>
      <c r="G47" s="585"/>
      <c r="H47" s="585"/>
      <c r="I47" s="561"/>
      <c r="J47" s="564"/>
      <c r="K47" s="567"/>
      <c r="L47" s="570" t="s">
        <v>77</v>
      </c>
      <c r="M47" s="549" t="s">
        <v>77</v>
      </c>
      <c r="N47" s="573"/>
      <c r="O47" s="549">
        <v>0</v>
      </c>
      <c r="P47" s="552" t="s">
        <v>77</v>
      </c>
      <c r="Q47" s="549" t="s">
        <v>77</v>
      </c>
      <c r="R47" s="555" t="s">
        <v>77</v>
      </c>
      <c r="S47" s="422">
        <v>1</v>
      </c>
      <c r="T47" s="423"/>
      <c r="U47" s="423"/>
      <c r="V47" s="423"/>
      <c r="W47" s="423"/>
      <c r="X47" s="423"/>
      <c r="Y47" s="423"/>
      <c r="Z47" s="424" t="s">
        <v>77</v>
      </c>
      <c r="AA47" s="425"/>
      <c r="AB47" s="425"/>
      <c r="AC47" s="426" t="s">
        <v>77</v>
      </c>
      <c r="AD47" s="425"/>
      <c r="AE47" s="425"/>
      <c r="AF47" s="427"/>
      <c r="AG47" s="428" t="s">
        <v>77</v>
      </c>
      <c r="AH47" s="429" t="s">
        <v>77</v>
      </c>
      <c r="AI47" s="426" t="s">
        <v>77</v>
      </c>
      <c r="AJ47" s="429" t="s">
        <v>77</v>
      </c>
      <c r="AK47" s="426" t="s">
        <v>77</v>
      </c>
      <c r="AL47" s="430" t="s">
        <v>77</v>
      </c>
      <c r="AM47" s="558"/>
      <c r="AN47" s="431"/>
      <c r="AO47" s="432"/>
      <c r="AP47" s="433"/>
      <c r="AQ47" s="434"/>
      <c r="AR47" s="435"/>
      <c r="AS47" s="436"/>
      <c r="AT47" s="431"/>
      <c r="AU47" s="437"/>
    </row>
    <row r="48" spans="1:47" ht="15.5" hidden="1" x14ac:dyDescent="0.35">
      <c r="A48" s="577"/>
      <c r="B48" s="580"/>
      <c r="C48" s="583"/>
      <c r="D48" s="583"/>
      <c r="E48" s="586"/>
      <c r="F48" s="589"/>
      <c r="G48" s="586"/>
      <c r="H48" s="586"/>
      <c r="I48" s="562"/>
      <c r="J48" s="565"/>
      <c r="K48" s="568"/>
      <c r="L48" s="571"/>
      <c r="M48" s="550"/>
      <c r="N48" s="574"/>
      <c r="O48" s="550"/>
      <c r="P48" s="553"/>
      <c r="Q48" s="550"/>
      <c r="R48" s="556"/>
      <c r="S48" s="386">
        <v>2</v>
      </c>
      <c r="T48" s="387"/>
      <c r="U48" s="387"/>
      <c r="V48" s="387"/>
      <c r="W48" s="387"/>
      <c r="X48" s="387"/>
      <c r="Y48" s="387"/>
      <c r="Z48" s="388" t="s">
        <v>77</v>
      </c>
      <c r="AA48" s="389"/>
      <c r="AB48" s="389"/>
      <c r="AC48" s="390" t="s">
        <v>77</v>
      </c>
      <c r="AD48" s="389"/>
      <c r="AE48" s="389"/>
      <c r="AF48" s="391"/>
      <c r="AG48" s="392" t="s">
        <v>77</v>
      </c>
      <c r="AH48" s="393" t="s">
        <v>77</v>
      </c>
      <c r="AI48" s="390" t="s">
        <v>77</v>
      </c>
      <c r="AJ48" s="393" t="s">
        <v>77</v>
      </c>
      <c r="AK48" s="390" t="s">
        <v>77</v>
      </c>
      <c r="AL48" s="394" t="s">
        <v>77</v>
      </c>
      <c r="AM48" s="559"/>
      <c r="AN48" s="395"/>
      <c r="AO48" s="396"/>
      <c r="AP48" s="397"/>
      <c r="AQ48" s="398"/>
      <c r="AR48" s="399"/>
      <c r="AS48" s="400"/>
      <c r="AT48" s="401"/>
      <c r="AU48" s="402"/>
    </row>
    <row r="49" spans="1:47" ht="15.5" hidden="1" x14ac:dyDescent="0.35">
      <c r="A49" s="577"/>
      <c r="B49" s="580"/>
      <c r="C49" s="583"/>
      <c r="D49" s="583"/>
      <c r="E49" s="586"/>
      <c r="F49" s="589"/>
      <c r="G49" s="586"/>
      <c r="H49" s="586"/>
      <c r="I49" s="562"/>
      <c r="J49" s="565"/>
      <c r="K49" s="568"/>
      <c r="L49" s="571"/>
      <c r="M49" s="550"/>
      <c r="N49" s="574"/>
      <c r="O49" s="550"/>
      <c r="P49" s="553"/>
      <c r="Q49" s="550"/>
      <c r="R49" s="556"/>
      <c r="S49" s="386">
        <v>3</v>
      </c>
      <c r="T49" s="403"/>
      <c r="U49" s="403"/>
      <c r="V49" s="403"/>
      <c r="W49" s="403"/>
      <c r="X49" s="403"/>
      <c r="Y49" s="404"/>
      <c r="Z49" s="388" t="s">
        <v>77</v>
      </c>
      <c r="AA49" s="389"/>
      <c r="AB49" s="389"/>
      <c r="AC49" s="390" t="s">
        <v>77</v>
      </c>
      <c r="AD49" s="389"/>
      <c r="AE49" s="389"/>
      <c r="AF49" s="391"/>
      <c r="AG49" s="392" t="s">
        <v>77</v>
      </c>
      <c r="AH49" s="393" t="s">
        <v>77</v>
      </c>
      <c r="AI49" s="390" t="s">
        <v>77</v>
      </c>
      <c r="AJ49" s="393" t="s">
        <v>77</v>
      </c>
      <c r="AK49" s="390" t="s">
        <v>77</v>
      </c>
      <c r="AL49" s="394" t="s">
        <v>77</v>
      </c>
      <c r="AM49" s="559"/>
      <c r="AN49" s="401"/>
      <c r="AO49" s="405"/>
      <c r="AP49" s="397"/>
      <c r="AQ49" s="398"/>
      <c r="AR49" s="399"/>
      <c r="AS49" s="400"/>
      <c r="AT49" s="401"/>
      <c r="AU49" s="402"/>
    </row>
    <row r="50" spans="1:47" ht="15.5" hidden="1" x14ac:dyDescent="0.35">
      <c r="A50" s="577"/>
      <c r="B50" s="580"/>
      <c r="C50" s="583"/>
      <c r="D50" s="583"/>
      <c r="E50" s="586"/>
      <c r="F50" s="589"/>
      <c r="G50" s="586"/>
      <c r="H50" s="586"/>
      <c r="I50" s="562"/>
      <c r="J50" s="565"/>
      <c r="K50" s="568"/>
      <c r="L50" s="571"/>
      <c r="M50" s="550"/>
      <c r="N50" s="574"/>
      <c r="O50" s="550"/>
      <c r="P50" s="553"/>
      <c r="Q50" s="550"/>
      <c r="R50" s="556"/>
      <c r="S50" s="386">
        <v>4</v>
      </c>
      <c r="T50" s="387"/>
      <c r="U50" s="387"/>
      <c r="V50" s="387"/>
      <c r="W50" s="387"/>
      <c r="X50" s="387"/>
      <c r="Y50" s="387"/>
      <c r="Z50" s="388" t="s">
        <v>77</v>
      </c>
      <c r="AA50" s="389"/>
      <c r="AB50" s="389"/>
      <c r="AC50" s="390" t="s">
        <v>77</v>
      </c>
      <c r="AD50" s="389"/>
      <c r="AE50" s="389"/>
      <c r="AF50" s="391"/>
      <c r="AG50" s="392" t="s">
        <v>77</v>
      </c>
      <c r="AH50" s="393" t="s">
        <v>77</v>
      </c>
      <c r="AI50" s="390" t="s">
        <v>77</v>
      </c>
      <c r="AJ50" s="393" t="s">
        <v>77</v>
      </c>
      <c r="AK50" s="390" t="s">
        <v>77</v>
      </c>
      <c r="AL50" s="394" t="s">
        <v>77</v>
      </c>
      <c r="AM50" s="559"/>
      <c r="AN50" s="401"/>
      <c r="AO50" s="405"/>
      <c r="AP50" s="397"/>
      <c r="AQ50" s="398"/>
      <c r="AR50" s="399"/>
      <c r="AS50" s="400"/>
      <c r="AT50" s="401"/>
      <c r="AU50" s="402"/>
    </row>
    <row r="51" spans="1:47" ht="15.5" hidden="1" x14ac:dyDescent="0.35">
      <c r="A51" s="577"/>
      <c r="B51" s="580"/>
      <c r="C51" s="583"/>
      <c r="D51" s="583"/>
      <c r="E51" s="586"/>
      <c r="F51" s="589"/>
      <c r="G51" s="586"/>
      <c r="H51" s="586"/>
      <c r="I51" s="562"/>
      <c r="J51" s="565"/>
      <c r="K51" s="568"/>
      <c r="L51" s="571"/>
      <c r="M51" s="550"/>
      <c r="N51" s="574"/>
      <c r="O51" s="550"/>
      <c r="P51" s="553"/>
      <c r="Q51" s="550"/>
      <c r="R51" s="556"/>
      <c r="S51" s="386">
        <v>5</v>
      </c>
      <c r="T51" s="387"/>
      <c r="U51" s="387"/>
      <c r="V51" s="387"/>
      <c r="W51" s="387"/>
      <c r="X51" s="387"/>
      <c r="Y51" s="387"/>
      <c r="Z51" s="388" t="s">
        <v>77</v>
      </c>
      <c r="AA51" s="389"/>
      <c r="AB51" s="389"/>
      <c r="AC51" s="390" t="s">
        <v>77</v>
      </c>
      <c r="AD51" s="389"/>
      <c r="AE51" s="389"/>
      <c r="AF51" s="391"/>
      <c r="AG51" s="392" t="s">
        <v>77</v>
      </c>
      <c r="AH51" s="393" t="s">
        <v>77</v>
      </c>
      <c r="AI51" s="390" t="s">
        <v>77</v>
      </c>
      <c r="AJ51" s="393" t="s">
        <v>77</v>
      </c>
      <c r="AK51" s="390" t="s">
        <v>77</v>
      </c>
      <c r="AL51" s="394" t="s">
        <v>77</v>
      </c>
      <c r="AM51" s="559"/>
      <c r="AN51" s="401"/>
      <c r="AO51" s="405"/>
      <c r="AP51" s="397"/>
      <c r="AQ51" s="398"/>
      <c r="AR51" s="399"/>
      <c r="AS51" s="400"/>
      <c r="AT51" s="401"/>
      <c r="AU51" s="402"/>
    </row>
    <row r="52" spans="1:47" ht="16" hidden="1" thickBot="1" x14ac:dyDescent="0.4">
      <c r="A52" s="578"/>
      <c r="B52" s="581"/>
      <c r="C52" s="584"/>
      <c r="D52" s="584"/>
      <c r="E52" s="587"/>
      <c r="F52" s="590"/>
      <c r="G52" s="587"/>
      <c r="H52" s="587"/>
      <c r="I52" s="563"/>
      <c r="J52" s="566"/>
      <c r="K52" s="569"/>
      <c r="L52" s="572"/>
      <c r="M52" s="551"/>
      <c r="N52" s="575"/>
      <c r="O52" s="551"/>
      <c r="P52" s="554"/>
      <c r="Q52" s="551"/>
      <c r="R52" s="557"/>
      <c r="S52" s="406">
        <v>6</v>
      </c>
      <c r="T52" s="407"/>
      <c r="U52" s="407"/>
      <c r="V52" s="407"/>
      <c r="W52" s="407"/>
      <c r="X52" s="407"/>
      <c r="Y52" s="407"/>
      <c r="Z52" s="408" t="s">
        <v>77</v>
      </c>
      <c r="AA52" s="409"/>
      <c r="AB52" s="409"/>
      <c r="AC52" s="410" t="s">
        <v>77</v>
      </c>
      <c r="AD52" s="409"/>
      <c r="AE52" s="409"/>
      <c r="AF52" s="411"/>
      <c r="AG52" s="412" t="s">
        <v>77</v>
      </c>
      <c r="AH52" s="413" t="s">
        <v>77</v>
      </c>
      <c r="AI52" s="410" t="s">
        <v>77</v>
      </c>
      <c r="AJ52" s="413" t="s">
        <v>77</v>
      </c>
      <c r="AK52" s="410" t="s">
        <v>77</v>
      </c>
      <c r="AL52" s="414" t="s">
        <v>77</v>
      </c>
      <c r="AM52" s="560"/>
      <c r="AN52" s="415"/>
      <c r="AO52" s="416"/>
      <c r="AP52" s="417"/>
      <c r="AQ52" s="418"/>
      <c r="AR52" s="419"/>
      <c r="AS52" s="420"/>
      <c r="AT52" s="415"/>
      <c r="AU52" s="421"/>
    </row>
    <row r="53" spans="1:47" ht="15.5" hidden="1" x14ac:dyDescent="0.35">
      <c r="A53" s="576">
        <v>8</v>
      </c>
      <c r="B53" s="579"/>
      <c r="C53" s="582" t="s">
        <v>77</v>
      </c>
      <c r="D53" s="582" t="s">
        <v>77</v>
      </c>
      <c r="E53" s="585"/>
      <c r="F53" s="588"/>
      <c r="G53" s="585"/>
      <c r="H53" s="585"/>
      <c r="I53" s="561"/>
      <c r="J53" s="564"/>
      <c r="K53" s="567"/>
      <c r="L53" s="570" t="s">
        <v>77</v>
      </c>
      <c r="M53" s="549" t="s">
        <v>77</v>
      </c>
      <c r="N53" s="573"/>
      <c r="O53" s="549">
        <v>0</v>
      </c>
      <c r="P53" s="552" t="s">
        <v>77</v>
      </c>
      <c r="Q53" s="549" t="s">
        <v>77</v>
      </c>
      <c r="R53" s="555" t="s">
        <v>77</v>
      </c>
      <c r="S53" s="422">
        <v>1</v>
      </c>
      <c r="T53" s="423"/>
      <c r="U53" s="423"/>
      <c r="V53" s="423"/>
      <c r="W53" s="423"/>
      <c r="X53" s="423"/>
      <c r="Y53" s="423"/>
      <c r="Z53" s="424" t="s">
        <v>77</v>
      </c>
      <c r="AA53" s="425"/>
      <c r="AB53" s="425"/>
      <c r="AC53" s="426" t="s">
        <v>77</v>
      </c>
      <c r="AD53" s="425"/>
      <c r="AE53" s="425"/>
      <c r="AF53" s="427"/>
      <c r="AG53" s="428" t="s">
        <v>77</v>
      </c>
      <c r="AH53" s="429" t="s">
        <v>77</v>
      </c>
      <c r="AI53" s="426" t="s">
        <v>77</v>
      </c>
      <c r="AJ53" s="429" t="s">
        <v>77</v>
      </c>
      <c r="AK53" s="426" t="s">
        <v>77</v>
      </c>
      <c r="AL53" s="430" t="s">
        <v>77</v>
      </c>
      <c r="AM53" s="558"/>
      <c r="AN53" s="431"/>
      <c r="AO53" s="432"/>
      <c r="AP53" s="433"/>
      <c r="AQ53" s="434"/>
      <c r="AR53" s="435"/>
      <c r="AS53" s="436"/>
      <c r="AT53" s="431"/>
      <c r="AU53" s="437"/>
    </row>
    <row r="54" spans="1:47" ht="15.5" hidden="1" x14ac:dyDescent="0.35">
      <c r="A54" s="577"/>
      <c r="B54" s="580"/>
      <c r="C54" s="583"/>
      <c r="D54" s="583"/>
      <c r="E54" s="586"/>
      <c r="F54" s="589"/>
      <c r="G54" s="586"/>
      <c r="H54" s="586"/>
      <c r="I54" s="562"/>
      <c r="J54" s="565"/>
      <c r="K54" s="568"/>
      <c r="L54" s="571"/>
      <c r="M54" s="550"/>
      <c r="N54" s="574"/>
      <c r="O54" s="550"/>
      <c r="P54" s="553"/>
      <c r="Q54" s="550"/>
      <c r="R54" s="556"/>
      <c r="S54" s="386">
        <v>2</v>
      </c>
      <c r="T54" s="387"/>
      <c r="U54" s="387"/>
      <c r="V54" s="387"/>
      <c r="W54" s="387"/>
      <c r="X54" s="387"/>
      <c r="Y54" s="387"/>
      <c r="Z54" s="388" t="s">
        <v>77</v>
      </c>
      <c r="AA54" s="389"/>
      <c r="AB54" s="389"/>
      <c r="AC54" s="390" t="s">
        <v>77</v>
      </c>
      <c r="AD54" s="389"/>
      <c r="AE54" s="389"/>
      <c r="AF54" s="391"/>
      <c r="AG54" s="392" t="s">
        <v>77</v>
      </c>
      <c r="AH54" s="393" t="s">
        <v>77</v>
      </c>
      <c r="AI54" s="390" t="s">
        <v>77</v>
      </c>
      <c r="AJ54" s="393" t="s">
        <v>77</v>
      </c>
      <c r="AK54" s="390" t="s">
        <v>77</v>
      </c>
      <c r="AL54" s="394" t="s">
        <v>77</v>
      </c>
      <c r="AM54" s="559"/>
      <c r="AN54" s="395"/>
      <c r="AO54" s="396"/>
      <c r="AP54" s="397"/>
      <c r="AQ54" s="398"/>
      <c r="AR54" s="399"/>
      <c r="AS54" s="400"/>
      <c r="AT54" s="401"/>
      <c r="AU54" s="402"/>
    </row>
    <row r="55" spans="1:47" ht="15.5" hidden="1" x14ac:dyDescent="0.35">
      <c r="A55" s="577"/>
      <c r="B55" s="580"/>
      <c r="C55" s="583"/>
      <c r="D55" s="583"/>
      <c r="E55" s="586"/>
      <c r="F55" s="589"/>
      <c r="G55" s="586"/>
      <c r="H55" s="586"/>
      <c r="I55" s="562"/>
      <c r="J55" s="565"/>
      <c r="K55" s="568"/>
      <c r="L55" s="571"/>
      <c r="M55" s="550"/>
      <c r="N55" s="574"/>
      <c r="O55" s="550"/>
      <c r="P55" s="553"/>
      <c r="Q55" s="550"/>
      <c r="R55" s="556"/>
      <c r="S55" s="386">
        <v>3</v>
      </c>
      <c r="T55" s="403"/>
      <c r="U55" s="403"/>
      <c r="V55" s="403"/>
      <c r="W55" s="403"/>
      <c r="X55" s="403"/>
      <c r="Y55" s="404"/>
      <c r="Z55" s="388" t="s">
        <v>77</v>
      </c>
      <c r="AA55" s="389"/>
      <c r="AB55" s="389"/>
      <c r="AC55" s="390" t="s">
        <v>77</v>
      </c>
      <c r="AD55" s="389"/>
      <c r="AE55" s="389"/>
      <c r="AF55" s="391"/>
      <c r="AG55" s="392" t="s">
        <v>77</v>
      </c>
      <c r="AH55" s="393" t="s">
        <v>77</v>
      </c>
      <c r="AI55" s="390" t="s">
        <v>77</v>
      </c>
      <c r="AJ55" s="393" t="s">
        <v>77</v>
      </c>
      <c r="AK55" s="390" t="s">
        <v>77</v>
      </c>
      <c r="AL55" s="394" t="s">
        <v>77</v>
      </c>
      <c r="AM55" s="559"/>
      <c r="AN55" s="401"/>
      <c r="AO55" s="405"/>
      <c r="AP55" s="397"/>
      <c r="AQ55" s="398"/>
      <c r="AR55" s="399"/>
      <c r="AS55" s="400"/>
      <c r="AT55" s="401"/>
      <c r="AU55" s="402"/>
    </row>
    <row r="56" spans="1:47" ht="15.5" hidden="1" x14ac:dyDescent="0.35">
      <c r="A56" s="577"/>
      <c r="B56" s="580"/>
      <c r="C56" s="583"/>
      <c r="D56" s="583"/>
      <c r="E56" s="586"/>
      <c r="F56" s="589"/>
      <c r="G56" s="586"/>
      <c r="H56" s="586"/>
      <c r="I56" s="562"/>
      <c r="J56" s="565"/>
      <c r="K56" s="568"/>
      <c r="L56" s="571"/>
      <c r="M56" s="550"/>
      <c r="N56" s="574"/>
      <c r="O56" s="550"/>
      <c r="P56" s="553"/>
      <c r="Q56" s="550"/>
      <c r="R56" s="556"/>
      <c r="S56" s="386">
        <v>4</v>
      </c>
      <c r="T56" s="387"/>
      <c r="U56" s="387"/>
      <c r="V56" s="387"/>
      <c r="W56" s="387"/>
      <c r="X56" s="387"/>
      <c r="Y56" s="387"/>
      <c r="Z56" s="388" t="s">
        <v>77</v>
      </c>
      <c r="AA56" s="389"/>
      <c r="AB56" s="389"/>
      <c r="AC56" s="390" t="s">
        <v>77</v>
      </c>
      <c r="AD56" s="389"/>
      <c r="AE56" s="389"/>
      <c r="AF56" s="391"/>
      <c r="AG56" s="392" t="s">
        <v>77</v>
      </c>
      <c r="AH56" s="393" t="s">
        <v>77</v>
      </c>
      <c r="AI56" s="390" t="s">
        <v>77</v>
      </c>
      <c r="AJ56" s="393" t="s">
        <v>77</v>
      </c>
      <c r="AK56" s="390" t="s">
        <v>77</v>
      </c>
      <c r="AL56" s="394" t="s">
        <v>77</v>
      </c>
      <c r="AM56" s="559"/>
      <c r="AN56" s="401"/>
      <c r="AO56" s="405"/>
      <c r="AP56" s="397"/>
      <c r="AQ56" s="398"/>
      <c r="AR56" s="399"/>
      <c r="AS56" s="400"/>
      <c r="AT56" s="401"/>
      <c r="AU56" s="402"/>
    </row>
    <row r="57" spans="1:47" ht="15.5" hidden="1" x14ac:dyDescent="0.35">
      <c r="A57" s="577"/>
      <c r="B57" s="580"/>
      <c r="C57" s="583"/>
      <c r="D57" s="583"/>
      <c r="E57" s="586"/>
      <c r="F57" s="589"/>
      <c r="G57" s="586"/>
      <c r="H57" s="586"/>
      <c r="I57" s="562"/>
      <c r="J57" s="565"/>
      <c r="K57" s="568"/>
      <c r="L57" s="571"/>
      <c r="M57" s="550"/>
      <c r="N57" s="574"/>
      <c r="O57" s="550"/>
      <c r="P57" s="553"/>
      <c r="Q57" s="550"/>
      <c r="R57" s="556"/>
      <c r="S57" s="386">
        <v>5</v>
      </c>
      <c r="T57" s="387"/>
      <c r="U57" s="387"/>
      <c r="V57" s="387"/>
      <c r="W57" s="387"/>
      <c r="X57" s="387"/>
      <c r="Y57" s="387"/>
      <c r="Z57" s="388" t="s">
        <v>77</v>
      </c>
      <c r="AA57" s="389"/>
      <c r="AB57" s="389"/>
      <c r="AC57" s="390" t="s">
        <v>77</v>
      </c>
      <c r="AD57" s="389"/>
      <c r="AE57" s="389"/>
      <c r="AF57" s="391"/>
      <c r="AG57" s="392" t="s">
        <v>77</v>
      </c>
      <c r="AH57" s="393" t="s">
        <v>77</v>
      </c>
      <c r="AI57" s="390" t="s">
        <v>77</v>
      </c>
      <c r="AJ57" s="393" t="s">
        <v>77</v>
      </c>
      <c r="AK57" s="390" t="s">
        <v>77</v>
      </c>
      <c r="AL57" s="394" t="s">
        <v>77</v>
      </c>
      <c r="AM57" s="559"/>
      <c r="AN57" s="401"/>
      <c r="AO57" s="405"/>
      <c r="AP57" s="397"/>
      <c r="AQ57" s="398"/>
      <c r="AR57" s="399"/>
      <c r="AS57" s="400"/>
      <c r="AT57" s="401"/>
      <c r="AU57" s="402"/>
    </row>
    <row r="58" spans="1:47" ht="16" hidden="1" thickBot="1" x14ac:dyDescent="0.4">
      <c r="A58" s="578"/>
      <c r="B58" s="581"/>
      <c r="C58" s="584"/>
      <c r="D58" s="584"/>
      <c r="E58" s="587"/>
      <c r="F58" s="590"/>
      <c r="G58" s="587"/>
      <c r="H58" s="587"/>
      <c r="I58" s="563"/>
      <c r="J58" s="566"/>
      <c r="K58" s="569"/>
      <c r="L58" s="572"/>
      <c r="M58" s="551"/>
      <c r="N58" s="575"/>
      <c r="O58" s="551"/>
      <c r="P58" s="554"/>
      <c r="Q58" s="551"/>
      <c r="R58" s="557"/>
      <c r="S58" s="406">
        <v>6</v>
      </c>
      <c r="T58" s="407"/>
      <c r="U58" s="407"/>
      <c r="V58" s="407"/>
      <c r="W58" s="407"/>
      <c r="X58" s="407"/>
      <c r="Y58" s="407"/>
      <c r="Z58" s="408" t="s">
        <v>77</v>
      </c>
      <c r="AA58" s="409"/>
      <c r="AB58" s="409"/>
      <c r="AC58" s="410" t="s">
        <v>77</v>
      </c>
      <c r="AD58" s="409"/>
      <c r="AE58" s="409"/>
      <c r="AF58" s="411"/>
      <c r="AG58" s="412" t="s">
        <v>77</v>
      </c>
      <c r="AH58" s="413" t="s">
        <v>77</v>
      </c>
      <c r="AI58" s="410" t="s">
        <v>77</v>
      </c>
      <c r="AJ58" s="413" t="s">
        <v>77</v>
      </c>
      <c r="AK58" s="410" t="s">
        <v>77</v>
      </c>
      <c r="AL58" s="414" t="s">
        <v>77</v>
      </c>
      <c r="AM58" s="560"/>
      <c r="AN58" s="415"/>
      <c r="AO58" s="416"/>
      <c r="AP58" s="417"/>
      <c r="AQ58" s="418"/>
      <c r="AR58" s="419"/>
      <c r="AS58" s="420"/>
      <c r="AT58" s="415"/>
      <c r="AU58" s="421"/>
    </row>
    <row r="59" spans="1:47" ht="15.5" hidden="1" x14ac:dyDescent="0.35">
      <c r="A59" s="576">
        <v>9</v>
      </c>
      <c r="B59" s="579"/>
      <c r="C59" s="582" t="s">
        <v>77</v>
      </c>
      <c r="D59" s="582" t="s">
        <v>77</v>
      </c>
      <c r="E59" s="585"/>
      <c r="F59" s="588"/>
      <c r="G59" s="585"/>
      <c r="H59" s="585"/>
      <c r="I59" s="561"/>
      <c r="J59" s="564"/>
      <c r="K59" s="567"/>
      <c r="L59" s="570" t="s">
        <v>77</v>
      </c>
      <c r="M59" s="549" t="s">
        <v>77</v>
      </c>
      <c r="N59" s="573"/>
      <c r="O59" s="549">
        <v>0</v>
      </c>
      <c r="P59" s="552" t="s">
        <v>77</v>
      </c>
      <c r="Q59" s="549" t="s">
        <v>77</v>
      </c>
      <c r="R59" s="555" t="s">
        <v>77</v>
      </c>
      <c r="S59" s="422">
        <v>1</v>
      </c>
      <c r="T59" s="423"/>
      <c r="U59" s="423"/>
      <c r="V59" s="423"/>
      <c r="W59" s="423"/>
      <c r="X59" s="423"/>
      <c r="Y59" s="423"/>
      <c r="Z59" s="424" t="s">
        <v>77</v>
      </c>
      <c r="AA59" s="425"/>
      <c r="AB59" s="425"/>
      <c r="AC59" s="426" t="s">
        <v>77</v>
      </c>
      <c r="AD59" s="425"/>
      <c r="AE59" s="425"/>
      <c r="AF59" s="427"/>
      <c r="AG59" s="428" t="s">
        <v>77</v>
      </c>
      <c r="AH59" s="429" t="s">
        <v>77</v>
      </c>
      <c r="AI59" s="426" t="s">
        <v>77</v>
      </c>
      <c r="AJ59" s="429" t="s">
        <v>77</v>
      </c>
      <c r="AK59" s="426" t="s">
        <v>77</v>
      </c>
      <c r="AL59" s="430" t="s">
        <v>77</v>
      </c>
      <c r="AM59" s="558"/>
      <c r="AN59" s="431"/>
      <c r="AO59" s="432"/>
      <c r="AP59" s="433"/>
      <c r="AQ59" s="434"/>
      <c r="AR59" s="435"/>
      <c r="AS59" s="436"/>
      <c r="AT59" s="431"/>
      <c r="AU59" s="437"/>
    </row>
    <row r="60" spans="1:47" ht="15.5" hidden="1" x14ac:dyDescent="0.35">
      <c r="A60" s="577"/>
      <c r="B60" s="580"/>
      <c r="C60" s="583"/>
      <c r="D60" s="583"/>
      <c r="E60" s="586"/>
      <c r="F60" s="589"/>
      <c r="G60" s="586"/>
      <c r="H60" s="586"/>
      <c r="I60" s="562"/>
      <c r="J60" s="565"/>
      <c r="K60" s="568"/>
      <c r="L60" s="571"/>
      <c r="M60" s="550"/>
      <c r="N60" s="574"/>
      <c r="O60" s="550"/>
      <c r="P60" s="553"/>
      <c r="Q60" s="550"/>
      <c r="R60" s="556"/>
      <c r="S60" s="386">
        <v>2</v>
      </c>
      <c r="T60" s="387"/>
      <c r="U60" s="387"/>
      <c r="V60" s="387"/>
      <c r="W60" s="387"/>
      <c r="X60" s="387"/>
      <c r="Y60" s="387"/>
      <c r="Z60" s="388" t="s">
        <v>77</v>
      </c>
      <c r="AA60" s="389"/>
      <c r="AB60" s="389"/>
      <c r="AC60" s="390" t="s">
        <v>77</v>
      </c>
      <c r="AD60" s="389"/>
      <c r="AE60" s="389"/>
      <c r="AF60" s="391"/>
      <c r="AG60" s="392" t="s">
        <v>77</v>
      </c>
      <c r="AH60" s="393" t="s">
        <v>77</v>
      </c>
      <c r="AI60" s="390" t="s">
        <v>77</v>
      </c>
      <c r="AJ60" s="393" t="s">
        <v>77</v>
      </c>
      <c r="AK60" s="390" t="s">
        <v>77</v>
      </c>
      <c r="AL60" s="394" t="s">
        <v>77</v>
      </c>
      <c r="AM60" s="559"/>
      <c r="AN60" s="395"/>
      <c r="AO60" s="396"/>
      <c r="AP60" s="397"/>
      <c r="AQ60" s="398"/>
      <c r="AR60" s="399"/>
      <c r="AS60" s="400"/>
      <c r="AT60" s="401"/>
      <c r="AU60" s="402"/>
    </row>
    <row r="61" spans="1:47" ht="15.5" hidden="1" x14ac:dyDescent="0.35">
      <c r="A61" s="577"/>
      <c r="B61" s="580"/>
      <c r="C61" s="583"/>
      <c r="D61" s="583"/>
      <c r="E61" s="586"/>
      <c r="F61" s="589"/>
      <c r="G61" s="586"/>
      <c r="H61" s="586"/>
      <c r="I61" s="562"/>
      <c r="J61" s="565"/>
      <c r="K61" s="568"/>
      <c r="L61" s="571"/>
      <c r="M61" s="550"/>
      <c r="N61" s="574"/>
      <c r="O61" s="550"/>
      <c r="P61" s="553"/>
      <c r="Q61" s="550"/>
      <c r="R61" s="556"/>
      <c r="S61" s="386">
        <v>3</v>
      </c>
      <c r="T61" s="403"/>
      <c r="U61" s="403"/>
      <c r="V61" s="403"/>
      <c r="W61" s="403"/>
      <c r="X61" s="403"/>
      <c r="Y61" s="404"/>
      <c r="Z61" s="388" t="s">
        <v>77</v>
      </c>
      <c r="AA61" s="389"/>
      <c r="AB61" s="389"/>
      <c r="AC61" s="390" t="s">
        <v>77</v>
      </c>
      <c r="AD61" s="389"/>
      <c r="AE61" s="389"/>
      <c r="AF61" s="391"/>
      <c r="AG61" s="392" t="s">
        <v>77</v>
      </c>
      <c r="AH61" s="393" t="s">
        <v>77</v>
      </c>
      <c r="AI61" s="390" t="s">
        <v>77</v>
      </c>
      <c r="AJ61" s="393" t="s">
        <v>77</v>
      </c>
      <c r="AK61" s="390" t="s">
        <v>77</v>
      </c>
      <c r="AL61" s="394" t="s">
        <v>77</v>
      </c>
      <c r="AM61" s="559"/>
      <c r="AN61" s="401"/>
      <c r="AO61" s="405"/>
      <c r="AP61" s="397"/>
      <c r="AQ61" s="398"/>
      <c r="AR61" s="399"/>
      <c r="AS61" s="400"/>
      <c r="AT61" s="401"/>
      <c r="AU61" s="402"/>
    </row>
    <row r="62" spans="1:47" ht="15.5" hidden="1" x14ac:dyDescent="0.35">
      <c r="A62" s="577"/>
      <c r="B62" s="580"/>
      <c r="C62" s="583"/>
      <c r="D62" s="583"/>
      <c r="E62" s="586"/>
      <c r="F62" s="589"/>
      <c r="G62" s="586"/>
      <c r="H62" s="586"/>
      <c r="I62" s="562"/>
      <c r="J62" s="565"/>
      <c r="K62" s="568"/>
      <c r="L62" s="571"/>
      <c r="M62" s="550"/>
      <c r="N62" s="574"/>
      <c r="O62" s="550"/>
      <c r="P62" s="553"/>
      <c r="Q62" s="550"/>
      <c r="R62" s="556"/>
      <c r="S62" s="386">
        <v>4</v>
      </c>
      <c r="T62" s="387"/>
      <c r="U62" s="387"/>
      <c r="V62" s="387"/>
      <c r="W62" s="387"/>
      <c r="X62" s="387"/>
      <c r="Y62" s="387"/>
      <c r="Z62" s="388" t="s">
        <v>77</v>
      </c>
      <c r="AA62" s="389"/>
      <c r="AB62" s="389"/>
      <c r="AC62" s="390" t="s">
        <v>77</v>
      </c>
      <c r="AD62" s="389"/>
      <c r="AE62" s="389"/>
      <c r="AF62" s="391"/>
      <c r="AG62" s="392" t="s">
        <v>77</v>
      </c>
      <c r="AH62" s="393" t="s">
        <v>77</v>
      </c>
      <c r="AI62" s="390" t="s">
        <v>77</v>
      </c>
      <c r="AJ62" s="393" t="s">
        <v>77</v>
      </c>
      <c r="AK62" s="390" t="s">
        <v>77</v>
      </c>
      <c r="AL62" s="394" t="s">
        <v>77</v>
      </c>
      <c r="AM62" s="559"/>
      <c r="AN62" s="401"/>
      <c r="AO62" s="405"/>
      <c r="AP62" s="397"/>
      <c r="AQ62" s="398"/>
      <c r="AR62" s="399"/>
      <c r="AS62" s="400"/>
      <c r="AT62" s="401"/>
      <c r="AU62" s="402"/>
    </row>
    <row r="63" spans="1:47" ht="15.5" hidden="1" x14ac:dyDescent="0.35">
      <c r="A63" s="577"/>
      <c r="B63" s="580"/>
      <c r="C63" s="583"/>
      <c r="D63" s="583"/>
      <c r="E63" s="586"/>
      <c r="F63" s="589"/>
      <c r="G63" s="586"/>
      <c r="H63" s="586"/>
      <c r="I63" s="562"/>
      <c r="J63" s="565"/>
      <c r="K63" s="568"/>
      <c r="L63" s="571"/>
      <c r="M63" s="550"/>
      <c r="N63" s="574"/>
      <c r="O63" s="550"/>
      <c r="P63" s="553"/>
      <c r="Q63" s="550"/>
      <c r="R63" s="556"/>
      <c r="S63" s="386">
        <v>5</v>
      </c>
      <c r="T63" s="387"/>
      <c r="U63" s="387"/>
      <c r="V63" s="387"/>
      <c r="W63" s="387"/>
      <c r="X63" s="387"/>
      <c r="Y63" s="387"/>
      <c r="Z63" s="388" t="s">
        <v>77</v>
      </c>
      <c r="AA63" s="389"/>
      <c r="AB63" s="389"/>
      <c r="AC63" s="390" t="s">
        <v>77</v>
      </c>
      <c r="AD63" s="389"/>
      <c r="AE63" s="389"/>
      <c r="AF63" s="391"/>
      <c r="AG63" s="392" t="s">
        <v>77</v>
      </c>
      <c r="AH63" s="393" t="s">
        <v>77</v>
      </c>
      <c r="AI63" s="390" t="s">
        <v>77</v>
      </c>
      <c r="AJ63" s="393" t="s">
        <v>77</v>
      </c>
      <c r="AK63" s="390" t="s">
        <v>77</v>
      </c>
      <c r="AL63" s="394" t="s">
        <v>77</v>
      </c>
      <c r="AM63" s="559"/>
      <c r="AN63" s="401"/>
      <c r="AO63" s="405"/>
      <c r="AP63" s="397"/>
      <c r="AQ63" s="398"/>
      <c r="AR63" s="399"/>
      <c r="AS63" s="400"/>
      <c r="AT63" s="401"/>
      <c r="AU63" s="402"/>
    </row>
    <row r="64" spans="1:47" ht="16" hidden="1" thickBot="1" x14ac:dyDescent="0.4">
      <c r="A64" s="578"/>
      <c r="B64" s="581"/>
      <c r="C64" s="584"/>
      <c r="D64" s="584"/>
      <c r="E64" s="587"/>
      <c r="F64" s="590"/>
      <c r="G64" s="587"/>
      <c r="H64" s="587"/>
      <c r="I64" s="563"/>
      <c r="J64" s="566"/>
      <c r="K64" s="569"/>
      <c r="L64" s="572"/>
      <c r="M64" s="551"/>
      <c r="N64" s="575"/>
      <c r="O64" s="551"/>
      <c r="P64" s="554"/>
      <c r="Q64" s="551"/>
      <c r="R64" s="557"/>
      <c r="S64" s="406">
        <v>6</v>
      </c>
      <c r="T64" s="407"/>
      <c r="U64" s="407"/>
      <c r="V64" s="407"/>
      <c r="W64" s="407"/>
      <c r="X64" s="407"/>
      <c r="Y64" s="407"/>
      <c r="Z64" s="408" t="s">
        <v>77</v>
      </c>
      <c r="AA64" s="409"/>
      <c r="AB64" s="409"/>
      <c r="AC64" s="410" t="s">
        <v>77</v>
      </c>
      <c r="AD64" s="409"/>
      <c r="AE64" s="409"/>
      <c r="AF64" s="411"/>
      <c r="AG64" s="412" t="s">
        <v>77</v>
      </c>
      <c r="AH64" s="413" t="s">
        <v>77</v>
      </c>
      <c r="AI64" s="410" t="s">
        <v>77</v>
      </c>
      <c r="AJ64" s="413" t="s">
        <v>77</v>
      </c>
      <c r="AK64" s="410" t="s">
        <v>77</v>
      </c>
      <c r="AL64" s="414" t="s">
        <v>77</v>
      </c>
      <c r="AM64" s="560"/>
      <c r="AN64" s="415"/>
      <c r="AO64" s="416"/>
      <c r="AP64" s="417"/>
      <c r="AQ64" s="418"/>
      <c r="AR64" s="419"/>
      <c r="AS64" s="420"/>
      <c r="AT64" s="415"/>
      <c r="AU64" s="421"/>
    </row>
    <row r="65" spans="1:47" ht="15.5" hidden="1" x14ac:dyDescent="0.35">
      <c r="A65" s="576">
        <v>10</v>
      </c>
      <c r="B65" s="579"/>
      <c r="C65" s="582" t="s">
        <v>77</v>
      </c>
      <c r="D65" s="582" t="s">
        <v>77</v>
      </c>
      <c r="E65" s="585"/>
      <c r="F65" s="588"/>
      <c r="G65" s="585"/>
      <c r="H65" s="585"/>
      <c r="I65" s="561"/>
      <c r="J65" s="564"/>
      <c r="K65" s="567"/>
      <c r="L65" s="570" t="s">
        <v>77</v>
      </c>
      <c r="M65" s="549" t="s">
        <v>77</v>
      </c>
      <c r="N65" s="573"/>
      <c r="O65" s="549">
        <v>0</v>
      </c>
      <c r="P65" s="552" t="s">
        <v>77</v>
      </c>
      <c r="Q65" s="549" t="s">
        <v>77</v>
      </c>
      <c r="R65" s="555" t="s">
        <v>77</v>
      </c>
      <c r="S65" s="422">
        <v>1</v>
      </c>
      <c r="T65" s="423"/>
      <c r="U65" s="423"/>
      <c r="V65" s="423"/>
      <c r="W65" s="423"/>
      <c r="X65" s="423"/>
      <c r="Y65" s="423"/>
      <c r="Z65" s="424" t="s">
        <v>77</v>
      </c>
      <c r="AA65" s="425"/>
      <c r="AB65" s="425"/>
      <c r="AC65" s="426" t="s">
        <v>77</v>
      </c>
      <c r="AD65" s="425"/>
      <c r="AE65" s="425"/>
      <c r="AF65" s="427"/>
      <c r="AG65" s="428" t="s">
        <v>77</v>
      </c>
      <c r="AH65" s="429" t="s">
        <v>77</v>
      </c>
      <c r="AI65" s="426" t="s">
        <v>77</v>
      </c>
      <c r="AJ65" s="429" t="s">
        <v>77</v>
      </c>
      <c r="AK65" s="426" t="s">
        <v>77</v>
      </c>
      <c r="AL65" s="430" t="s">
        <v>77</v>
      </c>
      <c r="AM65" s="558"/>
      <c r="AN65" s="431"/>
      <c r="AO65" s="432"/>
      <c r="AP65" s="433"/>
      <c r="AQ65" s="434"/>
      <c r="AR65" s="435"/>
      <c r="AS65" s="436"/>
      <c r="AT65" s="431"/>
      <c r="AU65" s="437"/>
    </row>
    <row r="66" spans="1:47" ht="15.5" hidden="1" x14ac:dyDescent="0.35">
      <c r="A66" s="577"/>
      <c r="B66" s="580"/>
      <c r="C66" s="583"/>
      <c r="D66" s="583"/>
      <c r="E66" s="586"/>
      <c r="F66" s="589"/>
      <c r="G66" s="586"/>
      <c r="H66" s="586"/>
      <c r="I66" s="562"/>
      <c r="J66" s="565"/>
      <c r="K66" s="568"/>
      <c r="L66" s="571"/>
      <c r="M66" s="550"/>
      <c r="N66" s="574"/>
      <c r="O66" s="550"/>
      <c r="P66" s="553"/>
      <c r="Q66" s="550"/>
      <c r="R66" s="556"/>
      <c r="S66" s="386">
        <v>2</v>
      </c>
      <c r="T66" s="387"/>
      <c r="U66" s="387"/>
      <c r="V66" s="387"/>
      <c r="W66" s="387"/>
      <c r="X66" s="387"/>
      <c r="Y66" s="387"/>
      <c r="Z66" s="388" t="s">
        <v>77</v>
      </c>
      <c r="AA66" s="389"/>
      <c r="AB66" s="389"/>
      <c r="AC66" s="390" t="s">
        <v>77</v>
      </c>
      <c r="AD66" s="389"/>
      <c r="AE66" s="389"/>
      <c r="AF66" s="391"/>
      <c r="AG66" s="392" t="s">
        <v>77</v>
      </c>
      <c r="AH66" s="393" t="s">
        <v>77</v>
      </c>
      <c r="AI66" s="390" t="s">
        <v>77</v>
      </c>
      <c r="AJ66" s="393" t="s">
        <v>77</v>
      </c>
      <c r="AK66" s="390" t="s">
        <v>77</v>
      </c>
      <c r="AL66" s="394" t="s">
        <v>77</v>
      </c>
      <c r="AM66" s="559"/>
      <c r="AN66" s="395"/>
      <c r="AO66" s="396"/>
      <c r="AP66" s="397"/>
      <c r="AQ66" s="398"/>
      <c r="AR66" s="399"/>
      <c r="AS66" s="400"/>
      <c r="AT66" s="401"/>
      <c r="AU66" s="402"/>
    </row>
    <row r="67" spans="1:47" ht="15.5" hidden="1" x14ac:dyDescent="0.35">
      <c r="A67" s="577"/>
      <c r="B67" s="580"/>
      <c r="C67" s="583"/>
      <c r="D67" s="583"/>
      <c r="E67" s="586"/>
      <c r="F67" s="589"/>
      <c r="G67" s="586"/>
      <c r="H67" s="586"/>
      <c r="I67" s="562"/>
      <c r="J67" s="565"/>
      <c r="K67" s="568"/>
      <c r="L67" s="571"/>
      <c r="M67" s="550"/>
      <c r="N67" s="574"/>
      <c r="O67" s="550"/>
      <c r="P67" s="553"/>
      <c r="Q67" s="550"/>
      <c r="R67" s="556"/>
      <c r="S67" s="386">
        <v>3</v>
      </c>
      <c r="T67" s="403"/>
      <c r="U67" s="403"/>
      <c r="V67" s="403"/>
      <c r="W67" s="403"/>
      <c r="X67" s="403"/>
      <c r="Y67" s="404"/>
      <c r="Z67" s="388" t="s">
        <v>77</v>
      </c>
      <c r="AA67" s="389"/>
      <c r="AB67" s="389"/>
      <c r="AC67" s="390" t="s">
        <v>77</v>
      </c>
      <c r="AD67" s="389"/>
      <c r="AE67" s="389"/>
      <c r="AF67" s="391"/>
      <c r="AG67" s="392" t="s">
        <v>77</v>
      </c>
      <c r="AH67" s="393" t="s">
        <v>77</v>
      </c>
      <c r="AI67" s="390" t="s">
        <v>77</v>
      </c>
      <c r="AJ67" s="393" t="s">
        <v>77</v>
      </c>
      <c r="AK67" s="390" t="s">
        <v>77</v>
      </c>
      <c r="AL67" s="394" t="s">
        <v>77</v>
      </c>
      <c r="AM67" s="559"/>
      <c r="AN67" s="401"/>
      <c r="AO67" s="405"/>
      <c r="AP67" s="397"/>
      <c r="AQ67" s="398"/>
      <c r="AR67" s="399"/>
      <c r="AS67" s="400"/>
      <c r="AT67" s="401"/>
      <c r="AU67" s="402"/>
    </row>
    <row r="68" spans="1:47" ht="15.5" hidden="1" x14ac:dyDescent="0.35">
      <c r="A68" s="577"/>
      <c r="B68" s="580"/>
      <c r="C68" s="583"/>
      <c r="D68" s="583"/>
      <c r="E68" s="586"/>
      <c r="F68" s="589"/>
      <c r="G68" s="586"/>
      <c r="H68" s="586"/>
      <c r="I68" s="562"/>
      <c r="J68" s="565"/>
      <c r="K68" s="568"/>
      <c r="L68" s="571"/>
      <c r="M68" s="550"/>
      <c r="N68" s="574"/>
      <c r="O68" s="550"/>
      <c r="P68" s="553"/>
      <c r="Q68" s="550"/>
      <c r="R68" s="556"/>
      <c r="S68" s="386">
        <v>4</v>
      </c>
      <c r="T68" s="387"/>
      <c r="U68" s="387"/>
      <c r="V68" s="387"/>
      <c r="W68" s="387"/>
      <c r="X68" s="387"/>
      <c r="Y68" s="387"/>
      <c r="Z68" s="388" t="s">
        <v>77</v>
      </c>
      <c r="AA68" s="389"/>
      <c r="AB68" s="389"/>
      <c r="AC68" s="390" t="s">
        <v>77</v>
      </c>
      <c r="AD68" s="389"/>
      <c r="AE68" s="389"/>
      <c r="AF68" s="391"/>
      <c r="AG68" s="392" t="s">
        <v>77</v>
      </c>
      <c r="AH68" s="393" t="s">
        <v>77</v>
      </c>
      <c r="AI68" s="390" t="s">
        <v>77</v>
      </c>
      <c r="AJ68" s="393" t="s">
        <v>77</v>
      </c>
      <c r="AK68" s="390" t="s">
        <v>77</v>
      </c>
      <c r="AL68" s="394" t="s">
        <v>77</v>
      </c>
      <c r="AM68" s="559"/>
      <c r="AN68" s="401"/>
      <c r="AO68" s="405"/>
      <c r="AP68" s="397"/>
      <c r="AQ68" s="398"/>
      <c r="AR68" s="399"/>
      <c r="AS68" s="400"/>
      <c r="AT68" s="401"/>
      <c r="AU68" s="402"/>
    </row>
    <row r="69" spans="1:47" ht="15.5" hidden="1" x14ac:dyDescent="0.35">
      <c r="A69" s="577"/>
      <c r="B69" s="580"/>
      <c r="C69" s="583"/>
      <c r="D69" s="583"/>
      <c r="E69" s="586"/>
      <c r="F69" s="589"/>
      <c r="G69" s="586"/>
      <c r="H69" s="586"/>
      <c r="I69" s="562"/>
      <c r="J69" s="565"/>
      <c r="K69" s="568"/>
      <c r="L69" s="571"/>
      <c r="M69" s="550"/>
      <c r="N69" s="574"/>
      <c r="O69" s="550"/>
      <c r="P69" s="553"/>
      <c r="Q69" s="550"/>
      <c r="R69" s="556"/>
      <c r="S69" s="386">
        <v>5</v>
      </c>
      <c r="T69" s="387"/>
      <c r="U69" s="387"/>
      <c r="V69" s="387"/>
      <c r="W69" s="387"/>
      <c r="X69" s="387"/>
      <c r="Y69" s="387"/>
      <c r="Z69" s="388" t="s">
        <v>77</v>
      </c>
      <c r="AA69" s="389"/>
      <c r="AB69" s="389"/>
      <c r="AC69" s="390" t="s">
        <v>77</v>
      </c>
      <c r="AD69" s="389"/>
      <c r="AE69" s="389"/>
      <c r="AF69" s="391"/>
      <c r="AG69" s="392" t="s">
        <v>77</v>
      </c>
      <c r="AH69" s="393" t="s">
        <v>77</v>
      </c>
      <c r="AI69" s="390" t="s">
        <v>77</v>
      </c>
      <c r="AJ69" s="393" t="s">
        <v>77</v>
      </c>
      <c r="AK69" s="390" t="s">
        <v>77</v>
      </c>
      <c r="AL69" s="394" t="s">
        <v>77</v>
      </c>
      <c r="AM69" s="559"/>
      <c r="AN69" s="401"/>
      <c r="AO69" s="405"/>
      <c r="AP69" s="397"/>
      <c r="AQ69" s="398"/>
      <c r="AR69" s="399"/>
      <c r="AS69" s="400"/>
      <c r="AT69" s="401"/>
      <c r="AU69" s="402"/>
    </row>
    <row r="70" spans="1:47" ht="16" hidden="1" thickBot="1" x14ac:dyDescent="0.4">
      <c r="A70" s="578"/>
      <c r="B70" s="581"/>
      <c r="C70" s="584"/>
      <c r="D70" s="584"/>
      <c r="E70" s="587"/>
      <c r="F70" s="590"/>
      <c r="G70" s="587"/>
      <c r="H70" s="587"/>
      <c r="I70" s="563"/>
      <c r="J70" s="566"/>
      <c r="K70" s="569"/>
      <c r="L70" s="572"/>
      <c r="M70" s="551"/>
      <c r="N70" s="575"/>
      <c r="O70" s="551"/>
      <c r="P70" s="554"/>
      <c r="Q70" s="551"/>
      <c r="R70" s="557"/>
      <c r="S70" s="406">
        <v>6</v>
      </c>
      <c r="T70" s="407"/>
      <c r="U70" s="407"/>
      <c r="V70" s="407"/>
      <c r="W70" s="407"/>
      <c r="X70" s="407"/>
      <c r="Y70" s="407"/>
      <c r="Z70" s="408" t="s">
        <v>77</v>
      </c>
      <c r="AA70" s="409"/>
      <c r="AB70" s="409"/>
      <c r="AC70" s="410" t="s">
        <v>77</v>
      </c>
      <c r="AD70" s="409"/>
      <c r="AE70" s="409"/>
      <c r="AF70" s="411"/>
      <c r="AG70" s="412" t="s">
        <v>77</v>
      </c>
      <c r="AH70" s="413" t="s">
        <v>77</v>
      </c>
      <c r="AI70" s="410" t="s">
        <v>77</v>
      </c>
      <c r="AJ70" s="413" t="s">
        <v>77</v>
      </c>
      <c r="AK70" s="410" t="s">
        <v>77</v>
      </c>
      <c r="AL70" s="414" t="s">
        <v>77</v>
      </c>
      <c r="AM70" s="560"/>
      <c r="AN70" s="415"/>
      <c r="AO70" s="416"/>
      <c r="AP70" s="417"/>
      <c r="AQ70" s="418"/>
      <c r="AR70" s="419"/>
      <c r="AS70" s="420"/>
      <c r="AT70" s="415"/>
      <c r="AU70" s="421"/>
    </row>
  </sheetData>
  <mergeCells count="295">
    <mergeCell ref="A1:B4"/>
    <mergeCell ref="C1:AT4"/>
    <mergeCell ref="AU1:AU4"/>
    <mergeCell ref="A6:B6"/>
    <mergeCell ref="H6:I6"/>
    <mergeCell ref="J6:L6"/>
    <mergeCell ref="A9:A10"/>
    <mergeCell ref="B9:B10"/>
    <mergeCell ref="C9:C10"/>
    <mergeCell ref="D9:D10"/>
    <mergeCell ref="E9:E10"/>
    <mergeCell ref="F9:F10"/>
    <mergeCell ref="G9:G10"/>
    <mergeCell ref="A7:E7"/>
    <mergeCell ref="F7:R7"/>
    <mergeCell ref="A8:J8"/>
    <mergeCell ref="K8:R8"/>
    <mergeCell ref="H9:H10"/>
    <mergeCell ref="I9:I10"/>
    <mergeCell ref="J9:J10"/>
    <mergeCell ref="K9:K10"/>
    <mergeCell ref="L9:L10"/>
    <mergeCell ref="M9:M10"/>
    <mergeCell ref="AN8:AP8"/>
    <mergeCell ref="AQ8:AS8"/>
    <mergeCell ref="AT8:AU8"/>
    <mergeCell ref="S8:AF8"/>
    <mergeCell ref="AG8:AM8"/>
    <mergeCell ref="V9:V10"/>
    <mergeCell ref="W9:W10"/>
    <mergeCell ref="X9:X10"/>
    <mergeCell ref="Y9:Y10"/>
    <mergeCell ref="N9:N10"/>
    <mergeCell ref="O9:O10"/>
    <mergeCell ref="P9:P10"/>
    <mergeCell ref="Q9:Q10"/>
    <mergeCell ref="R9:R10"/>
    <mergeCell ref="S9:S10"/>
    <mergeCell ref="AQ9:AQ10"/>
    <mergeCell ref="AR9:AR10"/>
    <mergeCell ref="AS9:AS10"/>
    <mergeCell ref="AT9:AT10"/>
    <mergeCell ref="AU9:AU10"/>
    <mergeCell ref="AO9:AO10"/>
    <mergeCell ref="AP9:AP10"/>
    <mergeCell ref="A11:A16"/>
    <mergeCell ref="B11:B16"/>
    <mergeCell ref="C11:C16"/>
    <mergeCell ref="D11:D16"/>
    <mergeCell ref="E11:E16"/>
    <mergeCell ref="AK9:AK10"/>
    <mergeCell ref="AL9:AL10"/>
    <mergeCell ref="AM9:AM10"/>
    <mergeCell ref="AN9:AN10"/>
    <mergeCell ref="Z9:Z10"/>
    <mergeCell ref="AA9:AF9"/>
    <mergeCell ref="AG9:AG10"/>
    <mergeCell ref="AH9:AH10"/>
    <mergeCell ref="AI9:AI10"/>
    <mergeCell ref="AJ9:AJ10"/>
    <mergeCell ref="T9:T10"/>
    <mergeCell ref="U9:U10"/>
    <mergeCell ref="AJ11:AJ16"/>
    <mergeCell ref="AK11:AK16"/>
    <mergeCell ref="L11:L16"/>
    <mergeCell ref="M11:M16"/>
    <mergeCell ref="N11:N16"/>
    <mergeCell ref="O11:O16"/>
    <mergeCell ref="P11:P16"/>
    <mergeCell ref="Q11:Q16"/>
    <mergeCell ref="F11:F16"/>
    <mergeCell ref="G11:G16"/>
    <mergeCell ref="H11:H16"/>
    <mergeCell ref="I11:I16"/>
    <mergeCell ref="J11:J16"/>
    <mergeCell ref="K11:K16"/>
    <mergeCell ref="K17:K22"/>
    <mergeCell ref="L17:L22"/>
    <mergeCell ref="M17:M22"/>
    <mergeCell ref="N17:N22"/>
    <mergeCell ref="AR11:AR16"/>
    <mergeCell ref="AS11:AS16"/>
    <mergeCell ref="A17:A22"/>
    <mergeCell ref="B17:B22"/>
    <mergeCell ref="C17:C22"/>
    <mergeCell ref="D17:D22"/>
    <mergeCell ref="E17:E22"/>
    <mergeCell ref="F17:F22"/>
    <mergeCell ref="G17:G22"/>
    <mergeCell ref="H17:H22"/>
    <mergeCell ref="AL11:AL16"/>
    <mergeCell ref="AM11:AM16"/>
    <mergeCell ref="AN11:AN16"/>
    <mergeCell ref="AO11:AO16"/>
    <mergeCell ref="AP11:AP16"/>
    <mergeCell ref="AQ11:AQ16"/>
    <mergeCell ref="R11:R16"/>
    <mergeCell ref="AG11:AG16"/>
    <mergeCell ref="AH11:AH16"/>
    <mergeCell ref="AI11:AI16"/>
    <mergeCell ref="AO17:AO22"/>
    <mergeCell ref="AP17:AP22"/>
    <mergeCell ref="AQ17:AQ22"/>
    <mergeCell ref="AR17:AR22"/>
    <mergeCell ref="AS17:AS22"/>
    <mergeCell ref="A23:A28"/>
    <mergeCell ref="B23:B28"/>
    <mergeCell ref="C23:C28"/>
    <mergeCell ref="D23:D28"/>
    <mergeCell ref="E23:E28"/>
    <mergeCell ref="AI17:AI22"/>
    <mergeCell ref="AJ17:AJ22"/>
    <mergeCell ref="AK17:AK22"/>
    <mergeCell ref="AL17:AL22"/>
    <mergeCell ref="AM17:AM22"/>
    <mergeCell ref="AN17:AN22"/>
    <mergeCell ref="O17:O22"/>
    <mergeCell ref="P17:P22"/>
    <mergeCell ref="Q17:Q22"/>
    <mergeCell ref="R17:R22"/>
    <mergeCell ref="AG17:AG22"/>
    <mergeCell ref="AH17:AH22"/>
    <mergeCell ref="I17:I22"/>
    <mergeCell ref="J17:J22"/>
    <mergeCell ref="AJ23:AJ28"/>
    <mergeCell ref="AK23:AK28"/>
    <mergeCell ref="L23:L28"/>
    <mergeCell ref="M23:M28"/>
    <mergeCell ref="N23:N28"/>
    <mergeCell ref="O23:O28"/>
    <mergeCell ref="P23:P28"/>
    <mergeCell ref="Q23:Q28"/>
    <mergeCell ref="F23:F28"/>
    <mergeCell ref="G23:G28"/>
    <mergeCell ref="H23:H28"/>
    <mergeCell ref="I23:I28"/>
    <mergeCell ref="J23:J28"/>
    <mergeCell ref="K23:K28"/>
    <mergeCell ref="K29:K34"/>
    <mergeCell ref="L29:L34"/>
    <mergeCell ref="M29:M34"/>
    <mergeCell ref="N29:N34"/>
    <mergeCell ref="AR23:AR28"/>
    <mergeCell ref="AS23:AS28"/>
    <mergeCell ref="A29:A34"/>
    <mergeCell ref="B29:B34"/>
    <mergeCell ref="C29:C34"/>
    <mergeCell ref="D29:D34"/>
    <mergeCell ref="E29:E34"/>
    <mergeCell ref="F29:F34"/>
    <mergeCell ref="G29:G34"/>
    <mergeCell ref="H29:H34"/>
    <mergeCell ref="AL23:AL28"/>
    <mergeCell ref="AM23:AM28"/>
    <mergeCell ref="AN23:AN28"/>
    <mergeCell ref="AO23:AO28"/>
    <mergeCell ref="AP23:AP28"/>
    <mergeCell ref="AQ23:AQ28"/>
    <mergeCell ref="R23:R28"/>
    <mergeCell ref="AG23:AG28"/>
    <mergeCell ref="AH23:AH28"/>
    <mergeCell ref="AI23:AI28"/>
    <mergeCell ref="AO29:AO34"/>
    <mergeCell ref="AP29:AP34"/>
    <mergeCell ref="AQ29:AQ34"/>
    <mergeCell ref="AR29:AR34"/>
    <mergeCell ref="AS29:AS34"/>
    <mergeCell ref="A35:A40"/>
    <mergeCell ref="B35:B40"/>
    <mergeCell ref="C35:C40"/>
    <mergeCell ref="D35:D40"/>
    <mergeCell ref="E35:E40"/>
    <mergeCell ref="AI29:AI34"/>
    <mergeCell ref="AJ29:AJ34"/>
    <mergeCell ref="AK29:AK34"/>
    <mergeCell ref="AL29:AL34"/>
    <mergeCell ref="AM29:AM34"/>
    <mergeCell ref="AN29:AN34"/>
    <mergeCell ref="O29:O34"/>
    <mergeCell ref="P29:P34"/>
    <mergeCell ref="Q29:Q34"/>
    <mergeCell ref="R29:R34"/>
    <mergeCell ref="AG29:AG34"/>
    <mergeCell ref="AH29:AH34"/>
    <mergeCell ref="I29:I34"/>
    <mergeCell ref="J29:J34"/>
    <mergeCell ref="R35:R40"/>
    <mergeCell ref="AM35:AM40"/>
    <mergeCell ref="A41:A46"/>
    <mergeCell ref="B41:B46"/>
    <mergeCell ref="C41:C46"/>
    <mergeCell ref="D41:D46"/>
    <mergeCell ref="E41:E46"/>
    <mergeCell ref="F41:F46"/>
    <mergeCell ref="G41:G46"/>
    <mergeCell ref="H41:H46"/>
    <mergeCell ref="L35:L40"/>
    <mergeCell ref="M35:M40"/>
    <mergeCell ref="N35:N40"/>
    <mergeCell ref="O35:O40"/>
    <mergeCell ref="P35:P40"/>
    <mergeCell ref="Q35:Q40"/>
    <mergeCell ref="F35:F40"/>
    <mergeCell ref="G35:G40"/>
    <mergeCell ref="H35:H40"/>
    <mergeCell ref="I35:I40"/>
    <mergeCell ref="J35:J40"/>
    <mergeCell ref="K35:K40"/>
    <mergeCell ref="O41:O46"/>
    <mergeCell ref="P41:P46"/>
    <mergeCell ref="Q41:Q46"/>
    <mergeCell ref="R41:R46"/>
    <mergeCell ref="AM41:AM46"/>
    <mergeCell ref="A47:A52"/>
    <mergeCell ref="B47:B52"/>
    <mergeCell ref="C47:C52"/>
    <mergeCell ref="D47:D52"/>
    <mergeCell ref="E47:E52"/>
    <mergeCell ref="I41:I46"/>
    <mergeCell ref="J41:J46"/>
    <mergeCell ref="K41:K46"/>
    <mergeCell ref="L41:L46"/>
    <mergeCell ref="M41:M46"/>
    <mergeCell ref="N41:N46"/>
    <mergeCell ref="R47:R52"/>
    <mergeCell ref="AM47:AM52"/>
    <mergeCell ref="M47:M52"/>
    <mergeCell ref="N47:N52"/>
    <mergeCell ref="O47:O52"/>
    <mergeCell ref="P47:P52"/>
    <mergeCell ref="Q47:Q52"/>
    <mergeCell ref="B53:B58"/>
    <mergeCell ref="C53:C58"/>
    <mergeCell ref="D53:D58"/>
    <mergeCell ref="E53:E58"/>
    <mergeCell ref="F53:F58"/>
    <mergeCell ref="G53:G58"/>
    <mergeCell ref="H53:H58"/>
    <mergeCell ref="L47:L52"/>
    <mergeCell ref="F47:F52"/>
    <mergeCell ref="G47:G52"/>
    <mergeCell ref="H47:H52"/>
    <mergeCell ref="I47:I52"/>
    <mergeCell ref="J47:J52"/>
    <mergeCell ref="K47:K52"/>
    <mergeCell ref="O53:O58"/>
    <mergeCell ref="P53:P58"/>
    <mergeCell ref="Q53:Q58"/>
    <mergeCell ref="R53:R58"/>
    <mergeCell ref="AM53:AM58"/>
    <mergeCell ref="A59:A64"/>
    <mergeCell ref="B59:B64"/>
    <mergeCell ref="C59:C64"/>
    <mergeCell ref="D59:D64"/>
    <mergeCell ref="E59:E64"/>
    <mergeCell ref="I53:I58"/>
    <mergeCell ref="J53:J58"/>
    <mergeCell ref="K53:K58"/>
    <mergeCell ref="L53:L58"/>
    <mergeCell ref="M53:M58"/>
    <mergeCell ref="N53:N58"/>
    <mergeCell ref="R59:R64"/>
    <mergeCell ref="AM59:AM64"/>
    <mergeCell ref="M59:M64"/>
    <mergeCell ref="N59:N64"/>
    <mergeCell ref="O59:O64"/>
    <mergeCell ref="P59:P64"/>
    <mergeCell ref="Q59:Q64"/>
    <mergeCell ref="A53:A58"/>
    <mergeCell ref="A65:A70"/>
    <mergeCell ref="B65:B70"/>
    <mergeCell ref="C65:C70"/>
    <mergeCell ref="D65:D70"/>
    <mergeCell ref="E65:E70"/>
    <mergeCell ref="F65:F70"/>
    <mergeCell ref="G65:G70"/>
    <mergeCell ref="H65:H70"/>
    <mergeCell ref="L59:L64"/>
    <mergeCell ref="F59:F64"/>
    <mergeCell ref="G59:G64"/>
    <mergeCell ref="H59:H64"/>
    <mergeCell ref="I59:I64"/>
    <mergeCell ref="J59:J64"/>
    <mergeCell ref="K59:K64"/>
    <mergeCell ref="O65:O70"/>
    <mergeCell ref="P65:P70"/>
    <mergeCell ref="Q65:Q70"/>
    <mergeCell ref="R65:R70"/>
    <mergeCell ref="AM65:AM70"/>
    <mergeCell ref="I65:I70"/>
    <mergeCell ref="J65:J70"/>
    <mergeCell ref="K65:K70"/>
    <mergeCell ref="L65:L70"/>
    <mergeCell ref="M65:M70"/>
    <mergeCell ref="N65:N70"/>
  </mergeCells>
  <conditionalFormatting sqref="L11">
    <cfRule type="cellIs" dxfId="110" priority="55" operator="equal">
      <formula>"Muy Alta"</formula>
    </cfRule>
    <cfRule type="cellIs" dxfId="109" priority="56" operator="equal">
      <formula>"Alta"</formula>
    </cfRule>
    <cfRule type="cellIs" dxfId="108" priority="57" operator="equal">
      <formula>"Media"</formula>
    </cfRule>
    <cfRule type="cellIs" dxfId="107" priority="58" operator="equal">
      <formula>"Baja"</formula>
    </cfRule>
    <cfRule type="cellIs" dxfId="106" priority="59" operator="equal">
      <formula>"Muy Baja"</formula>
    </cfRule>
  </conditionalFormatting>
  <conditionalFormatting sqref="L17 L23 L29">
    <cfRule type="cellIs" dxfId="105" priority="11" operator="equal">
      <formula>"Muy Alta"</formula>
    </cfRule>
    <cfRule type="cellIs" dxfId="104" priority="12" operator="equal">
      <formula>"Alta"</formula>
    </cfRule>
    <cfRule type="cellIs" dxfId="103" priority="13" operator="equal">
      <formula>"Media"</formula>
    </cfRule>
    <cfRule type="cellIs" dxfId="102" priority="14" operator="equal">
      <formula>"Baja"</formula>
    </cfRule>
    <cfRule type="cellIs" dxfId="101" priority="15" operator="equal">
      <formula>"Muy Baja"</formula>
    </cfRule>
  </conditionalFormatting>
  <conditionalFormatting sqref="L35 L41 L47 L53 L59 L65">
    <cfRule type="cellIs" dxfId="100" priority="40" operator="equal">
      <formula>"Muy Alta"</formula>
    </cfRule>
    <cfRule type="cellIs" dxfId="99" priority="41" operator="equal">
      <formula>"Alta"</formula>
    </cfRule>
    <cfRule type="cellIs" dxfId="98" priority="42" operator="equal">
      <formula>"Media"</formula>
    </cfRule>
    <cfRule type="cellIs" dxfId="97" priority="43" operator="equal">
      <formula>"Baja"</formula>
    </cfRule>
    <cfRule type="cellIs" dxfId="96" priority="44" operator="equal">
      <formula>"Muy Baja"</formula>
    </cfRule>
  </conditionalFormatting>
  <conditionalFormatting sqref="O11">
    <cfRule type="containsText" dxfId="95" priority="45" operator="containsText" text="❌">
      <formula>NOT(ISERROR(SEARCH("❌",O11)))</formula>
    </cfRule>
  </conditionalFormatting>
  <conditionalFormatting sqref="O17 O23 O29">
    <cfRule type="containsText" dxfId="94" priority="1" operator="containsText" text="❌">
      <formula>NOT(ISERROR(SEARCH("❌",O17)))</formula>
    </cfRule>
  </conditionalFormatting>
  <conditionalFormatting sqref="O35 O41 O47 O53 O59 O65">
    <cfRule type="containsText" dxfId="93" priority="30" operator="containsText" text="❌">
      <formula>NOT(ISERROR(SEARCH("❌",O35)))</formula>
    </cfRule>
  </conditionalFormatting>
  <conditionalFormatting sqref="P11">
    <cfRule type="cellIs" dxfId="92" priority="50" operator="equal">
      <formula>"Catastrófico"</formula>
    </cfRule>
    <cfRule type="cellIs" dxfId="91" priority="51" operator="equal">
      <formula>"Mayor"</formula>
    </cfRule>
    <cfRule type="cellIs" dxfId="90" priority="52" operator="equal">
      <formula>"Moderado"</formula>
    </cfRule>
    <cfRule type="cellIs" dxfId="89" priority="53" operator="equal">
      <formula>"Menor"</formula>
    </cfRule>
    <cfRule type="cellIs" dxfId="88" priority="54" operator="equal">
      <formula>"Leve"</formula>
    </cfRule>
  </conditionalFormatting>
  <conditionalFormatting sqref="P17 P23 P29">
    <cfRule type="cellIs" dxfId="87" priority="6" operator="equal">
      <formula>"Catastrófico"</formula>
    </cfRule>
    <cfRule type="cellIs" dxfId="86" priority="7" operator="equal">
      <formula>"Mayor"</formula>
    </cfRule>
    <cfRule type="cellIs" dxfId="85" priority="8" operator="equal">
      <formula>"Moderado"</formula>
    </cfRule>
    <cfRule type="cellIs" dxfId="84" priority="9" operator="equal">
      <formula>"Menor"</formula>
    </cfRule>
    <cfRule type="cellIs" dxfId="83" priority="10" operator="equal">
      <formula>"Leve"</formula>
    </cfRule>
  </conditionalFormatting>
  <conditionalFormatting sqref="P35 P41 P47 P53 P59 P65">
    <cfRule type="cellIs" dxfId="82" priority="35" operator="equal">
      <formula>"Catastrófico"</formula>
    </cfRule>
    <cfRule type="cellIs" dxfId="81" priority="36" operator="equal">
      <formula>"Mayor"</formula>
    </cfRule>
    <cfRule type="cellIs" dxfId="80" priority="37" operator="equal">
      <formula>"Moderado"</formula>
    </cfRule>
    <cfRule type="cellIs" dxfId="79" priority="38" operator="equal">
      <formula>"Menor"</formula>
    </cfRule>
    <cfRule type="cellIs" dxfId="78" priority="39" operator="equal">
      <formula>"Leve"</formula>
    </cfRule>
  </conditionalFormatting>
  <conditionalFormatting sqref="R11">
    <cfRule type="cellIs" dxfId="77" priority="46" operator="equal">
      <formula>"Extremo"</formula>
    </cfRule>
    <cfRule type="cellIs" dxfId="76" priority="47" operator="equal">
      <formula>"Alto"</formula>
    </cfRule>
    <cfRule type="cellIs" dxfId="75" priority="48" operator="equal">
      <formula>"Moderado"</formula>
    </cfRule>
    <cfRule type="cellIs" dxfId="74" priority="49" operator="equal">
      <formula>"Bajo"</formula>
    </cfRule>
  </conditionalFormatting>
  <conditionalFormatting sqref="R17 R23 R29">
    <cfRule type="cellIs" dxfId="73" priority="2" operator="equal">
      <formula>"Extremo"</formula>
    </cfRule>
    <cfRule type="cellIs" dxfId="72" priority="3" operator="equal">
      <formula>"Alto"</formula>
    </cfRule>
    <cfRule type="cellIs" dxfId="71" priority="4" operator="equal">
      <formula>"Moderado"</formula>
    </cfRule>
    <cfRule type="cellIs" dxfId="70" priority="5" operator="equal">
      <formula>"Bajo"</formula>
    </cfRule>
  </conditionalFormatting>
  <conditionalFormatting sqref="R35 R41 R47 R53 R59 R65">
    <cfRule type="cellIs" dxfId="69" priority="31" operator="equal">
      <formula>"Extremo"</formula>
    </cfRule>
    <cfRule type="cellIs" dxfId="68" priority="32" operator="equal">
      <formula>"Alto"</formula>
    </cfRule>
    <cfRule type="cellIs" dxfId="67" priority="33" operator="equal">
      <formula>"Moderado"</formula>
    </cfRule>
    <cfRule type="cellIs" dxfId="66" priority="34" operator="equal">
      <formula>"Bajo"</formula>
    </cfRule>
  </conditionalFormatting>
  <conditionalFormatting sqref="AH11 AH17 AH23 AH29 AH35:AH70">
    <cfRule type="cellIs" dxfId="65" priority="25" operator="equal">
      <formula>"Muy Alta"</formula>
    </cfRule>
    <cfRule type="cellIs" dxfId="64" priority="26" operator="equal">
      <formula>"Alta"</formula>
    </cfRule>
    <cfRule type="cellIs" dxfId="63" priority="27" operator="equal">
      <formula>"Media"</formula>
    </cfRule>
    <cfRule type="cellIs" dxfId="62" priority="28" operator="equal">
      <formula>"Baja"</formula>
    </cfRule>
    <cfRule type="cellIs" dxfId="61" priority="29" operator="equal">
      <formula>"Muy Baja"</formula>
    </cfRule>
  </conditionalFormatting>
  <conditionalFormatting sqref="AJ11 AJ17 AJ23 AJ29 AJ35:AJ70">
    <cfRule type="cellIs" dxfId="60" priority="20" operator="equal">
      <formula>"Catastrófico"</formula>
    </cfRule>
    <cfRule type="cellIs" dxfId="59" priority="21" operator="equal">
      <formula>"Mayor"</formula>
    </cfRule>
    <cfRule type="cellIs" dxfId="58" priority="22" operator="equal">
      <formula>"Moderado"</formula>
    </cfRule>
    <cfRule type="cellIs" dxfId="57" priority="23" operator="equal">
      <formula>"Menor"</formula>
    </cfRule>
    <cfRule type="cellIs" dxfId="56" priority="24" operator="equal">
      <formula>"Leve"</formula>
    </cfRule>
  </conditionalFormatting>
  <conditionalFormatting sqref="AL11 AL17 AL23 AL29 AL35:AL70">
    <cfRule type="cellIs" dxfId="55" priority="16" operator="equal">
      <formula>"Extremo"</formula>
    </cfRule>
    <cfRule type="cellIs" dxfId="54" priority="17" operator="equal">
      <formula>"Alto"</formula>
    </cfRule>
    <cfRule type="cellIs" dxfId="53" priority="18" operator="equal">
      <formula>"Moderado"</formula>
    </cfRule>
    <cfRule type="cellIs" dxfId="52" priority="19" operator="equal">
      <formula>"Bajo"</formula>
    </cfRule>
  </conditionalFormatting>
  <dataValidations count="41">
    <dataValidation allowBlank="1" showInputMessage="1" showErrorMessage="1" promptTitle="Descripción del riesgo" prompt="Registre en este espacio el riesgo teniendo en cuenta la siguiente estructura:_x000a_Amenaza + “Aprovecha” + Vulnerabilidad(es) + “Afectando” + Activo de Información +” Causando” + Consecuencia(s)_x000a__x000a_" sqref="I9:I10" xr:uid="{93698344-9608-43A3-8032-8A224A0F9CA7}"/>
    <dataValidation allowBlank="1" showInputMessage="1" showErrorMessage="1" promptTitle="Control:" prompt="Registre el nombre o la descripción del control que aplica._x000a_Se deben tener en cuenta los definidos en el numeral 5.4 Controles del Manual TIC-MA-007" sqref="T9:T10" xr:uid="{BA824B90-A5DE-4F47-BECF-C9EC1D69A70F}"/>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F9:F10" xr:uid="{81DB3D13-07E5-458B-A799-317F01D5616D}"/>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G9:G10" xr:uid="{4018726E-8DDB-43ED-8A3F-0977EB48D205}"/>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H9:H10" xr:uid="{4D6E7676-6B96-46B1-A629-431BA27FBDCF}"/>
    <dataValidation allowBlank="1" showInputMessage="1" showErrorMessage="1" promptTitle="Clasificación del riesgo" prompt="Es la agrupación por categorías de los riesgos identificados de acuerdo su naturaleza. Seleccione en la lista desplegable según corresponda." sqref="J9:J10" xr:uid="{684A0F92-5669-4F8E-8E2B-DE83B5E90015}"/>
    <dataValidation allowBlank="1" showInputMessage="1" showErrorMessage="1" promptTitle="Frecuencia" prompt="Escriba el número de veces que se pasa por el punto de riesgo, es decir, el número de veces que se realiza la actividad generadora del riesgo en el periodo de 1 año._x000a_" sqref="K9:K10" xr:uid="{F1BE502A-8089-4C55-987E-E845C108A2B6}"/>
    <dataValidation allowBlank="1" showInputMessage="1" showErrorMessage="1" promptTitle="Probabilidad inherente " prompt="Es la posibilidad de ocurrencia del riesgo de acuerdo con su frecuencia:_x000a_Muy baja: máximo 2 veces al año_x000a_Baja: de 3 a 24 veces en el año._x000a_Media: de 24 a 500 veces en el año_x000a_Alta: de 500 a 5.000 veces en el año_x000a_Muy alta: Mas de 5.000 veces en el año_x000a__x000a_" sqref="L9:L10" xr:uid="{9757E22E-50FD-41FF-9AD3-BBDE45E9FE1D}"/>
    <dataValidation allowBlank="1" showInputMessage="1" showErrorMessage="1" promptTitle="Probabilidad" prompt="Es la asignación porcentual que recibe el riesgo de acuerdo con la frecuencia definida:_x000a_Muy baja: 20%_x000a_Baja: 40%_x000a_Media: 60%_x000a_Alta: 80%_x000a_Muy alta: 100%_x000a_" sqref="M9:M10" xr:uid="{FA4BBAF8-F931-4430-B45E-E05B84D3AF54}"/>
    <dataValidation allowBlank="1" showInputMessage="1" showErrorMessage="1" promptTitle="Criterios de impacto" prompt="Seleccione de la lista desplegable la afectación del riesgo en salarios mínimos legales mensuales vigentes (SMLMV) o perdida reputacional " sqref="N9:N10" xr:uid="{0D2ACF12-F201-4FA9-B4ED-7EE3DE3E92BE}"/>
    <dataValidation allowBlank="1" showInputMessage="1" showErrorMessage="1" promptTitle="IMPACTO INHERENTE (automático)" prompt="Este se evalúa acorde a la afectación económica o reputacional_x000a_Leve 20%_x000a_Menor 40%_x000a_Moderado 60%_x000a_Mayor 80%_x000a_Catastrófico 100%_x000a_" sqref="P9:P10" xr:uid="{E2F80B73-5F59-4C1B-A852-B27F7DEF2A23}"/>
    <dataValidation allowBlank="1" showInputMessage="1" showErrorMessage="1" promptTitle="PORCENTAJE (automática)" prompt="Es la asignación porcentual que recibe el riesgo de acuerdo con el impacto definido:" sqref="Q9:Q10" xr:uid="{61FC1090-C6F7-46CB-B47C-8848907E85EB}"/>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R9:R10" xr:uid="{DB27D25D-BBC5-4A1C-A6E0-E9900DA0D9F2}"/>
    <dataValidation allowBlank="1" showInputMessage="1" showErrorMessage="1" promptTitle="No. Control" prompt="Número consecutivo de los controles que tiene el riesgo que se está analizando." sqref="S9:S10" xr:uid="{128A7AAE-ECC6-45E6-BEFB-1C6561109E54}"/>
    <dataValidation allowBlank="1" showInputMessage="1" showErrorMessage="1" promptTitle="Afectación (automático)" prompt="Esta casilla se completa automáticamente a partir de la información diligenciada en las casillas de &quot;Atributos&quot;" sqref="Z9:Z10" xr:uid="{66E48140-EE0C-44AA-B50B-823B66AEF76F}"/>
    <dataValidation allowBlank="1" showInputMessage="1" showErrorMessage="1" promptTitle="Tipo de control" prompt="Preventivo: 25%_x000a_Detectivo: 15%_x000a_Correctivo:10%_x000a_" sqref="AA10" xr:uid="{425C61F6-6772-4393-8BD0-08EEFF7C928A}"/>
    <dataValidation allowBlank="1" showInputMessage="1" showErrorMessage="1" promptTitle="Complemento " prompt="Corresponde a los detalles que permiten identificar el objetivo del control o especifican como se realiza el control " sqref="X9:X10" xr:uid="{D8409693-1B98-4B77-983E-C9C635B308B7}"/>
    <dataValidation allowBlank="1" showInputMessage="1" showErrorMessage="1" promptTitle="Que hacer si no se aplica contro" prompt="Indique que se hace si el control no se  aplica_x000a_" sqref="Y9:Y10" xr:uid="{335711F4-9602-4C25-86B8-DC83D9D5FE31}"/>
    <dataValidation type="whole" allowBlank="1" showInputMessage="1" showErrorMessage="1" sqref="K11:K70" xr:uid="{07132526-9BF2-44E0-8D7A-C5BBB8FB1940}">
      <formula1>1</formula1>
      <formula2>100000</formula2>
    </dataValidation>
    <dataValidation allowBlank="1" showInputMessage="1" showErrorMessage="1" promptTitle="Acción o actividad a realizar " prompt="Describa la actividad que se realizará para complementar el control o las acciones que ayudan a prevenir la materialización del riesgo._x000a_" sqref="AN9:AN10" xr:uid="{665EF59A-4079-4A09-A343-531E2B5A145C}"/>
    <dataValidation allowBlank="1" showInputMessage="1" showErrorMessage="1" promptTitle="Responsable " prompt="Registre en este espacio el nombre del rol o cargo de la persona que realizara la actividad ejemplo: Líder del proceso de Direccionamiento estratégico" sqref="AO9:AO10" xr:uid="{2ABAF43A-D7F1-479E-B03E-990BCE556C73}"/>
    <dataValidation allowBlank="1" showInputMessage="1" showErrorMessage="1" promptTitle="Fecha límite para implementación" prompt="Registre en este espacio la fecha límite (dd/mm/aaaa) en la cual se realizará la actividad." sqref="AP9:AP10" xr:uid="{307AD659-D2CA-415A-916F-59418C7EF7C6}"/>
    <dataValidation allowBlank="1" showInputMessage="1" showErrorMessage="1" promptTitle="Fecha en que se realiza ..." prompt="Fecha en que se realiza el seguimiento: registre en este espacio la fecha (dd/mm/aaaa) en la cual realizó el seguimiento, recuerde que este seguimiento es mensual y se debe realizarse por parte del Líder " sqref="AQ9:AQ10" xr:uid="{983CCBF7-C594-4E86-B750-78B5245F3ACB}"/>
    <dataValidation allowBlank="1" showInputMessage="1" showErrorMessage="1" promptTitle="Descripción del avance " prompt="Registre en este espacio los avances de la actividad, describa lo que se ha realizado y la evidencia que se tiene " sqref="AR9:AR10" xr:uid="{39CA349F-DDCF-4F8C-95AF-751F0E42DDAE}"/>
    <dataValidation allowBlank="1" showInputMessage="1" showErrorMessage="1" promptTitle="Estado" prompt="Selección el estado en el cual se encuentra la actividad Finalizado si ya se cumplio o en curso si aun se esta desarrollando la actividad." sqref="AS9:AS10" xr:uid="{05183B92-FD52-401A-80F8-3EE366FD14EE}"/>
    <dataValidation allowBlank="1" showInputMessage="1" showErrorMessage="1" promptTitle="Implementación" prompt="Evalué:_x000a_Automático: Son actividades de procesamiento o validación de información que se ejecutan por un sistema y/o aplicativo. Calificación 25%_x000a_Manual: Controles que son ejecutados por una persona, tiene implícito el error humano. Calificación 15%" sqref="AB10" xr:uid="{35A9C8A7-52FA-4BA6-9E54-A7658523742B}"/>
    <dataValidation allowBlank="1" showInputMessage="1" showErrorMessage="1" promptTitle="Documentación " prompt="Evalue la documentación del control seleccionado si este se entra documenta o esta sin documentar._x000a__x000a_En caso de que el control no este documentado recuerde que el plan de acción debe incluir estas actividades que ayudan a fortalecer el control." sqref="AD10" xr:uid="{3CDB2CCA-041D-45A9-B410-3344EBF32314}"/>
    <dataValidation allowBlank="1" showInputMessage="1" showErrorMessage="1" promptTitle="Calificación " prompt="Este valor resulta de la suma del tipo de control y su implementación, saldra de forma automática_x000a_" sqref="AC10" xr:uid="{2D783645-B93B-405B-8AE5-5300C9F7B429}"/>
    <dataValidation allowBlank="1" showInputMessage="1" showErrorMessage="1" promptTitle="Frecuencia" prompt="Seleccione la frecuencia del control , seleccionado si se realiza de forma continua o de forma aleatoria" sqref="AE10" xr:uid="{D17A5426-9600-46D8-A761-9D0FB62D47AF}"/>
    <dataValidation allowBlank="1" showInputMessage="1" showErrorMessage="1" promptTitle="Evidencia" prompt="Evalue el control con respecto a la evidencia de aplicación del control selccionando sin registro, si no cuneta con la evidencia de aplicación del control o con registro si este control tiene evidencia de su aplicación." sqref="AF10" xr:uid="{46642D93-2CE4-476B-871E-2BFB9C2A7169}"/>
    <dataValidation allowBlank="1" showInputMessage="1" showErrorMessage="1" promptTitle="Probabilidad Residual" prompt="Esta casilla se genera de forma automatica y permite evaluar como los controles preventivo y detectivos mitigan la probabilidad y de manera acumulativa y decreciente con el resto de los controles.  El riesgo residual final esta en la  Zona de riesgo final" sqref="AG9:AG10" xr:uid="{B07676C9-B8BC-4B48-A7BD-87377B4622CE}"/>
    <dataValidation allowBlank="1" showInputMessage="1" showErrorMessage="1" promptTitle="Impacto residual" prompt="Esta casilla se genera de forma automatica y permite evaluar como los controles correctivos mitigan el impacto  y de manera acumulativa y decreciente con el resto de los controles.  El riesgo residual final esta en la  Zona de riesgo final" sqref="AJ9:AJ10" xr:uid="{136C4231-F518-4727-A8F1-FFAE3D2FD60D}"/>
    <dataValidation allowBlank="1" showInputMessage="1" showErrorMessage="1" promptTitle="Tratamiento" prompt="Seleccione el tipo de tratamiento que realizara para el riesgos esto puede ser " sqref="AM9:AM10" xr:uid="{7CC52963-F3EC-4A83-838B-AD3C98347CA2}"/>
    <dataValidation allowBlank="1" showInputMessage="1" showErrorMessage="1" promptTitle="Descripción de ejecución " prompt="Registre en este espacio como se aplico el control  y si este se cumplio durante el periodo a evaluar, recuerde que muchos de ellos son de forma diaria o algunas de forma esporádica." sqref="AT9:AT10" xr:uid="{D1ACD6A2-DA0F-4A4E-B43D-A362BF1DEBCA}"/>
    <dataValidation allowBlank="1" showInputMessage="1" showErrorMessage="1" promptTitle="¿QUÉ PUEDE SUCEDER?" prompt="Describa cuál es el evento o situación que puede obstaculizar el cumplimiento de los objetivos del proceso o de la Supertransporte" sqref="E9:E10" xr:uid="{D2515DF7-F73F-42F9-B822-FEF1ED19F065}"/>
    <dataValidation allowBlank="1" showInputMessage="1" showErrorMessage="1" promptTitle="Responsable" prompt="Hace referencia al cargo del servidor (funcionario o contratista) que aplica el control." sqref="U9:U10" xr:uid="{7DBD087C-7304-493D-8C4A-2A23ADBBE96B}"/>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V9:V10" xr:uid="{4DE4D8BC-FAB0-41E2-B1FA-A2940EF29D4D}"/>
    <dataValidation allowBlank="1" showInputMessage="1" showErrorMessage="1" promptTitle="Propósito del control" prompt="Describe el que hacemos (acción) que se realiza como parte del control, debe estar en verbo" sqref="W9:W10" xr:uid="{DE98E74B-5EB0-4A43-841E-15959AD9A30D}"/>
    <dataValidation allowBlank="1" showInputMessage="1" showErrorMessage="1" promptTitle="Fecha de actualización" prompt="Registre DD/MM/AAAA" sqref="D6" xr:uid="{2D59FD97-A2F1-40CF-AE70-87C018BDE156}"/>
    <dataValidation allowBlank="1" showInputMessage="1" showErrorMessage="1" promptTitle="Fecha:" prompt="Registre DD/MM/AAAA_x000a_" sqref="E6:G6" xr:uid="{7FA233A5-5009-4625-9092-2C9EF9953C05}"/>
    <dataValidation type="list" allowBlank="1" showInputMessage="1" showErrorMessage="1" sqref="AM11:AM70" xr:uid="{FB6CA28F-8EE6-464C-9065-0471BDBF369B}">
      <formula1>"Aceptar, Evitar, Reducir (mitigar), Reducir (transferir),"</formula1>
    </dataValidation>
  </dataValidations>
  <pageMargins left="0.23622047244094491" right="0.23622047244094491" top="0.74803149606299213" bottom="0.74803149606299213" header="0.31496062992125984" footer="0.31496062992125984"/>
  <pageSetup paperSize="7" scale="2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996AD-7B4A-4115-98AC-496E51814E03}">
  <sheetPr codeName="Hoja19">
    <tabColor rgb="FF00B0F0"/>
    <pageSetUpPr fitToPage="1"/>
  </sheetPr>
  <dimension ref="A1:AU69"/>
  <sheetViews>
    <sheetView showGridLines="0" view="pageBreakPreview" zoomScale="60" zoomScaleNormal="70" zoomScalePageLayoutView="40" workbookViewId="0">
      <selection activeCell="D16" sqref="D16:D21"/>
    </sheetView>
  </sheetViews>
  <sheetFormatPr baseColWidth="10" defaultColWidth="11.453125" defaultRowHeight="14.5" x14ac:dyDescent="0.35"/>
  <cols>
    <col min="3" max="3" width="17" customWidth="1"/>
    <col min="4" max="4" width="43" customWidth="1"/>
    <col min="5" max="5" width="16.08984375" customWidth="1"/>
    <col min="6" max="6" width="19.08984375" customWidth="1"/>
    <col min="9" max="9" width="14.90625" customWidth="1"/>
    <col min="46" max="46" width="12.36328125" customWidth="1"/>
    <col min="47" max="47" width="48.90625" customWidth="1"/>
  </cols>
  <sheetData>
    <row r="1" spans="1:47" ht="15.75" customHeight="1" x14ac:dyDescent="0.35">
      <c r="A1" s="677"/>
      <c r="B1" s="678"/>
      <c r="C1" s="736" t="s">
        <v>286</v>
      </c>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M1" s="737"/>
      <c r="AN1" s="737"/>
      <c r="AO1" s="737"/>
      <c r="AP1" s="737"/>
      <c r="AQ1" s="737"/>
      <c r="AR1" s="737"/>
      <c r="AS1" s="737"/>
      <c r="AT1" s="737"/>
      <c r="AU1" s="738"/>
    </row>
    <row r="2" spans="1:47" ht="16.5" customHeight="1" x14ac:dyDescent="0.35">
      <c r="A2" s="679"/>
      <c r="B2" s="680"/>
      <c r="C2" s="739"/>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740"/>
    </row>
    <row r="3" spans="1:47" ht="27.65" customHeight="1" x14ac:dyDescent="0.35">
      <c r="A3" s="679"/>
      <c r="B3" s="680"/>
      <c r="C3" s="739"/>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740"/>
    </row>
    <row r="4" spans="1:47" ht="18.899999999999999" customHeight="1" thickBot="1" x14ac:dyDescent="0.4">
      <c r="A4" s="681"/>
      <c r="B4" s="682"/>
      <c r="C4" s="741" t="s">
        <v>285</v>
      </c>
      <c r="D4" s="742"/>
      <c r="E4" s="742"/>
      <c r="F4" s="742"/>
      <c r="G4" s="742"/>
      <c r="H4" s="742"/>
      <c r="I4" s="742"/>
      <c r="J4" s="742"/>
      <c r="K4" s="742"/>
      <c r="L4" s="742"/>
      <c r="M4" s="742"/>
      <c r="N4" s="742"/>
      <c r="O4" s="742"/>
      <c r="P4" s="742"/>
      <c r="Q4" s="742"/>
      <c r="R4" s="742"/>
      <c r="S4" s="742"/>
      <c r="T4" s="742"/>
      <c r="U4" s="742"/>
      <c r="V4" s="742"/>
      <c r="W4" s="742"/>
      <c r="X4" s="743"/>
      <c r="Y4" s="744" t="s">
        <v>283</v>
      </c>
      <c r="Z4" s="745"/>
      <c r="AA4" s="745"/>
      <c r="AB4" s="745"/>
      <c r="AC4" s="745"/>
      <c r="AD4" s="745"/>
      <c r="AE4" s="745"/>
      <c r="AF4" s="745"/>
      <c r="AG4" s="745"/>
      <c r="AH4" s="745"/>
      <c r="AI4" s="745"/>
      <c r="AJ4" s="745"/>
      <c r="AK4" s="745"/>
      <c r="AL4" s="745"/>
      <c r="AM4" s="745"/>
      <c r="AN4" s="745"/>
      <c r="AO4" s="745"/>
      <c r="AP4" s="745"/>
      <c r="AQ4" s="745"/>
      <c r="AR4" s="745"/>
      <c r="AS4" s="745"/>
      <c r="AT4" s="745"/>
      <c r="AU4" s="746"/>
    </row>
    <row r="5" spans="1:47" ht="27.5" thickBot="1" x14ac:dyDescent="0.4">
      <c r="A5" s="142"/>
      <c r="B5" s="142"/>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8"/>
    </row>
    <row r="6" spans="1:47" ht="18.5" thickBot="1" x14ac:dyDescent="0.4">
      <c r="A6" s="683" t="s">
        <v>3</v>
      </c>
      <c r="B6" s="684"/>
      <c r="C6" s="182"/>
      <c r="D6" s="183" t="s">
        <v>26</v>
      </c>
      <c r="E6" s="184"/>
      <c r="F6" s="185" t="s">
        <v>27</v>
      </c>
      <c r="G6" s="184"/>
      <c r="H6" s="683" t="s">
        <v>28</v>
      </c>
      <c r="I6" s="684"/>
      <c r="J6" s="685"/>
      <c r="K6" s="686"/>
      <c r="L6" s="687"/>
    </row>
    <row r="7" spans="1:47" ht="16" thickBot="1" x14ac:dyDescent="0.4">
      <c r="A7" s="544" t="s">
        <v>29</v>
      </c>
      <c r="B7" s="544"/>
      <c r="C7" s="544"/>
      <c r="D7" s="544"/>
      <c r="E7" s="544"/>
      <c r="F7" s="544"/>
      <c r="G7" s="544"/>
      <c r="H7" s="544"/>
      <c r="I7" s="544"/>
      <c r="J7" s="544"/>
      <c r="K7" s="544" t="s">
        <v>30</v>
      </c>
      <c r="L7" s="544"/>
      <c r="M7" s="544"/>
      <c r="N7" s="544"/>
      <c r="O7" s="544"/>
      <c r="P7" s="544"/>
      <c r="Q7" s="544"/>
      <c r="R7" s="544"/>
      <c r="S7" s="544" t="s">
        <v>31</v>
      </c>
      <c r="T7" s="544"/>
      <c r="U7" s="544"/>
      <c r="V7" s="544"/>
      <c r="W7" s="544"/>
      <c r="X7" s="544"/>
      <c r="Y7" s="544"/>
      <c r="Z7" s="544"/>
      <c r="AA7" s="544"/>
      <c r="AB7" s="544"/>
      <c r="AC7" s="544"/>
      <c r="AD7" s="544"/>
      <c r="AE7" s="544"/>
      <c r="AF7" s="544"/>
      <c r="AG7" s="688" t="s">
        <v>32</v>
      </c>
      <c r="AH7" s="688"/>
      <c r="AI7" s="688"/>
      <c r="AJ7" s="688"/>
      <c r="AK7" s="688"/>
      <c r="AL7" s="688"/>
      <c r="AM7" s="688"/>
      <c r="AN7" s="544" t="s">
        <v>33</v>
      </c>
      <c r="AO7" s="544"/>
      <c r="AP7" s="544"/>
      <c r="AQ7" s="544" t="s">
        <v>34</v>
      </c>
      <c r="AR7" s="544"/>
      <c r="AS7" s="544"/>
      <c r="AT7" s="688" t="s">
        <v>35</v>
      </c>
      <c r="AU7" s="688"/>
    </row>
    <row r="8" spans="1:47" ht="16" thickBot="1" x14ac:dyDescent="0.4">
      <c r="A8" s="689" t="s">
        <v>36</v>
      </c>
      <c r="B8" s="544" t="s">
        <v>3</v>
      </c>
      <c r="C8" s="689" t="s">
        <v>37</v>
      </c>
      <c r="D8" s="689" t="s">
        <v>38</v>
      </c>
      <c r="E8" s="544" t="s">
        <v>39</v>
      </c>
      <c r="F8" s="544" t="s">
        <v>4</v>
      </c>
      <c r="G8" s="688" t="s">
        <v>5</v>
      </c>
      <c r="H8" s="688" t="s">
        <v>6</v>
      </c>
      <c r="I8" s="544" t="s">
        <v>7</v>
      </c>
      <c r="J8" s="688" t="s">
        <v>8</v>
      </c>
      <c r="K8" s="688" t="s">
        <v>40</v>
      </c>
      <c r="L8" s="691" t="s">
        <v>41</v>
      </c>
      <c r="M8" s="689" t="s">
        <v>42</v>
      </c>
      <c r="N8" s="688" t="s">
        <v>43</v>
      </c>
      <c r="O8" s="691" t="s">
        <v>44</v>
      </c>
      <c r="P8" s="691" t="s">
        <v>45</v>
      </c>
      <c r="Q8" s="689" t="s">
        <v>42</v>
      </c>
      <c r="R8" s="691" t="s">
        <v>9</v>
      </c>
      <c r="S8" s="726" t="s">
        <v>46</v>
      </c>
      <c r="T8" s="688" t="s">
        <v>11</v>
      </c>
      <c r="U8" s="688" t="s">
        <v>47</v>
      </c>
      <c r="V8" s="688" t="s">
        <v>48</v>
      </c>
      <c r="W8" s="688" t="s">
        <v>49</v>
      </c>
      <c r="X8" s="688" t="s">
        <v>50</v>
      </c>
      <c r="Y8" s="688" t="s">
        <v>51</v>
      </c>
      <c r="Z8" s="691" t="s">
        <v>12</v>
      </c>
      <c r="AA8" s="688" t="s">
        <v>52</v>
      </c>
      <c r="AB8" s="688"/>
      <c r="AC8" s="688"/>
      <c r="AD8" s="688"/>
      <c r="AE8" s="688"/>
      <c r="AF8" s="688"/>
      <c r="AG8" s="726" t="s">
        <v>53</v>
      </c>
      <c r="AH8" s="726" t="s">
        <v>54</v>
      </c>
      <c r="AI8" s="726" t="s">
        <v>42</v>
      </c>
      <c r="AJ8" s="726" t="s">
        <v>55</v>
      </c>
      <c r="AK8" s="726" t="s">
        <v>42</v>
      </c>
      <c r="AL8" s="726" t="s">
        <v>56</v>
      </c>
      <c r="AM8" s="710" t="s">
        <v>17</v>
      </c>
      <c r="AN8" s="688" t="s">
        <v>18</v>
      </c>
      <c r="AO8" s="688" t="s">
        <v>19</v>
      </c>
      <c r="AP8" s="688" t="s">
        <v>20</v>
      </c>
      <c r="AQ8" s="688" t="s">
        <v>21</v>
      </c>
      <c r="AR8" s="688" t="s">
        <v>57</v>
      </c>
      <c r="AS8" s="688" t="s">
        <v>22</v>
      </c>
      <c r="AT8" s="690" t="s">
        <v>58</v>
      </c>
      <c r="AU8" s="690" t="s">
        <v>23</v>
      </c>
    </row>
    <row r="9" spans="1:47" ht="74" thickBot="1" x14ac:dyDescent="0.4">
      <c r="A9" s="689"/>
      <c r="B9" s="544"/>
      <c r="C9" s="689"/>
      <c r="D9" s="689"/>
      <c r="E9" s="544"/>
      <c r="F9" s="544"/>
      <c r="G9" s="688"/>
      <c r="H9" s="688"/>
      <c r="I9" s="544"/>
      <c r="J9" s="688"/>
      <c r="K9" s="688"/>
      <c r="L9" s="691"/>
      <c r="M9" s="689"/>
      <c r="N9" s="688"/>
      <c r="O9" s="691"/>
      <c r="P9" s="689"/>
      <c r="Q9" s="689"/>
      <c r="R9" s="691"/>
      <c r="S9" s="726"/>
      <c r="T9" s="688"/>
      <c r="U9" s="688"/>
      <c r="V9" s="688"/>
      <c r="W9" s="688"/>
      <c r="X9" s="688"/>
      <c r="Y9" s="688"/>
      <c r="Z9" s="691"/>
      <c r="AA9" s="186" t="s">
        <v>13</v>
      </c>
      <c r="AB9" s="187" t="s">
        <v>14</v>
      </c>
      <c r="AC9" s="188" t="s">
        <v>15</v>
      </c>
      <c r="AD9" s="187" t="s">
        <v>16</v>
      </c>
      <c r="AE9" s="189" t="s">
        <v>59</v>
      </c>
      <c r="AF9" s="189" t="s">
        <v>60</v>
      </c>
      <c r="AG9" s="726"/>
      <c r="AH9" s="726"/>
      <c r="AI9" s="726"/>
      <c r="AJ9" s="726"/>
      <c r="AK9" s="726"/>
      <c r="AL9" s="726"/>
      <c r="AM9" s="710"/>
      <c r="AN9" s="688"/>
      <c r="AO9" s="688"/>
      <c r="AP9" s="688"/>
      <c r="AQ9" s="688"/>
      <c r="AR9" s="688"/>
      <c r="AS9" s="688"/>
      <c r="AT9" s="690"/>
      <c r="AU9" s="690"/>
    </row>
    <row r="10" spans="1:47" ht="15.5" x14ac:dyDescent="0.35">
      <c r="A10" s="692">
        <v>1</v>
      </c>
      <c r="B10" s="695"/>
      <c r="C10" s="698" t="s">
        <v>77</v>
      </c>
      <c r="D10" s="698" t="s">
        <v>77</v>
      </c>
      <c r="E10" s="701"/>
      <c r="F10" s="704"/>
      <c r="G10" s="707"/>
      <c r="H10" s="707"/>
      <c r="I10" s="714"/>
      <c r="J10" s="704"/>
      <c r="K10" s="717"/>
      <c r="L10" s="720" t="s">
        <v>77</v>
      </c>
      <c r="M10" s="723" t="s">
        <v>77</v>
      </c>
      <c r="N10" s="727"/>
      <c r="O10" s="723">
        <v>0</v>
      </c>
      <c r="P10" s="730" t="s">
        <v>77</v>
      </c>
      <c r="Q10" s="723" t="s">
        <v>77</v>
      </c>
      <c r="R10" s="733" t="s">
        <v>77</v>
      </c>
      <c r="S10" s="169">
        <v>1</v>
      </c>
      <c r="T10" s="170"/>
      <c r="U10" s="170"/>
      <c r="V10" s="170"/>
      <c r="W10" s="170"/>
      <c r="X10" s="170"/>
      <c r="Y10" s="171"/>
      <c r="Z10" s="190" t="s">
        <v>77</v>
      </c>
      <c r="AA10" s="193"/>
      <c r="AB10" s="194"/>
      <c r="AC10" s="195" t="s">
        <v>77</v>
      </c>
      <c r="AD10" s="194"/>
      <c r="AE10" s="194"/>
      <c r="AF10" s="196"/>
      <c r="AG10" s="205" t="s">
        <v>77</v>
      </c>
      <c r="AH10" s="206" t="s">
        <v>77</v>
      </c>
      <c r="AI10" s="195" t="s">
        <v>77</v>
      </c>
      <c r="AJ10" s="206" t="s">
        <v>77</v>
      </c>
      <c r="AK10" s="195" t="s">
        <v>77</v>
      </c>
      <c r="AL10" s="207" t="s">
        <v>77</v>
      </c>
      <c r="AM10" s="711"/>
      <c r="AN10" s="214"/>
      <c r="AO10" s="215"/>
      <c r="AP10" s="216"/>
      <c r="AQ10" s="225"/>
      <c r="AR10" s="226"/>
      <c r="AS10" s="227"/>
      <c r="AT10" s="214"/>
      <c r="AU10" s="227"/>
    </row>
    <row r="11" spans="1:47" ht="15.5" x14ac:dyDescent="0.35">
      <c r="A11" s="693"/>
      <c r="B11" s="696"/>
      <c r="C11" s="699"/>
      <c r="D11" s="699"/>
      <c r="E11" s="702"/>
      <c r="F11" s="705"/>
      <c r="G11" s="708"/>
      <c r="H11" s="708"/>
      <c r="I11" s="715"/>
      <c r="J11" s="705"/>
      <c r="K11" s="718"/>
      <c r="L11" s="721"/>
      <c r="M11" s="724"/>
      <c r="N11" s="728"/>
      <c r="O11" s="724"/>
      <c r="P11" s="731"/>
      <c r="Q11" s="724"/>
      <c r="R11" s="734"/>
      <c r="S11" s="172">
        <v>2</v>
      </c>
      <c r="T11" s="173"/>
      <c r="U11" s="173"/>
      <c r="V11" s="173"/>
      <c r="W11" s="173"/>
      <c r="X11" s="173"/>
      <c r="Y11" s="174"/>
      <c r="Z11" s="191" t="s">
        <v>77</v>
      </c>
      <c r="AA11" s="197"/>
      <c r="AB11" s="198"/>
      <c r="AC11" s="199" t="s">
        <v>77</v>
      </c>
      <c r="AD11" s="198"/>
      <c r="AE11" s="198"/>
      <c r="AF11" s="200"/>
      <c r="AG11" s="208" t="s">
        <v>77</v>
      </c>
      <c r="AH11" s="209" t="s">
        <v>77</v>
      </c>
      <c r="AI11" s="199" t="s">
        <v>77</v>
      </c>
      <c r="AJ11" s="209" t="s">
        <v>77</v>
      </c>
      <c r="AK11" s="199" t="s">
        <v>77</v>
      </c>
      <c r="AL11" s="210" t="s">
        <v>77</v>
      </c>
      <c r="AM11" s="712"/>
      <c r="AN11" s="217"/>
      <c r="AO11" s="218"/>
      <c r="AP11" s="219"/>
      <c r="AQ11" s="228"/>
      <c r="AR11" s="180"/>
      <c r="AS11" s="229"/>
      <c r="AT11" s="220"/>
      <c r="AU11" s="229"/>
    </row>
    <row r="12" spans="1:47" ht="15.5" x14ac:dyDescent="0.35">
      <c r="A12" s="693"/>
      <c r="B12" s="696"/>
      <c r="C12" s="699"/>
      <c r="D12" s="699"/>
      <c r="E12" s="702"/>
      <c r="F12" s="705"/>
      <c r="G12" s="708"/>
      <c r="H12" s="708"/>
      <c r="I12" s="715"/>
      <c r="J12" s="705"/>
      <c r="K12" s="718"/>
      <c r="L12" s="721"/>
      <c r="M12" s="724"/>
      <c r="N12" s="728"/>
      <c r="O12" s="724"/>
      <c r="P12" s="731"/>
      <c r="Q12" s="724"/>
      <c r="R12" s="734"/>
      <c r="S12" s="172">
        <v>3</v>
      </c>
      <c r="T12" s="175"/>
      <c r="U12" s="175"/>
      <c r="V12" s="175"/>
      <c r="W12" s="175"/>
      <c r="X12" s="175"/>
      <c r="Y12" s="176"/>
      <c r="Z12" s="191" t="s">
        <v>77</v>
      </c>
      <c r="AA12" s="197"/>
      <c r="AB12" s="198"/>
      <c r="AC12" s="199" t="s">
        <v>77</v>
      </c>
      <c r="AD12" s="198"/>
      <c r="AE12" s="198"/>
      <c r="AF12" s="200"/>
      <c r="AG12" s="208" t="s">
        <v>77</v>
      </c>
      <c r="AH12" s="209" t="s">
        <v>77</v>
      </c>
      <c r="AI12" s="199" t="s">
        <v>77</v>
      </c>
      <c r="AJ12" s="209" t="s">
        <v>77</v>
      </c>
      <c r="AK12" s="199" t="s">
        <v>77</v>
      </c>
      <c r="AL12" s="210" t="s">
        <v>77</v>
      </c>
      <c r="AM12" s="712"/>
      <c r="AN12" s="220"/>
      <c r="AO12" s="221"/>
      <c r="AP12" s="219"/>
      <c r="AQ12" s="228"/>
      <c r="AR12" s="180"/>
      <c r="AS12" s="229"/>
      <c r="AT12" s="220"/>
      <c r="AU12" s="229"/>
    </row>
    <row r="13" spans="1:47" ht="15.5" x14ac:dyDescent="0.35">
      <c r="A13" s="693"/>
      <c r="B13" s="696"/>
      <c r="C13" s="699"/>
      <c r="D13" s="699"/>
      <c r="E13" s="702"/>
      <c r="F13" s="705"/>
      <c r="G13" s="708"/>
      <c r="H13" s="708"/>
      <c r="I13" s="715"/>
      <c r="J13" s="705"/>
      <c r="K13" s="718"/>
      <c r="L13" s="721"/>
      <c r="M13" s="724"/>
      <c r="N13" s="728"/>
      <c r="O13" s="724"/>
      <c r="P13" s="731"/>
      <c r="Q13" s="724"/>
      <c r="R13" s="734"/>
      <c r="S13" s="172">
        <v>4</v>
      </c>
      <c r="T13" s="173"/>
      <c r="U13" s="173"/>
      <c r="V13" s="173"/>
      <c r="W13" s="173"/>
      <c r="X13" s="173"/>
      <c r="Y13" s="174"/>
      <c r="Z13" s="191" t="s">
        <v>77</v>
      </c>
      <c r="AA13" s="197"/>
      <c r="AB13" s="198"/>
      <c r="AC13" s="199" t="s">
        <v>77</v>
      </c>
      <c r="AD13" s="198"/>
      <c r="AE13" s="198"/>
      <c r="AF13" s="200"/>
      <c r="AG13" s="208" t="s">
        <v>77</v>
      </c>
      <c r="AH13" s="209" t="s">
        <v>77</v>
      </c>
      <c r="AI13" s="199" t="s">
        <v>77</v>
      </c>
      <c r="AJ13" s="209" t="s">
        <v>77</v>
      </c>
      <c r="AK13" s="199" t="s">
        <v>77</v>
      </c>
      <c r="AL13" s="210" t="s">
        <v>77</v>
      </c>
      <c r="AM13" s="712"/>
      <c r="AN13" s="220"/>
      <c r="AO13" s="221"/>
      <c r="AP13" s="219"/>
      <c r="AQ13" s="228"/>
      <c r="AR13" s="180"/>
      <c r="AS13" s="229"/>
      <c r="AT13" s="220"/>
      <c r="AU13" s="229"/>
    </row>
    <row r="14" spans="1:47" ht="15.5" x14ac:dyDescent="0.35">
      <c r="A14" s="693"/>
      <c r="B14" s="696"/>
      <c r="C14" s="699"/>
      <c r="D14" s="699"/>
      <c r="E14" s="702"/>
      <c r="F14" s="705"/>
      <c r="G14" s="708"/>
      <c r="H14" s="708"/>
      <c r="I14" s="715"/>
      <c r="J14" s="705"/>
      <c r="K14" s="718"/>
      <c r="L14" s="721"/>
      <c r="M14" s="724"/>
      <c r="N14" s="728"/>
      <c r="O14" s="724"/>
      <c r="P14" s="731"/>
      <c r="Q14" s="724"/>
      <c r="R14" s="734"/>
      <c r="S14" s="172">
        <v>5</v>
      </c>
      <c r="T14" s="173"/>
      <c r="U14" s="173"/>
      <c r="V14" s="173"/>
      <c r="W14" s="173"/>
      <c r="X14" s="173"/>
      <c r="Y14" s="174"/>
      <c r="Z14" s="191" t="s">
        <v>77</v>
      </c>
      <c r="AA14" s="197"/>
      <c r="AB14" s="198"/>
      <c r="AC14" s="199" t="s">
        <v>77</v>
      </c>
      <c r="AD14" s="198"/>
      <c r="AE14" s="198"/>
      <c r="AF14" s="200"/>
      <c r="AG14" s="208" t="s">
        <v>77</v>
      </c>
      <c r="AH14" s="209" t="s">
        <v>77</v>
      </c>
      <c r="AI14" s="199" t="s">
        <v>77</v>
      </c>
      <c r="AJ14" s="209" t="s">
        <v>77</v>
      </c>
      <c r="AK14" s="199" t="s">
        <v>77</v>
      </c>
      <c r="AL14" s="210" t="s">
        <v>77</v>
      </c>
      <c r="AM14" s="712"/>
      <c r="AN14" s="220"/>
      <c r="AO14" s="221"/>
      <c r="AP14" s="219"/>
      <c r="AQ14" s="228"/>
      <c r="AR14" s="180"/>
      <c r="AS14" s="229"/>
      <c r="AT14" s="220"/>
      <c r="AU14" s="229"/>
    </row>
    <row r="15" spans="1:47" ht="16" thickBot="1" x14ac:dyDescent="0.4">
      <c r="A15" s="694"/>
      <c r="B15" s="697"/>
      <c r="C15" s="700"/>
      <c r="D15" s="700"/>
      <c r="E15" s="703"/>
      <c r="F15" s="706"/>
      <c r="G15" s="709"/>
      <c r="H15" s="709"/>
      <c r="I15" s="716"/>
      <c r="J15" s="706"/>
      <c r="K15" s="719"/>
      <c r="L15" s="722"/>
      <c r="M15" s="725"/>
      <c r="N15" s="729"/>
      <c r="O15" s="725"/>
      <c r="P15" s="732"/>
      <c r="Q15" s="725"/>
      <c r="R15" s="735"/>
      <c r="S15" s="177">
        <v>6</v>
      </c>
      <c r="T15" s="178"/>
      <c r="U15" s="178"/>
      <c r="V15" s="178"/>
      <c r="W15" s="178"/>
      <c r="X15" s="178"/>
      <c r="Y15" s="179"/>
      <c r="Z15" s="192" t="s">
        <v>77</v>
      </c>
      <c r="AA15" s="201"/>
      <c r="AB15" s="202"/>
      <c r="AC15" s="203" t="s">
        <v>77</v>
      </c>
      <c r="AD15" s="202"/>
      <c r="AE15" s="202"/>
      <c r="AF15" s="204"/>
      <c r="AG15" s="211" t="s">
        <v>77</v>
      </c>
      <c r="AH15" s="212" t="s">
        <v>77</v>
      </c>
      <c r="AI15" s="203" t="s">
        <v>77</v>
      </c>
      <c r="AJ15" s="212" t="s">
        <v>77</v>
      </c>
      <c r="AK15" s="203" t="s">
        <v>77</v>
      </c>
      <c r="AL15" s="213" t="s">
        <v>77</v>
      </c>
      <c r="AM15" s="713"/>
      <c r="AN15" s="222"/>
      <c r="AO15" s="223"/>
      <c r="AP15" s="224"/>
      <c r="AQ15" s="230"/>
      <c r="AR15" s="181"/>
      <c r="AS15" s="231"/>
      <c r="AT15" s="222"/>
      <c r="AU15" s="231"/>
    </row>
    <row r="16" spans="1:47" ht="15.5" x14ac:dyDescent="0.35">
      <c r="A16" s="692">
        <v>2</v>
      </c>
      <c r="B16" s="695"/>
      <c r="C16" s="698" t="s">
        <v>77</v>
      </c>
      <c r="D16" s="698" t="s">
        <v>77</v>
      </c>
      <c r="E16" s="701"/>
      <c r="F16" s="704"/>
      <c r="G16" s="707"/>
      <c r="H16" s="707"/>
      <c r="I16" s="714"/>
      <c r="J16" s="704"/>
      <c r="K16" s="717"/>
      <c r="L16" s="720" t="s">
        <v>77</v>
      </c>
      <c r="M16" s="723" t="s">
        <v>77</v>
      </c>
      <c r="N16" s="727"/>
      <c r="O16" s="723">
        <v>0</v>
      </c>
      <c r="P16" s="730" t="s">
        <v>77</v>
      </c>
      <c r="Q16" s="723" t="s">
        <v>77</v>
      </c>
      <c r="R16" s="733" t="s">
        <v>77</v>
      </c>
      <c r="S16" s="169">
        <v>1</v>
      </c>
      <c r="T16" s="170"/>
      <c r="U16" s="170"/>
      <c r="V16" s="170"/>
      <c r="W16" s="170"/>
      <c r="X16" s="170"/>
      <c r="Y16" s="171"/>
      <c r="Z16" s="190" t="s">
        <v>77</v>
      </c>
      <c r="AA16" s="193"/>
      <c r="AB16" s="194"/>
      <c r="AC16" s="195" t="s">
        <v>77</v>
      </c>
      <c r="AD16" s="194"/>
      <c r="AE16" s="194"/>
      <c r="AF16" s="196"/>
      <c r="AG16" s="205" t="s">
        <v>77</v>
      </c>
      <c r="AH16" s="206" t="s">
        <v>77</v>
      </c>
      <c r="AI16" s="195" t="s">
        <v>77</v>
      </c>
      <c r="AJ16" s="206" t="s">
        <v>77</v>
      </c>
      <c r="AK16" s="195" t="s">
        <v>77</v>
      </c>
      <c r="AL16" s="207" t="s">
        <v>77</v>
      </c>
      <c r="AM16" s="711"/>
      <c r="AN16" s="214"/>
      <c r="AO16" s="215"/>
      <c r="AP16" s="216"/>
      <c r="AQ16" s="225"/>
      <c r="AR16" s="226"/>
      <c r="AS16" s="227"/>
      <c r="AT16" s="214"/>
      <c r="AU16" s="227"/>
    </row>
    <row r="17" spans="1:47" ht="15.5" x14ac:dyDescent="0.35">
      <c r="A17" s="693"/>
      <c r="B17" s="696"/>
      <c r="C17" s="699"/>
      <c r="D17" s="699"/>
      <c r="E17" s="702"/>
      <c r="F17" s="705"/>
      <c r="G17" s="708"/>
      <c r="H17" s="708"/>
      <c r="I17" s="715"/>
      <c r="J17" s="705"/>
      <c r="K17" s="718"/>
      <c r="L17" s="721"/>
      <c r="M17" s="724"/>
      <c r="N17" s="728"/>
      <c r="O17" s="724"/>
      <c r="P17" s="731"/>
      <c r="Q17" s="724"/>
      <c r="R17" s="734"/>
      <c r="S17" s="172">
        <v>2</v>
      </c>
      <c r="T17" s="173"/>
      <c r="U17" s="173"/>
      <c r="V17" s="173"/>
      <c r="W17" s="173"/>
      <c r="X17" s="173"/>
      <c r="Y17" s="174"/>
      <c r="Z17" s="191" t="s">
        <v>77</v>
      </c>
      <c r="AA17" s="197"/>
      <c r="AB17" s="198"/>
      <c r="AC17" s="199" t="s">
        <v>77</v>
      </c>
      <c r="AD17" s="198"/>
      <c r="AE17" s="198"/>
      <c r="AF17" s="200"/>
      <c r="AG17" s="208" t="s">
        <v>77</v>
      </c>
      <c r="AH17" s="209" t="s">
        <v>77</v>
      </c>
      <c r="AI17" s="199" t="s">
        <v>77</v>
      </c>
      <c r="AJ17" s="209" t="s">
        <v>77</v>
      </c>
      <c r="AK17" s="199" t="s">
        <v>77</v>
      </c>
      <c r="AL17" s="210" t="s">
        <v>77</v>
      </c>
      <c r="AM17" s="712"/>
      <c r="AN17" s="217"/>
      <c r="AO17" s="218"/>
      <c r="AP17" s="219"/>
      <c r="AQ17" s="228"/>
      <c r="AR17" s="180"/>
      <c r="AS17" s="229"/>
      <c r="AT17" s="220"/>
      <c r="AU17" s="229"/>
    </row>
    <row r="18" spans="1:47" ht="15.5" x14ac:dyDescent="0.35">
      <c r="A18" s="693"/>
      <c r="B18" s="696"/>
      <c r="C18" s="699"/>
      <c r="D18" s="699"/>
      <c r="E18" s="702"/>
      <c r="F18" s="705"/>
      <c r="G18" s="708"/>
      <c r="H18" s="708"/>
      <c r="I18" s="715"/>
      <c r="J18" s="705"/>
      <c r="K18" s="718"/>
      <c r="L18" s="721"/>
      <c r="M18" s="724"/>
      <c r="N18" s="728"/>
      <c r="O18" s="724"/>
      <c r="P18" s="731"/>
      <c r="Q18" s="724"/>
      <c r="R18" s="734"/>
      <c r="S18" s="172">
        <v>3</v>
      </c>
      <c r="T18" s="175"/>
      <c r="U18" s="175"/>
      <c r="V18" s="175"/>
      <c r="W18" s="175"/>
      <c r="X18" s="175"/>
      <c r="Y18" s="176"/>
      <c r="Z18" s="191" t="s">
        <v>77</v>
      </c>
      <c r="AA18" s="197"/>
      <c r="AB18" s="198"/>
      <c r="AC18" s="199" t="s">
        <v>77</v>
      </c>
      <c r="AD18" s="198"/>
      <c r="AE18" s="198"/>
      <c r="AF18" s="200"/>
      <c r="AG18" s="208" t="s">
        <v>77</v>
      </c>
      <c r="AH18" s="209" t="s">
        <v>77</v>
      </c>
      <c r="AI18" s="199" t="s">
        <v>77</v>
      </c>
      <c r="AJ18" s="209" t="s">
        <v>77</v>
      </c>
      <c r="AK18" s="199" t="s">
        <v>77</v>
      </c>
      <c r="AL18" s="210" t="s">
        <v>77</v>
      </c>
      <c r="AM18" s="712"/>
      <c r="AN18" s="220"/>
      <c r="AO18" s="221"/>
      <c r="AP18" s="219"/>
      <c r="AQ18" s="228"/>
      <c r="AR18" s="180"/>
      <c r="AS18" s="229"/>
      <c r="AT18" s="220"/>
      <c r="AU18" s="229"/>
    </row>
    <row r="19" spans="1:47" ht="15.5" x14ac:dyDescent="0.35">
      <c r="A19" s="693"/>
      <c r="B19" s="696"/>
      <c r="C19" s="699"/>
      <c r="D19" s="699"/>
      <c r="E19" s="702"/>
      <c r="F19" s="705"/>
      <c r="G19" s="708"/>
      <c r="H19" s="708"/>
      <c r="I19" s="715"/>
      <c r="J19" s="705"/>
      <c r="K19" s="718"/>
      <c r="L19" s="721"/>
      <c r="M19" s="724"/>
      <c r="N19" s="728"/>
      <c r="O19" s="724"/>
      <c r="P19" s="731"/>
      <c r="Q19" s="724"/>
      <c r="R19" s="734"/>
      <c r="S19" s="172">
        <v>4</v>
      </c>
      <c r="T19" s="173"/>
      <c r="U19" s="173"/>
      <c r="V19" s="173"/>
      <c r="W19" s="173"/>
      <c r="X19" s="173"/>
      <c r="Y19" s="174"/>
      <c r="Z19" s="191" t="s">
        <v>77</v>
      </c>
      <c r="AA19" s="197"/>
      <c r="AB19" s="198"/>
      <c r="AC19" s="199" t="s">
        <v>77</v>
      </c>
      <c r="AD19" s="198"/>
      <c r="AE19" s="198"/>
      <c r="AF19" s="200"/>
      <c r="AG19" s="208" t="s">
        <v>77</v>
      </c>
      <c r="AH19" s="209" t="s">
        <v>77</v>
      </c>
      <c r="AI19" s="199" t="s">
        <v>77</v>
      </c>
      <c r="AJ19" s="209" t="s">
        <v>77</v>
      </c>
      <c r="AK19" s="199" t="s">
        <v>77</v>
      </c>
      <c r="AL19" s="210" t="s">
        <v>77</v>
      </c>
      <c r="AM19" s="712"/>
      <c r="AN19" s="220"/>
      <c r="AO19" s="221"/>
      <c r="AP19" s="219"/>
      <c r="AQ19" s="228"/>
      <c r="AR19" s="180"/>
      <c r="AS19" s="229"/>
      <c r="AT19" s="220"/>
      <c r="AU19" s="229"/>
    </row>
    <row r="20" spans="1:47" ht="15.5" x14ac:dyDescent="0.35">
      <c r="A20" s="693"/>
      <c r="B20" s="696"/>
      <c r="C20" s="699"/>
      <c r="D20" s="699"/>
      <c r="E20" s="702"/>
      <c r="F20" s="705"/>
      <c r="G20" s="708"/>
      <c r="H20" s="708"/>
      <c r="I20" s="715"/>
      <c r="J20" s="705"/>
      <c r="K20" s="718"/>
      <c r="L20" s="721"/>
      <c r="M20" s="724"/>
      <c r="N20" s="728"/>
      <c r="O20" s="724"/>
      <c r="P20" s="731"/>
      <c r="Q20" s="724"/>
      <c r="R20" s="734"/>
      <c r="S20" s="172">
        <v>5</v>
      </c>
      <c r="T20" s="173"/>
      <c r="U20" s="173"/>
      <c r="V20" s="173"/>
      <c r="W20" s="173"/>
      <c r="X20" s="173"/>
      <c r="Y20" s="174"/>
      <c r="Z20" s="191" t="s">
        <v>77</v>
      </c>
      <c r="AA20" s="197"/>
      <c r="AB20" s="198"/>
      <c r="AC20" s="199" t="s">
        <v>77</v>
      </c>
      <c r="AD20" s="198"/>
      <c r="AE20" s="198"/>
      <c r="AF20" s="200"/>
      <c r="AG20" s="208" t="s">
        <v>77</v>
      </c>
      <c r="AH20" s="209" t="s">
        <v>77</v>
      </c>
      <c r="AI20" s="199" t="s">
        <v>77</v>
      </c>
      <c r="AJ20" s="209" t="s">
        <v>77</v>
      </c>
      <c r="AK20" s="199" t="s">
        <v>77</v>
      </c>
      <c r="AL20" s="210" t="s">
        <v>77</v>
      </c>
      <c r="AM20" s="712"/>
      <c r="AN20" s="220"/>
      <c r="AO20" s="221"/>
      <c r="AP20" s="219"/>
      <c r="AQ20" s="228"/>
      <c r="AR20" s="180"/>
      <c r="AS20" s="229"/>
      <c r="AT20" s="220"/>
      <c r="AU20" s="229"/>
    </row>
    <row r="21" spans="1:47" ht="16" thickBot="1" x14ac:dyDescent="0.4">
      <c r="A21" s="694"/>
      <c r="B21" s="697"/>
      <c r="C21" s="700"/>
      <c r="D21" s="700"/>
      <c r="E21" s="703"/>
      <c r="F21" s="706"/>
      <c r="G21" s="709"/>
      <c r="H21" s="709"/>
      <c r="I21" s="716"/>
      <c r="J21" s="706"/>
      <c r="K21" s="719"/>
      <c r="L21" s="722"/>
      <c r="M21" s="725"/>
      <c r="N21" s="729"/>
      <c r="O21" s="725"/>
      <c r="P21" s="732"/>
      <c r="Q21" s="725"/>
      <c r="R21" s="735"/>
      <c r="S21" s="177">
        <v>6</v>
      </c>
      <c r="T21" s="178"/>
      <c r="U21" s="178"/>
      <c r="V21" s="178"/>
      <c r="W21" s="178"/>
      <c r="X21" s="178"/>
      <c r="Y21" s="179"/>
      <c r="Z21" s="192" t="s">
        <v>77</v>
      </c>
      <c r="AA21" s="201"/>
      <c r="AB21" s="202"/>
      <c r="AC21" s="203" t="s">
        <v>77</v>
      </c>
      <c r="AD21" s="202"/>
      <c r="AE21" s="202"/>
      <c r="AF21" s="204"/>
      <c r="AG21" s="211" t="s">
        <v>77</v>
      </c>
      <c r="AH21" s="212" t="s">
        <v>77</v>
      </c>
      <c r="AI21" s="203" t="s">
        <v>77</v>
      </c>
      <c r="AJ21" s="212" t="s">
        <v>77</v>
      </c>
      <c r="AK21" s="203" t="s">
        <v>77</v>
      </c>
      <c r="AL21" s="213" t="s">
        <v>77</v>
      </c>
      <c r="AM21" s="713"/>
      <c r="AN21" s="222"/>
      <c r="AO21" s="223"/>
      <c r="AP21" s="224"/>
      <c r="AQ21" s="230"/>
      <c r="AR21" s="181"/>
      <c r="AS21" s="231"/>
      <c r="AT21" s="222"/>
      <c r="AU21" s="231"/>
    </row>
    <row r="22" spans="1:47" ht="15.5" x14ac:dyDescent="0.35">
      <c r="A22" s="692">
        <v>3</v>
      </c>
      <c r="B22" s="695"/>
      <c r="C22" s="698" t="s">
        <v>77</v>
      </c>
      <c r="D22" s="698" t="s">
        <v>77</v>
      </c>
      <c r="E22" s="701"/>
      <c r="F22" s="704"/>
      <c r="G22" s="707"/>
      <c r="H22" s="707"/>
      <c r="I22" s="714"/>
      <c r="J22" s="704"/>
      <c r="K22" s="717"/>
      <c r="L22" s="720" t="s">
        <v>77</v>
      </c>
      <c r="M22" s="723" t="s">
        <v>77</v>
      </c>
      <c r="N22" s="727"/>
      <c r="O22" s="723">
        <v>0</v>
      </c>
      <c r="P22" s="730" t="s">
        <v>77</v>
      </c>
      <c r="Q22" s="723" t="s">
        <v>77</v>
      </c>
      <c r="R22" s="733" t="s">
        <v>77</v>
      </c>
      <c r="S22" s="169">
        <v>1</v>
      </c>
      <c r="T22" s="170"/>
      <c r="U22" s="170"/>
      <c r="V22" s="170"/>
      <c r="W22" s="170"/>
      <c r="X22" s="170"/>
      <c r="Y22" s="171"/>
      <c r="Z22" s="190" t="s">
        <v>77</v>
      </c>
      <c r="AA22" s="193"/>
      <c r="AB22" s="194"/>
      <c r="AC22" s="195" t="s">
        <v>77</v>
      </c>
      <c r="AD22" s="194"/>
      <c r="AE22" s="194"/>
      <c r="AF22" s="196"/>
      <c r="AG22" s="205" t="s">
        <v>77</v>
      </c>
      <c r="AH22" s="206" t="s">
        <v>77</v>
      </c>
      <c r="AI22" s="195" t="s">
        <v>77</v>
      </c>
      <c r="AJ22" s="206" t="s">
        <v>77</v>
      </c>
      <c r="AK22" s="195" t="s">
        <v>77</v>
      </c>
      <c r="AL22" s="207" t="s">
        <v>77</v>
      </c>
      <c r="AM22" s="711"/>
      <c r="AN22" s="214"/>
      <c r="AO22" s="215"/>
      <c r="AP22" s="216"/>
      <c r="AQ22" s="225"/>
      <c r="AR22" s="226"/>
      <c r="AS22" s="227"/>
      <c r="AT22" s="214"/>
      <c r="AU22" s="227"/>
    </row>
    <row r="23" spans="1:47" ht="15.5" x14ac:dyDescent="0.35">
      <c r="A23" s="693"/>
      <c r="B23" s="696"/>
      <c r="C23" s="699"/>
      <c r="D23" s="699"/>
      <c r="E23" s="702"/>
      <c r="F23" s="705"/>
      <c r="G23" s="708"/>
      <c r="H23" s="708"/>
      <c r="I23" s="715"/>
      <c r="J23" s="705"/>
      <c r="K23" s="718"/>
      <c r="L23" s="721"/>
      <c r="M23" s="724"/>
      <c r="N23" s="728"/>
      <c r="O23" s="724"/>
      <c r="P23" s="731"/>
      <c r="Q23" s="724"/>
      <c r="R23" s="734"/>
      <c r="S23" s="172">
        <v>2</v>
      </c>
      <c r="T23" s="173"/>
      <c r="U23" s="173"/>
      <c r="V23" s="173"/>
      <c r="W23" s="173"/>
      <c r="X23" s="173"/>
      <c r="Y23" s="174"/>
      <c r="Z23" s="191" t="s">
        <v>77</v>
      </c>
      <c r="AA23" s="197"/>
      <c r="AB23" s="198"/>
      <c r="AC23" s="199" t="s">
        <v>77</v>
      </c>
      <c r="AD23" s="198"/>
      <c r="AE23" s="198"/>
      <c r="AF23" s="200"/>
      <c r="AG23" s="208" t="s">
        <v>77</v>
      </c>
      <c r="AH23" s="209" t="s">
        <v>77</v>
      </c>
      <c r="AI23" s="199" t="s">
        <v>77</v>
      </c>
      <c r="AJ23" s="209" t="s">
        <v>77</v>
      </c>
      <c r="AK23" s="199" t="s">
        <v>77</v>
      </c>
      <c r="AL23" s="210" t="s">
        <v>77</v>
      </c>
      <c r="AM23" s="712"/>
      <c r="AN23" s="217"/>
      <c r="AO23" s="218"/>
      <c r="AP23" s="219"/>
      <c r="AQ23" s="228"/>
      <c r="AR23" s="180"/>
      <c r="AS23" s="229"/>
      <c r="AT23" s="220"/>
      <c r="AU23" s="229"/>
    </row>
    <row r="24" spans="1:47" ht="15.5" x14ac:dyDescent="0.35">
      <c r="A24" s="693"/>
      <c r="B24" s="696"/>
      <c r="C24" s="699"/>
      <c r="D24" s="699"/>
      <c r="E24" s="702"/>
      <c r="F24" s="705"/>
      <c r="G24" s="708"/>
      <c r="H24" s="708"/>
      <c r="I24" s="715"/>
      <c r="J24" s="705"/>
      <c r="K24" s="718"/>
      <c r="L24" s="721"/>
      <c r="M24" s="724"/>
      <c r="N24" s="728"/>
      <c r="O24" s="724"/>
      <c r="P24" s="731"/>
      <c r="Q24" s="724"/>
      <c r="R24" s="734"/>
      <c r="S24" s="172">
        <v>3</v>
      </c>
      <c r="T24" s="175"/>
      <c r="U24" s="175"/>
      <c r="V24" s="175"/>
      <c r="W24" s="175"/>
      <c r="X24" s="175"/>
      <c r="Y24" s="176"/>
      <c r="Z24" s="191" t="s">
        <v>77</v>
      </c>
      <c r="AA24" s="197"/>
      <c r="AB24" s="198"/>
      <c r="AC24" s="199" t="s">
        <v>77</v>
      </c>
      <c r="AD24" s="198"/>
      <c r="AE24" s="198"/>
      <c r="AF24" s="200"/>
      <c r="AG24" s="208" t="s">
        <v>77</v>
      </c>
      <c r="AH24" s="209" t="s">
        <v>77</v>
      </c>
      <c r="AI24" s="199" t="s">
        <v>77</v>
      </c>
      <c r="AJ24" s="209" t="s">
        <v>77</v>
      </c>
      <c r="AK24" s="199" t="s">
        <v>77</v>
      </c>
      <c r="AL24" s="210" t="s">
        <v>77</v>
      </c>
      <c r="AM24" s="712"/>
      <c r="AN24" s="220"/>
      <c r="AO24" s="221"/>
      <c r="AP24" s="219"/>
      <c r="AQ24" s="228"/>
      <c r="AR24" s="180"/>
      <c r="AS24" s="229"/>
      <c r="AT24" s="220"/>
      <c r="AU24" s="229"/>
    </row>
    <row r="25" spans="1:47" ht="15.5" x14ac:dyDescent="0.35">
      <c r="A25" s="693"/>
      <c r="B25" s="696"/>
      <c r="C25" s="699"/>
      <c r="D25" s="699"/>
      <c r="E25" s="702"/>
      <c r="F25" s="705"/>
      <c r="G25" s="708"/>
      <c r="H25" s="708"/>
      <c r="I25" s="715"/>
      <c r="J25" s="705"/>
      <c r="K25" s="718"/>
      <c r="L25" s="721"/>
      <c r="M25" s="724"/>
      <c r="N25" s="728"/>
      <c r="O25" s="724"/>
      <c r="P25" s="731"/>
      <c r="Q25" s="724"/>
      <c r="R25" s="734"/>
      <c r="S25" s="172">
        <v>4</v>
      </c>
      <c r="T25" s="173"/>
      <c r="U25" s="173"/>
      <c r="V25" s="173"/>
      <c r="W25" s="173"/>
      <c r="X25" s="173"/>
      <c r="Y25" s="174"/>
      <c r="Z25" s="191" t="s">
        <v>77</v>
      </c>
      <c r="AA25" s="197"/>
      <c r="AB25" s="198"/>
      <c r="AC25" s="199" t="s">
        <v>77</v>
      </c>
      <c r="AD25" s="198"/>
      <c r="AE25" s="198"/>
      <c r="AF25" s="200"/>
      <c r="AG25" s="208" t="s">
        <v>77</v>
      </c>
      <c r="AH25" s="209" t="s">
        <v>77</v>
      </c>
      <c r="AI25" s="199" t="s">
        <v>77</v>
      </c>
      <c r="AJ25" s="209" t="s">
        <v>77</v>
      </c>
      <c r="AK25" s="199" t="s">
        <v>77</v>
      </c>
      <c r="AL25" s="210" t="s">
        <v>77</v>
      </c>
      <c r="AM25" s="712"/>
      <c r="AN25" s="220"/>
      <c r="AO25" s="221"/>
      <c r="AP25" s="219"/>
      <c r="AQ25" s="228"/>
      <c r="AR25" s="180"/>
      <c r="AS25" s="229"/>
      <c r="AT25" s="220"/>
      <c r="AU25" s="229"/>
    </row>
    <row r="26" spans="1:47" ht="15.5" x14ac:dyDescent="0.35">
      <c r="A26" s="693"/>
      <c r="B26" s="696"/>
      <c r="C26" s="699"/>
      <c r="D26" s="699"/>
      <c r="E26" s="702"/>
      <c r="F26" s="705"/>
      <c r="G26" s="708"/>
      <c r="H26" s="708"/>
      <c r="I26" s="715"/>
      <c r="J26" s="705"/>
      <c r="K26" s="718"/>
      <c r="L26" s="721"/>
      <c r="M26" s="724"/>
      <c r="N26" s="728"/>
      <c r="O26" s="724"/>
      <c r="P26" s="731"/>
      <c r="Q26" s="724"/>
      <c r="R26" s="734"/>
      <c r="S26" s="172">
        <v>5</v>
      </c>
      <c r="T26" s="173"/>
      <c r="U26" s="173"/>
      <c r="V26" s="173"/>
      <c r="W26" s="173"/>
      <c r="X26" s="173"/>
      <c r="Y26" s="174"/>
      <c r="Z26" s="191" t="s">
        <v>77</v>
      </c>
      <c r="AA26" s="197"/>
      <c r="AB26" s="198"/>
      <c r="AC26" s="199" t="s">
        <v>77</v>
      </c>
      <c r="AD26" s="198"/>
      <c r="AE26" s="198"/>
      <c r="AF26" s="200"/>
      <c r="AG26" s="208" t="s">
        <v>77</v>
      </c>
      <c r="AH26" s="209" t="s">
        <v>77</v>
      </c>
      <c r="AI26" s="199" t="s">
        <v>77</v>
      </c>
      <c r="AJ26" s="209" t="s">
        <v>77</v>
      </c>
      <c r="AK26" s="199" t="s">
        <v>77</v>
      </c>
      <c r="AL26" s="210" t="s">
        <v>77</v>
      </c>
      <c r="AM26" s="712"/>
      <c r="AN26" s="220"/>
      <c r="AO26" s="221"/>
      <c r="AP26" s="219"/>
      <c r="AQ26" s="228"/>
      <c r="AR26" s="180"/>
      <c r="AS26" s="229"/>
      <c r="AT26" s="220"/>
      <c r="AU26" s="229"/>
    </row>
    <row r="27" spans="1:47" ht="16" thickBot="1" x14ac:dyDescent="0.4">
      <c r="A27" s="694"/>
      <c r="B27" s="697"/>
      <c r="C27" s="700"/>
      <c r="D27" s="700"/>
      <c r="E27" s="703"/>
      <c r="F27" s="706"/>
      <c r="G27" s="709"/>
      <c r="H27" s="709"/>
      <c r="I27" s="716"/>
      <c r="J27" s="706"/>
      <c r="K27" s="719"/>
      <c r="L27" s="722"/>
      <c r="M27" s="725"/>
      <c r="N27" s="729"/>
      <c r="O27" s="725"/>
      <c r="P27" s="732"/>
      <c r="Q27" s="725"/>
      <c r="R27" s="735"/>
      <c r="S27" s="177">
        <v>6</v>
      </c>
      <c r="T27" s="178"/>
      <c r="U27" s="178"/>
      <c r="V27" s="178"/>
      <c r="W27" s="178"/>
      <c r="X27" s="178"/>
      <c r="Y27" s="179"/>
      <c r="Z27" s="192" t="s">
        <v>77</v>
      </c>
      <c r="AA27" s="201"/>
      <c r="AB27" s="202"/>
      <c r="AC27" s="203" t="s">
        <v>77</v>
      </c>
      <c r="AD27" s="202"/>
      <c r="AE27" s="202"/>
      <c r="AF27" s="204"/>
      <c r="AG27" s="211" t="s">
        <v>77</v>
      </c>
      <c r="AH27" s="212" t="s">
        <v>77</v>
      </c>
      <c r="AI27" s="203" t="s">
        <v>77</v>
      </c>
      <c r="AJ27" s="212" t="s">
        <v>77</v>
      </c>
      <c r="AK27" s="203" t="s">
        <v>77</v>
      </c>
      <c r="AL27" s="213" t="s">
        <v>77</v>
      </c>
      <c r="AM27" s="713"/>
      <c r="AN27" s="222"/>
      <c r="AO27" s="223"/>
      <c r="AP27" s="224"/>
      <c r="AQ27" s="230"/>
      <c r="AR27" s="181"/>
      <c r="AS27" s="231"/>
      <c r="AT27" s="222"/>
      <c r="AU27" s="231"/>
    </row>
    <row r="28" spans="1:47" ht="15.5" x14ac:dyDescent="0.35">
      <c r="A28" s="692">
        <v>4</v>
      </c>
      <c r="B28" s="695"/>
      <c r="C28" s="698" t="s">
        <v>77</v>
      </c>
      <c r="D28" s="698" t="s">
        <v>77</v>
      </c>
      <c r="E28" s="701"/>
      <c r="F28" s="704"/>
      <c r="G28" s="707"/>
      <c r="H28" s="707"/>
      <c r="I28" s="714"/>
      <c r="J28" s="704"/>
      <c r="K28" s="717"/>
      <c r="L28" s="720" t="s">
        <v>77</v>
      </c>
      <c r="M28" s="723" t="s">
        <v>77</v>
      </c>
      <c r="N28" s="727"/>
      <c r="O28" s="723">
        <v>0</v>
      </c>
      <c r="P28" s="730" t="s">
        <v>77</v>
      </c>
      <c r="Q28" s="723" t="s">
        <v>77</v>
      </c>
      <c r="R28" s="733" t="s">
        <v>77</v>
      </c>
      <c r="S28" s="169">
        <v>1</v>
      </c>
      <c r="T28" s="170"/>
      <c r="U28" s="170"/>
      <c r="V28" s="170"/>
      <c r="W28" s="170"/>
      <c r="X28" s="170"/>
      <c r="Y28" s="171"/>
      <c r="Z28" s="190" t="s">
        <v>77</v>
      </c>
      <c r="AA28" s="193"/>
      <c r="AB28" s="194"/>
      <c r="AC28" s="195" t="s">
        <v>77</v>
      </c>
      <c r="AD28" s="194"/>
      <c r="AE28" s="194"/>
      <c r="AF28" s="196"/>
      <c r="AG28" s="205" t="s">
        <v>77</v>
      </c>
      <c r="AH28" s="206" t="s">
        <v>77</v>
      </c>
      <c r="AI28" s="195" t="s">
        <v>77</v>
      </c>
      <c r="AJ28" s="206" t="s">
        <v>77</v>
      </c>
      <c r="AK28" s="195" t="s">
        <v>77</v>
      </c>
      <c r="AL28" s="207" t="s">
        <v>77</v>
      </c>
      <c r="AM28" s="711"/>
      <c r="AN28" s="214"/>
      <c r="AO28" s="215"/>
      <c r="AP28" s="216"/>
      <c r="AQ28" s="225"/>
      <c r="AR28" s="226"/>
      <c r="AS28" s="227"/>
      <c r="AT28" s="214"/>
      <c r="AU28" s="227"/>
    </row>
    <row r="29" spans="1:47" ht="15.5" x14ac:dyDescent="0.35">
      <c r="A29" s="693"/>
      <c r="B29" s="696"/>
      <c r="C29" s="699"/>
      <c r="D29" s="699"/>
      <c r="E29" s="702"/>
      <c r="F29" s="705"/>
      <c r="G29" s="708"/>
      <c r="H29" s="708"/>
      <c r="I29" s="715"/>
      <c r="J29" s="705"/>
      <c r="K29" s="718"/>
      <c r="L29" s="721"/>
      <c r="M29" s="724"/>
      <c r="N29" s="728"/>
      <c r="O29" s="724"/>
      <c r="P29" s="731"/>
      <c r="Q29" s="724"/>
      <c r="R29" s="734"/>
      <c r="S29" s="172">
        <v>2</v>
      </c>
      <c r="T29" s="173"/>
      <c r="U29" s="173"/>
      <c r="V29" s="173"/>
      <c r="W29" s="173"/>
      <c r="X29" s="173"/>
      <c r="Y29" s="174"/>
      <c r="Z29" s="191" t="s">
        <v>77</v>
      </c>
      <c r="AA29" s="197"/>
      <c r="AB29" s="198"/>
      <c r="AC29" s="199" t="s">
        <v>77</v>
      </c>
      <c r="AD29" s="198"/>
      <c r="AE29" s="198"/>
      <c r="AF29" s="200"/>
      <c r="AG29" s="208" t="s">
        <v>77</v>
      </c>
      <c r="AH29" s="209" t="s">
        <v>77</v>
      </c>
      <c r="AI29" s="199" t="s">
        <v>77</v>
      </c>
      <c r="AJ29" s="209" t="s">
        <v>77</v>
      </c>
      <c r="AK29" s="199" t="s">
        <v>77</v>
      </c>
      <c r="AL29" s="210" t="s">
        <v>77</v>
      </c>
      <c r="AM29" s="712"/>
      <c r="AN29" s="217"/>
      <c r="AO29" s="218"/>
      <c r="AP29" s="219"/>
      <c r="AQ29" s="228"/>
      <c r="AR29" s="180"/>
      <c r="AS29" s="229"/>
      <c r="AT29" s="220"/>
      <c r="AU29" s="229"/>
    </row>
    <row r="30" spans="1:47" ht="15.5" x14ac:dyDescent="0.35">
      <c r="A30" s="693"/>
      <c r="B30" s="696"/>
      <c r="C30" s="699"/>
      <c r="D30" s="699"/>
      <c r="E30" s="702"/>
      <c r="F30" s="705"/>
      <c r="G30" s="708"/>
      <c r="H30" s="708"/>
      <c r="I30" s="715"/>
      <c r="J30" s="705"/>
      <c r="K30" s="718"/>
      <c r="L30" s="721"/>
      <c r="M30" s="724"/>
      <c r="N30" s="728"/>
      <c r="O30" s="724"/>
      <c r="P30" s="731"/>
      <c r="Q30" s="724"/>
      <c r="R30" s="734"/>
      <c r="S30" s="172">
        <v>3</v>
      </c>
      <c r="T30" s="175"/>
      <c r="U30" s="175"/>
      <c r="V30" s="175"/>
      <c r="W30" s="175"/>
      <c r="X30" s="175"/>
      <c r="Y30" s="176"/>
      <c r="Z30" s="191" t="s">
        <v>77</v>
      </c>
      <c r="AA30" s="197"/>
      <c r="AB30" s="198"/>
      <c r="AC30" s="199" t="s">
        <v>77</v>
      </c>
      <c r="AD30" s="198"/>
      <c r="AE30" s="198"/>
      <c r="AF30" s="200"/>
      <c r="AG30" s="208" t="s">
        <v>77</v>
      </c>
      <c r="AH30" s="209" t="s">
        <v>77</v>
      </c>
      <c r="AI30" s="199" t="s">
        <v>77</v>
      </c>
      <c r="AJ30" s="209" t="s">
        <v>77</v>
      </c>
      <c r="AK30" s="199" t="s">
        <v>77</v>
      </c>
      <c r="AL30" s="210" t="s">
        <v>77</v>
      </c>
      <c r="AM30" s="712"/>
      <c r="AN30" s="220"/>
      <c r="AO30" s="221"/>
      <c r="AP30" s="219"/>
      <c r="AQ30" s="228"/>
      <c r="AR30" s="180"/>
      <c r="AS30" s="229"/>
      <c r="AT30" s="220"/>
      <c r="AU30" s="229"/>
    </row>
    <row r="31" spans="1:47" ht="15.5" x14ac:dyDescent="0.35">
      <c r="A31" s="693"/>
      <c r="B31" s="696"/>
      <c r="C31" s="699"/>
      <c r="D31" s="699"/>
      <c r="E31" s="702"/>
      <c r="F31" s="705"/>
      <c r="G31" s="708"/>
      <c r="H31" s="708"/>
      <c r="I31" s="715"/>
      <c r="J31" s="705"/>
      <c r="K31" s="718"/>
      <c r="L31" s="721"/>
      <c r="M31" s="724"/>
      <c r="N31" s="728"/>
      <c r="O31" s="724"/>
      <c r="P31" s="731"/>
      <c r="Q31" s="724"/>
      <c r="R31" s="734"/>
      <c r="S31" s="172">
        <v>4</v>
      </c>
      <c r="T31" s="173"/>
      <c r="U31" s="173"/>
      <c r="V31" s="173"/>
      <c r="W31" s="173"/>
      <c r="X31" s="173"/>
      <c r="Y31" s="174"/>
      <c r="Z31" s="191" t="s">
        <v>77</v>
      </c>
      <c r="AA31" s="197"/>
      <c r="AB31" s="198"/>
      <c r="AC31" s="199" t="s">
        <v>77</v>
      </c>
      <c r="AD31" s="198"/>
      <c r="AE31" s="198"/>
      <c r="AF31" s="200"/>
      <c r="AG31" s="208" t="s">
        <v>77</v>
      </c>
      <c r="AH31" s="209" t="s">
        <v>77</v>
      </c>
      <c r="AI31" s="199" t="s">
        <v>77</v>
      </c>
      <c r="AJ31" s="209" t="s">
        <v>77</v>
      </c>
      <c r="AK31" s="199" t="s">
        <v>77</v>
      </c>
      <c r="AL31" s="210" t="s">
        <v>77</v>
      </c>
      <c r="AM31" s="712"/>
      <c r="AN31" s="220"/>
      <c r="AO31" s="221"/>
      <c r="AP31" s="219"/>
      <c r="AQ31" s="228"/>
      <c r="AR31" s="180"/>
      <c r="AS31" s="229"/>
      <c r="AT31" s="220"/>
      <c r="AU31" s="229"/>
    </row>
    <row r="32" spans="1:47" ht="15.5" x14ac:dyDescent="0.35">
      <c r="A32" s="693"/>
      <c r="B32" s="696"/>
      <c r="C32" s="699"/>
      <c r="D32" s="699"/>
      <c r="E32" s="702"/>
      <c r="F32" s="705"/>
      <c r="G32" s="708"/>
      <c r="H32" s="708"/>
      <c r="I32" s="715"/>
      <c r="J32" s="705"/>
      <c r="K32" s="718"/>
      <c r="L32" s="721"/>
      <c r="M32" s="724"/>
      <c r="N32" s="728"/>
      <c r="O32" s="724"/>
      <c r="P32" s="731"/>
      <c r="Q32" s="724"/>
      <c r="R32" s="734"/>
      <c r="S32" s="172">
        <v>5</v>
      </c>
      <c r="T32" s="173"/>
      <c r="U32" s="173"/>
      <c r="V32" s="173"/>
      <c r="W32" s="173"/>
      <c r="X32" s="173"/>
      <c r="Y32" s="174"/>
      <c r="Z32" s="191" t="s">
        <v>77</v>
      </c>
      <c r="AA32" s="197"/>
      <c r="AB32" s="198"/>
      <c r="AC32" s="199" t="s">
        <v>77</v>
      </c>
      <c r="AD32" s="198"/>
      <c r="AE32" s="198"/>
      <c r="AF32" s="200"/>
      <c r="AG32" s="208" t="s">
        <v>77</v>
      </c>
      <c r="AH32" s="209" t="s">
        <v>77</v>
      </c>
      <c r="AI32" s="199" t="s">
        <v>77</v>
      </c>
      <c r="AJ32" s="209" t="s">
        <v>77</v>
      </c>
      <c r="AK32" s="199" t="s">
        <v>77</v>
      </c>
      <c r="AL32" s="210" t="s">
        <v>77</v>
      </c>
      <c r="AM32" s="712"/>
      <c r="AN32" s="220"/>
      <c r="AO32" s="221"/>
      <c r="AP32" s="219"/>
      <c r="AQ32" s="228"/>
      <c r="AR32" s="180"/>
      <c r="AS32" s="229"/>
      <c r="AT32" s="220"/>
      <c r="AU32" s="229"/>
    </row>
    <row r="33" spans="1:47" ht="16" thickBot="1" x14ac:dyDescent="0.4">
      <c r="A33" s="694"/>
      <c r="B33" s="697"/>
      <c r="C33" s="700"/>
      <c r="D33" s="700"/>
      <c r="E33" s="703"/>
      <c r="F33" s="706"/>
      <c r="G33" s="709"/>
      <c r="H33" s="709"/>
      <c r="I33" s="716"/>
      <c r="J33" s="706"/>
      <c r="K33" s="719"/>
      <c r="L33" s="722"/>
      <c r="M33" s="725"/>
      <c r="N33" s="729"/>
      <c r="O33" s="725"/>
      <c r="P33" s="732"/>
      <c r="Q33" s="725"/>
      <c r="R33" s="735"/>
      <c r="S33" s="177">
        <v>6</v>
      </c>
      <c r="T33" s="178"/>
      <c r="U33" s="178"/>
      <c r="V33" s="178"/>
      <c r="W33" s="178"/>
      <c r="X33" s="178"/>
      <c r="Y33" s="179"/>
      <c r="Z33" s="192" t="s">
        <v>77</v>
      </c>
      <c r="AA33" s="201"/>
      <c r="AB33" s="202"/>
      <c r="AC33" s="203" t="s">
        <v>77</v>
      </c>
      <c r="AD33" s="202"/>
      <c r="AE33" s="202"/>
      <c r="AF33" s="204"/>
      <c r="AG33" s="211" t="s">
        <v>77</v>
      </c>
      <c r="AH33" s="212" t="s">
        <v>77</v>
      </c>
      <c r="AI33" s="203" t="s">
        <v>77</v>
      </c>
      <c r="AJ33" s="212" t="s">
        <v>77</v>
      </c>
      <c r="AK33" s="203" t="s">
        <v>77</v>
      </c>
      <c r="AL33" s="213" t="s">
        <v>77</v>
      </c>
      <c r="AM33" s="713"/>
      <c r="AN33" s="222"/>
      <c r="AO33" s="223"/>
      <c r="AP33" s="224"/>
      <c r="AQ33" s="230"/>
      <c r="AR33" s="181"/>
      <c r="AS33" s="231"/>
      <c r="AT33" s="222"/>
      <c r="AU33" s="231"/>
    </row>
    <row r="34" spans="1:47" ht="15.5" x14ac:dyDescent="0.35">
      <c r="A34" s="692">
        <v>5</v>
      </c>
      <c r="B34" s="695"/>
      <c r="C34" s="698" t="s">
        <v>77</v>
      </c>
      <c r="D34" s="698" t="s">
        <v>77</v>
      </c>
      <c r="E34" s="701"/>
      <c r="F34" s="704"/>
      <c r="G34" s="707"/>
      <c r="H34" s="707"/>
      <c r="I34" s="714"/>
      <c r="J34" s="704"/>
      <c r="K34" s="717"/>
      <c r="L34" s="720" t="s">
        <v>77</v>
      </c>
      <c r="M34" s="723" t="s">
        <v>77</v>
      </c>
      <c r="N34" s="727"/>
      <c r="O34" s="723">
        <v>0</v>
      </c>
      <c r="P34" s="730" t="s">
        <v>77</v>
      </c>
      <c r="Q34" s="723" t="s">
        <v>77</v>
      </c>
      <c r="R34" s="733" t="s">
        <v>77</v>
      </c>
      <c r="S34" s="169">
        <v>1</v>
      </c>
      <c r="T34" s="170"/>
      <c r="U34" s="170"/>
      <c r="V34" s="170"/>
      <c r="W34" s="170"/>
      <c r="X34" s="170"/>
      <c r="Y34" s="171"/>
      <c r="Z34" s="190" t="s">
        <v>77</v>
      </c>
      <c r="AA34" s="193"/>
      <c r="AB34" s="194"/>
      <c r="AC34" s="195" t="s">
        <v>77</v>
      </c>
      <c r="AD34" s="194"/>
      <c r="AE34" s="194"/>
      <c r="AF34" s="196"/>
      <c r="AG34" s="205" t="s">
        <v>77</v>
      </c>
      <c r="AH34" s="206" t="s">
        <v>77</v>
      </c>
      <c r="AI34" s="195" t="s">
        <v>77</v>
      </c>
      <c r="AJ34" s="206" t="s">
        <v>77</v>
      </c>
      <c r="AK34" s="195" t="s">
        <v>77</v>
      </c>
      <c r="AL34" s="207" t="s">
        <v>77</v>
      </c>
      <c r="AM34" s="711"/>
      <c r="AN34" s="214"/>
      <c r="AO34" s="215"/>
      <c r="AP34" s="216"/>
      <c r="AQ34" s="225"/>
      <c r="AR34" s="226"/>
      <c r="AS34" s="227"/>
      <c r="AT34" s="214"/>
      <c r="AU34" s="227"/>
    </row>
    <row r="35" spans="1:47" ht="15.5" x14ac:dyDescent="0.35">
      <c r="A35" s="693"/>
      <c r="B35" s="696"/>
      <c r="C35" s="699"/>
      <c r="D35" s="699"/>
      <c r="E35" s="702"/>
      <c r="F35" s="705"/>
      <c r="G35" s="708"/>
      <c r="H35" s="708"/>
      <c r="I35" s="715"/>
      <c r="J35" s="705"/>
      <c r="K35" s="718"/>
      <c r="L35" s="721"/>
      <c r="M35" s="724"/>
      <c r="N35" s="728"/>
      <c r="O35" s="724"/>
      <c r="P35" s="731"/>
      <c r="Q35" s="724"/>
      <c r="R35" s="734"/>
      <c r="S35" s="172">
        <v>2</v>
      </c>
      <c r="T35" s="173"/>
      <c r="U35" s="173"/>
      <c r="V35" s="173"/>
      <c r="W35" s="173"/>
      <c r="X35" s="173"/>
      <c r="Y35" s="174"/>
      <c r="Z35" s="191" t="s">
        <v>77</v>
      </c>
      <c r="AA35" s="197"/>
      <c r="AB35" s="198"/>
      <c r="AC35" s="199" t="s">
        <v>77</v>
      </c>
      <c r="AD35" s="198"/>
      <c r="AE35" s="198"/>
      <c r="AF35" s="200"/>
      <c r="AG35" s="208" t="s">
        <v>77</v>
      </c>
      <c r="AH35" s="209" t="s">
        <v>77</v>
      </c>
      <c r="AI35" s="199" t="s">
        <v>77</v>
      </c>
      <c r="AJ35" s="209" t="s">
        <v>77</v>
      </c>
      <c r="AK35" s="199" t="s">
        <v>77</v>
      </c>
      <c r="AL35" s="210" t="s">
        <v>77</v>
      </c>
      <c r="AM35" s="712"/>
      <c r="AN35" s="217"/>
      <c r="AO35" s="218"/>
      <c r="AP35" s="219"/>
      <c r="AQ35" s="228"/>
      <c r="AR35" s="180"/>
      <c r="AS35" s="229"/>
      <c r="AT35" s="220"/>
      <c r="AU35" s="229"/>
    </row>
    <row r="36" spans="1:47" ht="15.5" x14ac:dyDescent="0.35">
      <c r="A36" s="693"/>
      <c r="B36" s="696"/>
      <c r="C36" s="699"/>
      <c r="D36" s="699"/>
      <c r="E36" s="702"/>
      <c r="F36" s="705"/>
      <c r="G36" s="708"/>
      <c r="H36" s="708"/>
      <c r="I36" s="715"/>
      <c r="J36" s="705"/>
      <c r="K36" s="718"/>
      <c r="L36" s="721"/>
      <c r="M36" s="724"/>
      <c r="N36" s="728"/>
      <c r="O36" s="724"/>
      <c r="P36" s="731"/>
      <c r="Q36" s="724"/>
      <c r="R36" s="734"/>
      <c r="S36" s="172">
        <v>3</v>
      </c>
      <c r="T36" s="175"/>
      <c r="U36" s="175"/>
      <c r="V36" s="175"/>
      <c r="W36" s="175"/>
      <c r="X36" s="175"/>
      <c r="Y36" s="176"/>
      <c r="Z36" s="191" t="s">
        <v>77</v>
      </c>
      <c r="AA36" s="197"/>
      <c r="AB36" s="198"/>
      <c r="AC36" s="199" t="s">
        <v>77</v>
      </c>
      <c r="AD36" s="198"/>
      <c r="AE36" s="198"/>
      <c r="AF36" s="200"/>
      <c r="AG36" s="208" t="s">
        <v>77</v>
      </c>
      <c r="AH36" s="209" t="s">
        <v>77</v>
      </c>
      <c r="AI36" s="199" t="s">
        <v>77</v>
      </c>
      <c r="AJ36" s="209" t="s">
        <v>77</v>
      </c>
      <c r="AK36" s="199" t="s">
        <v>77</v>
      </c>
      <c r="AL36" s="210" t="s">
        <v>77</v>
      </c>
      <c r="AM36" s="712"/>
      <c r="AN36" s="220"/>
      <c r="AO36" s="221"/>
      <c r="AP36" s="219"/>
      <c r="AQ36" s="228"/>
      <c r="AR36" s="180"/>
      <c r="AS36" s="229"/>
      <c r="AT36" s="220"/>
      <c r="AU36" s="229"/>
    </row>
    <row r="37" spans="1:47" ht="15.5" x14ac:dyDescent="0.35">
      <c r="A37" s="693"/>
      <c r="B37" s="696"/>
      <c r="C37" s="699"/>
      <c r="D37" s="699"/>
      <c r="E37" s="702"/>
      <c r="F37" s="705"/>
      <c r="G37" s="708"/>
      <c r="H37" s="708"/>
      <c r="I37" s="715"/>
      <c r="J37" s="705"/>
      <c r="K37" s="718"/>
      <c r="L37" s="721"/>
      <c r="M37" s="724"/>
      <c r="N37" s="728"/>
      <c r="O37" s="724"/>
      <c r="P37" s="731"/>
      <c r="Q37" s="724"/>
      <c r="R37" s="734"/>
      <c r="S37" s="172">
        <v>4</v>
      </c>
      <c r="T37" s="173"/>
      <c r="U37" s="173"/>
      <c r="V37" s="173"/>
      <c r="W37" s="173"/>
      <c r="X37" s="173"/>
      <c r="Y37" s="174"/>
      <c r="Z37" s="191" t="s">
        <v>77</v>
      </c>
      <c r="AA37" s="197"/>
      <c r="AB37" s="198"/>
      <c r="AC37" s="199" t="s">
        <v>77</v>
      </c>
      <c r="AD37" s="198"/>
      <c r="AE37" s="198"/>
      <c r="AF37" s="200"/>
      <c r="AG37" s="208" t="s">
        <v>77</v>
      </c>
      <c r="AH37" s="209" t="s">
        <v>77</v>
      </c>
      <c r="AI37" s="199" t="s">
        <v>77</v>
      </c>
      <c r="AJ37" s="209" t="s">
        <v>77</v>
      </c>
      <c r="AK37" s="199" t="s">
        <v>77</v>
      </c>
      <c r="AL37" s="210" t="s">
        <v>77</v>
      </c>
      <c r="AM37" s="712"/>
      <c r="AN37" s="220"/>
      <c r="AO37" s="221"/>
      <c r="AP37" s="219"/>
      <c r="AQ37" s="228"/>
      <c r="AR37" s="180"/>
      <c r="AS37" s="229"/>
      <c r="AT37" s="220"/>
      <c r="AU37" s="229"/>
    </row>
    <row r="38" spans="1:47" ht="15.5" x14ac:dyDescent="0.35">
      <c r="A38" s="693"/>
      <c r="B38" s="696"/>
      <c r="C38" s="699"/>
      <c r="D38" s="699"/>
      <c r="E38" s="702"/>
      <c r="F38" s="705"/>
      <c r="G38" s="708"/>
      <c r="H38" s="708"/>
      <c r="I38" s="715"/>
      <c r="J38" s="705"/>
      <c r="K38" s="718"/>
      <c r="L38" s="721"/>
      <c r="M38" s="724"/>
      <c r="N38" s="728"/>
      <c r="O38" s="724"/>
      <c r="P38" s="731"/>
      <c r="Q38" s="724"/>
      <c r="R38" s="734"/>
      <c r="S38" s="172">
        <v>5</v>
      </c>
      <c r="T38" s="173"/>
      <c r="U38" s="173"/>
      <c r="V38" s="173"/>
      <c r="W38" s="173"/>
      <c r="X38" s="173"/>
      <c r="Y38" s="174"/>
      <c r="Z38" s="191" t="s">
        <v>77</v>
      </c>
      <c r="AA38" s="197"/>
      <c r="AB38" s="198"/>
      <c r="AC38" s="199" t="s">
        <v>77</v>
      </c>
      <c r="AD38" s="198"/>
      <c r="AE38" s="198"/>
      <c r="AF38" s="200"/>
      <c r="AG38" s="208" t="s">
        <v>77</v>
      </c>
      <c r="AH38" s="209" t="s">
        <v>77</v>
      </c>
      <c r="AI38" s="199" t="s">
        <v>77</v>
      </c>
      <c r="AJ38" s="209" t="s">
        <v>77</v>
      </c>
      <c r="AK38" s="199" t="s">
        <v>77</v>
      </c>
      <c r="AL38" s="210" t="s">
        <v>77</v>
      </c>
      <c r="AM38" s="712"/>
      <c r="AN38" s="220"/>
      <c r="AO38" s="221"/>
      <c r="AP38" s="219"/>
      <c r="AQ38" s="228"/>
      <c r="AR38" s="180"/>
      <c r="AS38" s="229"/>
      <c r="AT38" s="220"/>
      <c r="AU38" s="229"/>
    </row>
    <row r="39" spans="1:47" ht="16" thickBot="1" x14ac:dyDescent="0.4">
      <c r="A39" s="694"/>
      <c r="B39" s="697"/>
      <c r="C39" s="700"/>
      <c r="D39" s="700"/>
      <c r="E39" s="703"/>
      <c r="F39" s="706"/>
      <c r="G39" s="709"/>
      <c r="H39" s="709"/>
      <c r="I39" s="716"/>
      <c r="J39" s="706"/>
      <c r="K39" s="719"/>
      <c r="L39" s="722"/>
      <c r="M39" s="725"/>
      <c r="N39" s="729"/>
      <c r="O39" s="725"/>
      <c r="P39" s="732"/>
      <c r="Q39" s="725"/>
      <c r="R39" s="735"/>
      <c r="S39" s="177">
        <v>6</v>
      </c>
      <c r="T39" s="178"/>
      <c r="U39" s="178"/>
      <c r="V39" s="178"/>
      <c r="W39" s="178"/>
      <c r="X39" s="178"/>
      <c r="Y39" s="179"/>
      <c r="Z39" s="192" t="s">
        <v>77</v>
      </c>
      <c r="AA39" s="201"/>
      <c r="AB39" s="202"/>
      <c r="AC39" s="203" t="s">
        <v>77</v>
      </c>
      <c r="AD39" s="202"/>
      <c r="AE39" s="202"/>
      <c r="AF39" s="204"/>
      <c r="AG39" s="211" t="s">
        <v>77</v>
      </c>
      <c r="AH39" s="212" t="s">
        <v>77</v>
      </c>
      <c r="AI39" s="203" t="s">
        <v>77</v>
      </c>
      <c r="AJ39" s="212" t="s">
        <v>77</v>
      </c>
      <c r="AK39" s="203" t="s">
        <v>77</v>
      </c>
      <c r="AL39" s="213" t="s">
        <v>77</v>
      </c>
      <c r="AM39" s="713"/>
      <c r="AN39" s="222"/>
      <c r="AO39" s="223"/>
      <c r="AP39" s="224"/>
      <c r="AQ39" s="230"/>
      <c r="AR39" s="181"/>
      <c r="AS39" s="231"/>
      <c r="AT39" s="222"/>
      <c r="AU39" s="231"/>
    </row>
    <row r="40" spans="1:47" ht="15.5" x14ac:dyDescent="0.35">
      <c r="A40" s="692">
        <v>6</v>
      </c>
      <c r="B40" s="695"/>
      <c r="C40" s="698" t="s">
        <v>77</v>
      </c>
      <c r="D40" s="698" t="s">
        <v>77</v>
      </c>
      <c r="E40" s="701"/>
      <c r="F40" s="704"/>
      <c r="G40" s="707"/>
      <c r="H40" s="707"/>
      <c r="I40" s="714"/>
      <c r="J40" s="704"/>
      <c r="K40" s="717"/>
      <c r="L40" s="720" t="s">
        <v>77</v>
      </c>
      <c r="M40" s="723" t="s">
        <v>77</v>
      </c>
      <c r="N40" s="727"/>
      <c r="O40" s="723">
        <v>0</v>
      </c>
      <c r="P40" s="730" t="s">
        <v>77</v>
      </c>
      <c r="Q40" s="723" t="s">
        <v>77</v>
      </c>
      <c r="R40" s="733" t="s">
        <v>77</v>
      </c>
      <c r="S40" s="169">
        <v>1</v>
      </c>
      <c r="T40" s="170"/>
      <c r="U40" s="170"/>
      <c r="V40" s="170"/>
      <c r="W40" s="170"/>
      <c r="X40" s="170"/>
      <c r="Y40" s="171"/>
      <c r="Z40" s="190" t="s">
        <v>77</v>
      </c>
      <c r="AA40" s="193"/>
      <c r="AB40" s="194"/>
      <c r="AC40" s="195" t="s">
        <v>77</v>
      </c>
      <c r="AD40" s="194"/>
      <c r="AE40" s="194"/>
      <c r="AF40" s="196"/>
      <c r="AG40" s="205" t="s">
        <v>77</v>
      </c>
      <c r="AH40" s="206" t="s">
        <v>77</v>
      </c>
      <c r="AI40" s="195" t="s">
        <v>77</v>
      </c>
      <c r="AJ40" s="206" t="s">
        <v>77</v>
      </c>
      <c r="AK40" s="195" t="s">
        <v>77</v>
      </c>
      <c r="AL40" s="207" t="s">
        <v>77</v>
      </c>
      <c r="AM40" s="711"/>
      <c r="AN40" s="214"/>
      <c r="AO40" s="215"/>
      <c r="AP40" s="216"/>
      <c r="AQ40" s="225"/>
      <c r="AR40" s="226"/>
      <c r="AS40" s="227"/>
      <c r="AT40" s="214"/>
      <c r="AU40" s="227"/>
    </row>
    <row r="41" spans="1:47" ht="15.5" x14ac:dyDescent="0.35">
      <c r="A41" s="693"/>
      <c r="B41" s="696"/>
      <c r="C41" s="699"/>
      <c r="D41" s="699"/>
      <c r="E41" s="702"/>
      <c r="F41" s="705"/>
      <c r="G41" s="708"/>
      <c r="H41" s="708"/>
      <c r="I41" s="715"/>
      <c r="J41" s="705"/>
      <c r="K41" s="718"/>
      <c r="L41" s="721"/>
      <c r="M41" s="724"/>
      <c r="N41" s="728"/>
      <c r="O41" s="724"/>
      <c r="P41" s="731"/>
      <c r="Q41" s="724"/>
      <c r="R41" s="734"/>
      <c r="S41" s="172">
        <v>2</v>
      </c>
      <c r="T41" s="173"/>
      <c r="U41" s="173"/>
      <c r="V41" s="173"/>
      <c r="W41" s="173"/>
      <c r="X41" s="173"/>
      <c r="Y41" s="174"/>
      <c r="Z41" s="191" t="s">
        <v>77</v>
      </c>
      <c r="AA41" s="197"/>
      <c r="AB41" s="198"/>
      <c r="AC41" s="199" t="s">
        <v>77</v>
      </c>
      <c r="AD41" s="198"/>
      <c r="AE41" s="198"/>
      <c r="AF41" s="200"/>
      <c r="AG41" s="208" t="s">
        <v>77</v>
      </c>
      <c r="AH41" s="209" t="s">
        <v>77</v>
      </c>
      <c r="AI41" s="199" t="s">
        <v>77</v>
      </c>
      <c r="AJ41" s="209" t="s">
        <v>77</v>
      </c>
      <c r="AK41" s="199" t="s">
        <v>77</v>
      </c>
      <c r="AL41" s="210" t="s">
        <v>77</v>
      </c>
      <c r="AM41" s="712"/>
      <c r="AN41" s="217"/>
      <c r="AO41" s="218"/>
      <c r="AP41" s="219"/>
      <c r="AQ41" s="228"/>
      <c r="AR41" s="180"/>
      <c r="AS41" s="229"/>
      <c r="AT41" s="220"/>
      <c r="AU41" s="229"/>
    </row>
    <row r="42" spans="1:47" ht="15.5" x14ac:dyDescent="0.35">
      <c r="A42" s="693"/>
      <c r="B42" s="696"/>
      <c r="C42" s="699"/>
      <c r="D42" s="699"/>
      <c r="E42" s="702"/>
      <c r="F42" s="705"/>
      <c r="G42" s="708"/>
      <c r="H42" s="708"/>
      <c r="I42" s="715"/>
      <c r="J42" s="705"/>
      <c r="K42" s="718"/>
      <c r="L42" s="721"/>
      <c r="M42" s="724"/>
      <c r="N42" s="728"/>
      <c r="O42" s="724"/>
      <c r="P42" s="731"/>
      <c r="Q42" s="724"/>
      <c r="R42" s="734"/>
      <c r="S42" s="172">
        <v>3</v>
      </c>
      <c r="T42" s="175"/>
      <c r="U42" s="175"/>
      <c r="V42" s="175"/>
      <c r="W42" s="175"/>
      <c r="X42" s="175"/>
      <c r="Y42" s="176"/>
      <c r="Z42" s="191" t="s">
        <v>77</v>
      </c>
      <c r="AA42" s="197"/>
      <c r="AB42" s="198"/>
      <c r="AC42" s="199" t="s">
        <v>77</v>
      </c>
      <c r="AD42" s="198"/>
      <c r="AE42" s="198"/>
      <c r="AF42" s="200"/>
      <c r="AG42" s="208" t="s">
        <v>77</v>
      </c>
      <c r="AH42" s="209" t="s">
        <v>77</v>
      </c>
      <c r="AI42" s="199" t="s">
        <v>77</v>
      </c>
      <c r="AJ42" s="209" t="s">
        <v>77</v>
      </c>
      <c r="AK42" s="199" t="s">
        <v>77</v>
      </c>
      <c r="AL42" s="210" t="s">
        <v>77</v>
      </c>
      <c r="AM42" s="712"/>
      <c r="AN42" s="220"/>
      <c r="AO42" s="221"/>
      <c r="AP42" s="219"/>
      <c r="AQ42" s="228"/>
      <c r="AR42" s="180"/>
      <c r="AS42" s="229"/>
      <c r="AT42" s="220"/>
      <c r="AU42" s="229"/>
    </row>
    <row r="43" spans="1:47" ht="15.5" x14ac:dyDescent="0.35">
      <c r="A43" s="693"/>
      <c r="B43" s="696"/>
      <c r="C43" s="699"/>
      <c r="D43" s="699"/>
      <c r="E43" s="702"/>
      <c r="F43" s="705"/>
      <c r="G43" s="708"/>
      <c r="H43" s="708"/>
      <c r="I43" s="715"/>
      <c r="J43" s="705"/>
      <c r="K43" s="718"/>
      <c r="L43" s="721"/>
      <c r="M43" s="724"/>
      <c r="N43" s="728"/>
      <c r="O43" s="724"/>
      <c r="P43" s="731"/>
      <c r="Q43" s="724"/>
      <c r="R43" s="734"/>
      <c r="S43" s="172">
        <v>4</v>
      </c>
      <c r="T43" s="173"/>
      <c r="U43" s="173"/>
      <c r="V43" s="173"/>
      <c r="W43" s="173"/>
      <c r="X43" s="173"/>
      <c r="Y43" s="174"/>
      <c r="Z43" s="191" t="s">
        <v>77</v>
      </c>
      <c r="AA43" s="197"/>
      <c r="AB43" s="198"/>
      <c r="AC43" s="199" t="s">
        <v>77</v>
      </c>
      <c r="AD43" s="198"/>
      <c r="AE43" s="198"/>
      <c r="AF43" s="200"/>
      <c r="AG43" s="208" t="s">
        <v>77</v>
      </c>
      <c r="AH43" s="209" t="s">
        <v>77</v>
      </c>
      <c r="AI43" s="199" t="s">
        <v>77</v>
      </c>
      <c r="AJ43" s="209" t="s">
        <v>77</v>
      </c>
      <c r="AK43" s="199" t="s">
        <v>77</v>
      </c>
      <c r="AL43" s="210" t="s">
        <v>77</v>
      </c>
      <c r="AM43" s="712"/>
      <c r="AN43" s="220"/>
      <c r="AO43" s="221"/>
      <c r="AP43" s="219"/>
      <c r="AQ43" s="228"/>
      <c r="AR43" s="180"/>
      <c r="AS43" s="229"/>
      <c r="AT43" s="220"/>
      <c r="AU43" s="229"/>
    </row>
    <row r="44" spans="1:47" ht="15.5" x14ac:dyDescent="0.35">
      <c r="A44" s="693"/>
      <c r="B44" s="696"/>
      <c r="C44" s="699"/>
      <c r="D44" s="699"/>
      <c r="E44" s="702"/>
      <c r="F44" s="705"/>
      <c r="G44" s="708"/>
      <c r="H44" s="708"/>
      <c r="I44" s="715"/>
      <c r="J44" s="705"/>
      <c r="K44" s="718"/>
      <c r="L44" s="721"/>
      <c r="M44" s="724"/>
      <c r="N44" s="728"/>
      <c r="O44" s="724"/>
      <c r="P44" s="731"/>
      <c r="Q44" s="724"/>
      <c r="R44" s="734"/>
      <c r="S44" s="172">
        <v>5</v>
      </c>
      <c r="T44" s="173"/>
      <c r="U44" s="173"/>
      <c r="V44" s="173"/>
      <c r="W44" s="173"/>
      <c r="X44" s="173"/>
      <c r="Y44" s="174"/>
      <c r="Z44" s="191" t="s">
        <v>77</v>
      </c>
      <c r="AA44" s="197"/>
      <c r="AB44" s="198"/>
      <c r="AC44" s="199" t="s">
        <v>77</v>
      </c>
      <c r="AD44" s="198"/>
      <c r="AE44" s="198"/>
      <c r="AF44" s="200"/>
      <c r="AG44" s="208" t="s">
        <v>77</v>
      </c>
      <c r="AH44" s="209" t="s">
        <v>77</v>
      </c>
      <c r="AI44" s="199" t="s">
        <v>77</v>
      </c>
      <c r="AJ44" s="209" t="s">
        <v>77</v>
      </c>
      <c r="AK44" s="199" t="s">
        <v>77</v>
      </c>
      <c r="AL44" s="210" t="s">
        <v>77</v>
      </c>
      <c r="AM44" s="712"/>
      <c r="AN44" s="220"/>
      <c r="AO44" s="221"/>
      <c r="AP44" s="219"/>
      <c r="AQ44" s="228"/>
      <c r="AR44" s="180"/>
      <c r="AS44" s="229"/>
      <c r="AT44" s="220"/>
      <c r="AU44" s="229"/>
    </row>
    <row r="45" spans="1:47" ht="16" thickBot="1" x14ac:dyDescent="0.4">
      <c r="A45" s="694"/>
      <c r="B45" s="697"/>
      <c r="C45" s="700"/>
      <c r="D45" s="700"/>
      <c r="E45" s="703"/>
      <c r="F45" s="706"/>
      <c r="G45" s="709"/>
      <c r="H45" s="709"/>
      <c r="I45" s="716"/>
      <c r="J45" s="706"/>
      <c r="K45" s="719"/>
      <c r="L45" s="722"/>
      <c r="M45" s="725"/>
      <c r="N45" s="729"/>
      <c r="O45" s="725"/>
      <c r="P45" s="732"/>
      <c r="Q45" s="725"/>
      <c r="R45" s="735"/>
      <c r="S45" s="177">
        <v>6</v>
      </c>
      <c r="T45" s="178"/>
      <c r="U45" s="178"/>
      <c r="V45" s="178"/>
      <c r="W45" s="178"/>
      <c r="X45" s="178"/>
      <c r="Y45" s="179"/>
      <c r="Z45" s="192" t="s">
        <v>77</v>
      </c>
      <c r="AA45" s="201"/>
      <c r="AB45" s="202"/>
      <c r="AC45" s="203" t="s">
        <v>77</v>
      </c>
      <c r="AD45" s="202"/>
      <c r="AE45" s="202"/>
      <c r="AF45" s="204"/>
      <c r="AG45" s="211" t="s">
        <v>77</v>
      </c>
      <c r="AH45" s="212" t="s">
        <v>77</v>
      </c>
      <c r="AI45" s="203" t="s">
        <v>77</v>
      </c>
      <c r="AJ45" s="212" t="s">
        <v>77</v>
      </c>
      <c r="AK45" s="203" t="s">
        <v>77</v>
      </c>
      <c r="AL45" s="213" t="s">
        <v>77</v>
      </c>
      <c r="AM45" s="713"/>
      <c r="AN45" s="222"/>
      <c r="AO45" s="223"/>
      <c r="AP45" s="224"/>
      <c r="AQ45" s="230"/>
      <c r="AR45" s="181"/>
      <c r="AS45" s="231"/>
      <c r="AT45" s="222"/>
      <c r="AU45" s="231"/>
    </row>
    <row r="46" spans="1:47" ht="15.5" x14ac:dyDescent="0.35">
      <c r="A46" s="692">
        <v>7</v>
      </c>
      <c r="B46" s="695"/>
      <c r="C46" s="698" t="s">
        <v>77</v>
      </c>
      <c r="D46" s="698" t="s">
        <v>77</v>
      </c>
      <c r="E46" s="701"/>
      <c r="F46" s="704"/>
      <c r="G46" s="707"/>
      <c r="H46" s="707"/>
      <c r="I46" s="714"/>
      <c r="J46" s="704"/>
      <c r="K46" s="717"/>
      <c r="L46" s="720" t="s">
        <v>77</v>
      </c>
      <c r="M46" s="723" t="s">
        <v>77</v>
      </c>
      <c r="N46" s="727"/>
      <c r="O46" s="723">
        <v>0</v>
      </c>
      <c r="P46" s="730" t="s">
        <v>77</v>
      </c>
      <c r="Q46" s="723" t="s">
        <v>77</v>
      </c>
      <c r="R46" s="733" t="s">
        <v>77</v>
      </c>
      <c r="S46" s="169">
        <v>1</v>
      </c>
      <c r="T46" s="170"/>
      <c r="U46" s="170"/>
      <c r="V46" s="170"/>
      <c r="W46" s="170"/>
      <c r="X46" s="170"/>
      <c r="Y46" s="171"/>
      <c r="Z46" s="190" t="s">
        <v>77</v>
      </c>
      <c r="AA46" s="193"/>
      <c r="AB46" s="194"/>
      <c r="AC46" s="195" t="s">
        <v>77</v>
      </c>
      <c r="AD46" s="194"/>
      <c r="AE46" s="194"/>
      <c r="AF46" s="196"/>
      <c r="AG46" s="205" t="s">
        <v>77</v>
      </c>
      <c r="AH46" s="206" t="s">
        <v>77</v>
      </c>
      <c r="AI46" s="195" t="s">
        <v>77</v>
      </c>
      <c r="AJ46" s="206" t="s">
        <v>77</v>
      </c>
      <c r="AK46" s="195" t="s">
        <v>77</v>
      </c>
      <c r="AL46" s="207" t="s">
        <v>77</v>
      </c>
      <c r="AM46" s="711"/>
      <c r="AN46" s="214"/>
      <c r="AO46" s="215"/>
      <c r="AP46" s="216"/>
      <c r="AQ46" s="225"/>
      <c r="AR46" s="226"/>
      <c r="AS46" s="227"/>
      <c r="AT46" s="214"/>
      <c r="AU46" s="227"/>
    </row>
    <row r="47" spans="1:47" ht="15.5" x14ac:dyDescent="0.35">
      <c r="A47" s="693"/>
      <c r="B47" s="696"/>
      <c r="C47" s="699"/>
      <c r="D47" s="699"/>
      <c r="E47" s="702"/>
      <c r="F47" s="705"/>
      <c r="G47" s="708"/>
      <c r="H47" s="708"/>
      <c r="I47" s="715"/>
      <c r="J47" s="705"/>
      <c r="K47" s="718"/>
      <c r="L47" s="721"/>
      <c r="M47" s="724"/>
      <c r="N47" s="728"/>
      <c r="O47" s="724"/>
      <c r="P47" s="731"/>
      <c r="Q47" s="724"/>
      <c r="R47" s="734"/>
      <c r="S47" s="172">
        <v>2</v>
      </c>
      <c r="T47" s="173"/>
      <c r="U47" s="173"/>
      <c r="V47" s="173"/>
      <c r="W47" s="173"/>
      <c r="X47" s="173"/>
      <c r="Y47" s="174"/>
      <c r="Z47" s="191" t="s">
        <v>77</v>
      </c>
      <c r="AA47" s="197"/>
      <c r="AB47" s="198"/>
      <c r="AC47" s="199" t="s">
        <v>77</v>
      </c>
      <c r="AD47" s="198"/>
      <c r="AE47" s="198"/>
      <c r="AF47" s="200"/>
      <c r="AG47" s="208" t="s">
        <v>77</v>
      </c>
      <c r="AH47" s="209" t="s">
        <v>77</v>
      </c>
      <c r="AI47" s="199" t="s">
        <v>77</v>
      </c>
      <c r="AJ47" s="209" t="s">
        <v>77</v>
      </c>
      <c r="AK47" s="199" t="s">
        <v>77</v>
      </c>
      <c r="AL47" s="210" t="s">
        <v>77</v>
      </c>
      <c r="AM47" s="712"/>
      <c r="AN47" s="217"/>
      <c r="AO47" s="218"/>
      <c r="AP47" s="219"/>
      <c r="AQ47" s="228"/>
      <c r="AR47" s="180"/>
      <c r="AS47" s="229"/>
      <c r="AT47" s="220"/>
      <c r="AU47" s="229"/>
    </row>
    <row r="48" spans="1:47" ht="15.5" x14ac:dyDescent="0.35">
      <c r="A48" s="693"/>
      <c r="B48" s="696"/>
      <c r="C48" s="699"/>
      <c r="D48" s="699"/>
      <c r="E48" s="702"/>
      <c r="F48" s="705"/>
      <c r="G48" s="708"/>
      <c r="H48" s="708"/>
      <c r="I48" s="715"/>
      <c r="J48" s="705"/>
      <c r="K48" s="718"/>
      <c r="L48" s="721"/>
      <c r="M48" s="724"/>
      <c r="N48" s="728"/>
      <c r="O48" s="724"/>
      <c r="P48" s="731"/>
      <c r="Q48" s="724"/>
      <c r="R48" s="734"/>
      <c r="S48" s="172">
        <v>3</v>
      </c>
      <c r="T48" s="175"/>
      <c r="U48" s="175"/>
      <c r="V48" s="175"/>
      <c r="W48" s="175"/>
      <c r="X48" s="175"/>
      <c r="Y48" s="176"/>
      <c r="Z48" s="191" t="s">
        <v>77</v>
      </c>
      <c r="AA48" s="197"/>
      <c r="AB48" s="198"/>
      <c r="AC48" s="199" t="s">
        <v>77</v>
      </c>
      <c r="AD48" s="198"/>
      <c r="AE48" s="198"/>
      <c r="AF48" s="200"/>
      <c r="AG48" s="208" t="s">
        <v>77</v>
      </c>
      <c r="AH48" s="209" t="s">
        <v>77</v>
      </c>
      <c r="AI48" s="199" t="s">
        <v>77</v>
      </c>
      <c r="AJ48" s="209" t="s">
        <v>77</v>
      </c>
      <c r="AK48" s="199" t="s">
        <v>77</v>
      </c>
      <c r="AL48" s="210" t="s">
        <v>77</v>
      </c>
      <c r="AM48" s="712"/>
      <c r="AN48" s="220"/>
      <c r="AO48" s="221"/>
      <c r="AP48" s="219"/>
      <c r="AQ48" s="228"/>
      <c r="AR48" s="180"/>
      <c r="AS48" s="229"/>
      <c r="AT48" s="220"/>
      <c r="AU48" s="229"/>
    </row>
    <row r="49" spans="1:47" ht="15.5" x14ac:dyDescent="0.35">
      <c r="A49" s="693"/>
      <c r="B49" s="696"/>
      <c r="C49" s="699"/>
      <c r="D49" s="699"/>
      <c r="E49" s="702"/>
      <c r="F49" s="705"/>
      <c r="G49" s="708"/>
      <c r="H49" s="708"/>
      <c r="I49" s="715"/>
      <c r="J49" s="705"/>
      <c r="K49" s="718"/>
      <c r="L49" s="721"/>
      <c r="M49" s="724"/>
      <c r="N49" s="728"/>
      <c r="O49" s="724"/>
      <c r="P49" s="731"/>
      <c r="Q49" s="724"/>
      <c r="R49" s="734"/>
      <c r="S49" s="172">
        <v>4</v>
      </c>
      <c r="T49" s="173"/>
      <c r="U49" s="173"/>
      <c r="V49" s="173"/>
      <c r="W49" s="173"/>
      <c r="X49" s="173"/>
      <c r="Y49" s="174"/>
      <c r="Z49" s="191" t="s">
        <v>77</v>
      </c>
      <c r="AA49" s="197"/>
      <c r="AB49" s="198"/>
      <c r="AC49" s="199" t="s">
        <v>77</v>
      </c>
      <c r="AD49" s="198"/>
      <c r="AE49" s="198"/>
      <c r="AF49" s="200"/>
      <c r="AG49" s="208" t="s">
        <v>77</v>
      </c>
      <c r="AH49" s="209" t="s">
        <v>77</v>
      </c>
      <c r="AI49" s="199" t="s">
        <v>77</v>
      </c>
      <c r="AJ49" s="209" t="s">
        <v>77</v>
      </c>
      <c r="AK49" s="199" t="s">
        <v>77</v>
      </c>
      <c r="AL49" s="210" t="s">
        <v>77</v>
      </c>
      <c r="AM49" s="712"/>
      <c r="AN49" s="220"/>
      <c r="AO49" s="221"/>
      <c r="AP49" s="219"/>
      <c r="AQ49" s="228"/>
      <c r="AR49" s="180"/>
      <c r="AS49" s="229"/>
      <c r="AT49" s="220"/>
      <c r="AU49" s="229"/>
    </row>
    <row r="50" spans="1:47" ht="15.5" x14ac:dyDescent="0.35">
      <c r="A50" s="693"/>
      <c r="B50" s="696"/>
      <c r="C50" s="699"/>
      <c r="D50" s="699"/>
      <c r="E50" s="702"/>
      <c r="F50" s="705"/>
      <c r="G50" s="708"/>
      <c r="H50" s="708"/>
      <c r="I50" s="715"/>
      <c r="J50" s="705"/>
      <c r="K50" s="718"/>
      <c r="L50" s="721"/>
      <c r="M50" s="724"/>
      <c r="N50" s="728"/>
      <c r="O50" s="724"/>
      <c r="P50" s="731"/>
      <c r="Q50" s="724"/>
      <c r="R50" s="734"/>
      <c r="S50" s="172">
        <v>5</v>
      </c>
      <c r="T50" s="173"/>
      <c r="U50" s="173"/>
      <c r="V50" s="173"/>
      <c r="W50" s="173"/>
      <c r="X50" s="173"/>
      <c r="Y50" s="174"/>
      <c r="Z50" s="191" t="s">
        <v>77</v>
      </c>
      <c r="AA50" s="197"/>
      <c r="AB50" s="198"/>
      <c r="AC50" s="199" t="s">
        <v>77</v>
      </c>
      <c r="AD50" s="198"/>
      <c r="AE50" s="198"/>
      <c r="AF50" s="200"/>
      <c r="AG50" s="208" t="s">
        <v>77</v>
      </c>
      <c r="AH50" s="209" t="s">
        <v>77</v>
      </c>
      <c r="AI50" s="199" t="s">
        <v>77</v>
      </c>
      <c r="AJ50" s="209" t="s">
        <v>77</v>
      </c>
      <c r="AK50" s="199" t="s">
        <v>77</v>
      </c>
      <c r="AL50" s="210" t="s">
        <v>77</v>
      </c>
      <c r="AM50" s="712"/>
      <c r="AN50" s="220"/>
      <c r="AO50" s="221"/>
      <c r="AP50" s="219"/>
      <c r="AQ50" s="228"/>
      <c r="AR50" s="180"/>
      <c r="AS50" s="229"/>
      <c r="AT50" s="220"/>
      <c r="AU50" s="229"/>
    </row>
    <row r="51" spans="1:47" ht="16" thickBot="1" x14ac:dyDescent="0.4">
      <c r="A51" s="694"/>
      <c r="B51" s="697"/>
      <c r="C51" s="700"/>
      <c r="D51" s="700"/>
      <c r="E51" s="703"/>
      <c r="F51" s="706"/>
      <c r="G51" s="709"/>
      <c r="H51" s="709"/>
      <c r="I51" s="716"/>
      <c r="J51" s="706"/>
      <c r="K51" s="719"/>
      <c r="L51" s="722"/>
      <c r="M51" s="725"/>
      <c r="N51" s="729"/>
      <c r="O51" s="725"/>
      <c r="P51" s="732"/>
      <c r="Q51" s="725"/>
      <c r="R51" s="735"/>
      <c r="S51" s="177">
        <v>6</v>
      </c>
      <c r="T51" s="178"/>
      <c r="U51" s="178"/>
      <c r="V51" s="178"/>
      <c r="W51" s="178"/>
      <c r="X51" s="178"/>
      <c r="Y51" s="179"/>
      <c r="Z51" s="192" t="s">
        <v>77</v>
      </c>
      <c r="AA51" s="201"/>
      <c r="AB51" s="202"/>
      <c r="AC51" s="203" t="s">
        <v>77</v>
      </c>
      <c r="AD51" s="202"/>
      <c r="AE51" s="202"/>
      <c r="AF51" s="204"/>
      <c r="AG51" s="211" t="s">
        <v>77</v>
      </c>
      <c r="AH51" s="212" t="s">
        <v>77</v>
      </c>
      <c r="AI51" s="203" t="s">
        <v>77</v>
      </c>
      <c r="AJ51" s="212" t="s">
        <v>77</v>
      </c>
      <c r="AK51" s="203" t="s">
        <v>77</v>
      </c>
      <c r="AL51" s="213" t="s">
        <v>77</v>
      </c>
      <c r="AM51" s="713"/>
      <c r="AN51" s="222"/>
      <c r="AO51" s="223"/>
      <c r="AP51" s="224"/>
      <c r="AQ51" s="230"/>
      <c r="AR51" s="181"/>
      <c r="AS51" s="231"/>
      <c r="AT51" s="222"/>
      <c r="AU51" s="231"/>
    </row>
    <row r="52" spans="1:47" ht="15.5" x14ac:dyDescent="0.35">
      <c r="A52" s="692">
        <v>8</v>
      </c>
      <c r="B52" s="695"/>
      <c r="C52" s="698" t="s">
        <v>77</v>
      </c>
      <c r="D52" s="698" t="s">
        <v>77</v>
      </c>
      <c r="E52" s="701"/>
      <c r="F52" s="704"/>
      <c r="G52" s="707"/>
      <c r="H52" s="707"/>
      <c r="I52" s="714"/>
      <c r="J52" s="704"/>
      <c r="K52" s="717"/>
      <c r="L52" s="720" t="s">
        <v>77</v>
      </c>
      <c r="M52" s="723" t="s">
        <v>77</v>
      </c>
      <c r="N52" s="727"/>
      <c r="O52" s="723">
        <v>0</v>
      </c>
      <c r="P52" s="730" t="s">
        <v>77</v>
      </c>
      <c r="Q52" s="723" t="s">
        <v>77</v>
      </c>
      <c r="R52" s="733" t="s">
        <v>77</v>
      </c>
      <c r="S52" s="169">
        <v>1</v>
      </c>
      <c r="T52" s="170"/>
      <c r="U52" s="170"/>
      <c r="V52" s="170"/>
      <c r="W52" s="170"/>
      <c r="X52" s="170"/>
      <c r="Y52" s="171"/>
      <c r="Z52" s="190" t="s">
        <v>77</v>
      </c>
      <c r="AA52" s="193"/>
      <c r="AB52" s="194"/>
      <c r="AC52" s="195" t="s">
        <v>77</v>
      </c>
      <c r="AD52" s="194"/>
      <c r="AE52" s="194"/>
      <c r="AF52" s="196"/>
      <c r="AG52" s="205" t="s">
        <v>77</v>
      </c>
      <c r="AH52" s="206" t="s">
        <v>77</v>
      </c>
      <c r="AI52" s="195" t="s">
        <v>77</v>
      </c>
      <c r="AJ52" s="206" t="s">
        <v>77</v>
      </c>
      <c r="AK52" s="195" t="s">
        <v>77</v>
      </c>
      <c r="AL52" s="207" t="s">
        <v>77</v>
      </c>
      <c r="AM52" s="711"/>
      <c r="AN52" s="214"/>
      <c r="AO52" s="215"/>
      <c r="AP52" s="216"/>
      <c r="AQ52" s="225"/>
      <c r="AR52" s="226"/>
      <c r="AS52" s="227"/>
      <c r="AT52" s="214"/>
      <c r="AU52" s="227"/>
    </row>
    <row r="53" spans="1:47" ht="15.5" x14ac:dyDescent="0.35">
      <c r="A53" s="693"/>
      <c r="B53" s="696"/>
      <c r="C53" s="699"/>
      <c r="D53" s="699"/>
      <c r="E53" s="702"/>
      <c r="F53" s="705"/>
      <c r="G53" s="708"/>
      <c r="H53" s="708"/>
      <c r="I53" s="715"/>
      <c r="J53" s="705"/>
      <c r="K53" s="718"/>
      <c r="L53" s="721"/>
      <c r="M53" s="724"/>
      <c r="N53" s="728"/>
      <c r="O53" s="724"/>
      <c r="P53" s="731"/>
      <c r="Q53" s="724"/>
      <c r="R53" s="734"/>
      <c r="S53" s="172">
        <v>2</v>
      </c>
      <c r="T53" s="173"/>
      <c r="U53" s="173"/>
      <c r="V53" s="173"/>
      <c r="W53" s="173"/>
      <c r="X53" s="173"/>
      <c r="Y53" s="174"/>
      <c r="Z53" s="191" t="s">
        <v>77</v>
      </c>
      <c r="AA53" s="197"/>
      <c r="AB53" s="198"/>
      <c r="AC53" s="199" t="s">
        <v>77</v>
      </c>
      <c r="AD53" s="198"/>
      <c r="AE53" s="198"/>
      <c r="AF53" s="200"/>
      <c r="AG53" s="208" t="s">
        <v>77</v>
      </c>
      <c r="AH53" s="209" t="s">
        <v>77</v>
      </c>
      <c r="AI53" s="199" t="s">
        <v>77</v>
      </c>
      <c r="AJ53" s="209" t="s">
        <v>77</v>
      </c>
      <c r="AK53" s="199" t="s">
        <v>77</v>
      </c>
      <c r="AL53" s="210" t="s">
        <v>77</v>
      </c>
      <c r="AM53" s="712"/>
      <c r="AN53" s="217"/>
      <c r="AO53" s="218"/>
      <c r="AP53" s="219"/>
      <c r="AQ53" s="228"/>
      <c r="AR53" s="180"/>
      <c r="AS53" s="229"/>
      <c r="AT53" s="220"/>
      <c r="AU53" s="229"/>
    </row>
    <row r="54" spans="1:47" ht="15.5" x14ac:dyDescent="0.35">
      <c r="A54" s="693"/>
      <c r="B54" s="696"/>
      <c r="C54" s="699"/>
      <c r="D54" s="699"/>
      <c r="E54" s="702"/>
      <c r="F54" s="705"/>
      <c r="G54" s="708"/>
      <c r="H54" s="708"/>
      <c r="I54" s="715"/>
      <c r="J54" s="705"/>
      <c r="K54" s="718"/>
      <c r="L54" s="721"/>
      <c r="M54" s="724"/>
      <c r="N54" s="728"/>
      <c r="O54" s="724"/>
      <c r="P54" s="731"/>
      <c r="Q54" s="724"/>
      <c r="R54" s="734"/>
      <c r="S54" s="172">
        <v>3</v>
      </c>
      <c r="T54" s="175"/>
      <c r="U54" s="175"/>
      <c r="V54" s="175"/>
      <c r="W54" s="175"/>
      <c r="X54" s="175"/>
      <c r="Y54" s="176"/>
      <c r="Z54" s="191" t="s">
        <v>77</v>
      </c>
      <c r="AA54" s="197"/>
      <c r="AB54" s="198"/>
      <c r="AC54" s="199" t="s">
        <v>77</v>
      </c>
      <c r="AD54" s="198"/>
      <c r="AE54" s="198"/>
      <c r="AF54" s="200"/>
      <c r="AG54" s="208" t="s">
        <v>77</v>
      </c>
      <c r="AH54" s="209" t="s">
        <v>77</v>
      </c>
      <c r="AI54" s="199" t="s">
        <v>77</v>
      </c>
      <c r="AJ54" s="209" t="s">
        <v>77</v>
      </c>
      <c r="AK54" s="199" t="s">
        <v>77</v>
      </c>
      <c r="AL54" s="210" t="s">
        <v>77</v>
      </c>
      <c r="AM54" s="712"/>
      <c r="AN54" s="220"/>
      <c r="AO54" s="221"/>
      <c r="AP54" s="219"/>
      <c r="AQ54" s="228"/>
      <c r="AR54" s="180"/>
      <c r="AS54" s="229"/>
      <c r="AT54" s="220"/>
      <c r="AU54" s="229"/>
    </row>
    <row r="55" spans="1:47" ht="15.5" x14ac:dyDescent="0.35">
      <c r="A55" s="693"/>
      <c r="B55" s="696"/>
      <c r="C55" s="699"/>
      <c r="D55" s="699"/>
      <c r="E55" s="702"/>
      <c r="F55" s="705"/>
      <c r="G55" s="708"/>
      <c r="H55" s="708"/>
      <c r="I55" s="715"/>
      <c r="J55" s="705"/>
      <c r="K55" s="718"/>
      <c r="L55" s="721"/>
      <c r="M55" s="724"/>
      <c r="N55" s="728"/>
      <c r="O55" s="724"/>
      <c r="P55" s="731"/>
      <c r="Q55" s="724"/>
      <c r="R55" s="734"/>
      <c r="S55" s="172">
        <v>4</v>
      </c>
      <c r="T55" s="173"/>
      <c r="U55" s="173"/>
      <c r="V55" s="173"/>
      <c r="W55" s="173"/>
      <c r="X55" s="173"/>
      <c r="Y55" s="174"/>
      <c r="Z55" s="191" t="s">
        <v>77</v>
      </c>
      <c r="AA55" s="197"/>
      <c r="AB55" s="198"/>
      <c r="AC55" s="199" t="s">
        <v>77</v>
      </c>
      <c r="AD55" s="198"/>
      <c r="AE55" s="198"/>
      <c r="AF55" s="200"/>
      <c r="AG55" s="208" t="s">
        <v>77</v>
      </c>
      <c r="AH55" s="209" t="s">
        <v>77</v>
      </c>
      <c r="AI55" s="199" t="s">
        <v>77</v>
      </c>
      <c r="AJ55" s="209" t="s">
        <v>77</v>
      </c>
      <c r="AK55" s="199" t="s">
        <v>77</v>
      </c>
      <c r="AL55" s="210" t="s">
        <v>77</v>
      </c>
      <c r="AM55" s="712"/>
      <c r="AN55" s="220"/>
      <c r="AO55" s="221"/>
      <c r="AP55" s="219"/>
      <c r="AQ55" s="228"/>
      <c r="AR55" s="180"/>
      <c r="AS55" s="229"/>
      <c r="AT55" s="220"/>
      <c r="AU55" s="229"/>
    </row>
    <row r="56" spans="1:47" ht="15.5" x14ac:dyDescent="0.35">
      <c r="A56" s="693"/>
      <c r="B56" s="696"/>
      <c r="C56" s="699"/>
      <c r="D56" s="699"/>
      <c r="E56" s="702"/>
      <c r="F56" s="705"/>
      <c r="G56" s="708"/>
      <c r="H56" s="708"/>
      <c r="I56" s="715"/>
      <c r="J56" s="705"/>
      <c r="K56" s="718"/>
      <c r="L56" s="721"/>
      <c r="M56" s="724"/>
      <c r="N56" s="728"/>
      <c r="O56" s="724"/>
      <c r="P56" s="731"/>
      <c r="Q56" s="724"/>
      <c r="R56" s="734"/>
      <c r="S56" s="172">
        <v>5</v>
      </c>
      <c r="T56" s="173"/>
      <c r="U56" s="173"/>
      <c r="V56" s="173"/>
      <c r="W56" s="173"/>
      <c r="X56" s="173"/>
      <c r="Y56" s="174"/>
      <c r="Z56" s="191" t="s">
        <v>77</v>
      </c>
      <c r="AA56" s="197"/>
      <c r="AB56" s="198"/>
      <c r="AC56" s="199" t="s">
        <v>77</v>
      </c>
      <c r="AD56" s="198"/>
      <c r="AE56" s="198"/>
      <c r="AF56" s="200"/>
      <c r="AG56" s="208" t="s">
        <v>77</v>
      </c>
      <c r="AH56" s="209" t="s">
        <v>77</v>
      </c>
      <c r="AI56" s="199" t="s">
        <v>77</v>
      </c>
      <c r="AJ56" s="209" t="s">
        <v>77</v>
      </c>
      <c r="AK56" s="199" t="s">
        <v>77</v>
      </c>
      <c r="AL56" s="210" t="s">
        <v>77</v>
      </c>
      <c r="AM56" s="712"/>
      <c r="AN56" s="220"/>
      <c r="AO56" s="221"/>
      <c r="AP56" s="219"/>
      <c r="AQ56" s="228"/>
      <c r="AR56" s="180"/>
      <c r="AS56" s="229"/>
      <c r="AT56" s="220"/>
      <c r="AU56" s="229"/>
    </row>
    <row r="57" spans="1:47" ht="16" thickBot="1" x14ac:dyDescent="0.4">
      <c r="A57" s="694"/>
      <c r="B57" s="697"/>
      <c r="C57" s="700"/>
      <c r="D57" s="700"/>
      <c r="E57" s="703"/>
      <c r="F57" s="706"/>
      <c r="G57" s="709"/>
      <c r="H57" s="709"/>
      <c r="I57" s="716"/>
      <c r="J57" s="706"/>
      <c r="K57" s="719"/>
      <c r="L57" s="722"/>
      <c r="M57" s="725"/>
      <c r="N57" s="729"/>
      <c r="O57" s="725"/>
      <c r="P57" s="732"/>
      <c r="Q57" s="725"/>
      <c r="R57" s="735"/>
      <c r="S57" s="177">
        <v>6</v>
      </c>
      <c r="T57" s="178"/>
      <c r="U57" s="178"/>
      <c r="V57" s="178"/>
      <c r="W57" s="178"/>
      <c r="X57" s="178"/>
      <c r="Y57" s="179"/>
      <c r="Z57" s="192" t="s">
        <v>77</v>
      </c>
      <c r="AA57" s="201"/>
      <c r="AB57" s="202"/>
      <c r="AC57" s="203" t="s">
        <v>77</v>
      </c>
      <c r="AD57" s="202"/>
      <c r="AE57" s="202"/>
      <c r="AF57" s="204"/>
      <c r="AG57" s="211" t="s">
        <v>77</v>
      </c>
      <c r="AH57" s="212" t="s">
        <v>77</v>
      </c>
      <c r="AI57" s="203" t="s">
        <v>77</v>
      </c>
      <c r="AJ57" s="212" t="s">
        <v>77</v>
      </c>
      <c r="AK57" s="203" t="s">
        <v>77</v>
      </c>
      <c r="AL57" s="213" t="s">
        <v>77</v>
      </c>
      <c r="AM57" s="713"/>
      <c r="AN57" s="222"/>
      <c r="AO57" s="223"/>
      <c r="AP57" s="224"/>
      <c r="AQ57" s="230"/>
      <c r="AR57" s="181"/>
      <c r="AS57" s="231"/>
      <c r="AT57" s="222"/>
      <c r="AU57" s="231"/>
    </row>
    <row r="58" spans="1:47" ht="15.5" x14ac:dyDescent="0.35">
      <c r="A58" s="692">
        <v>9</v>
      </c>
      <c r="B58" s="695"/>
      <c r="C58" s="698" t="s">
        <v>77</v>
      </c>
      <c r="D58" s="698" t="s">
        <v>77</v>
      </c>
      <c r="E58" s="701"/>
      <c r="F58" s="704"/>
      <c r="G58" s="707"/>
      <c r="H58" s="707"/>
      <c r="I58" s="714"/>
      <c r="J58" s="704"/>
      <c r="K58" s="717"/>
      <c r="L58" s="720" t="s">
        <v>77</v>
      </c>
      <c r="M58" s="723" t="s">
        <v>77</v>
      </c>
      <c r="N58" s="727"/>
      <c r="O58" s="723">
        <v>0</v>
      </c>
      <c r="P58" s="730" t="s">
        <v>77</v>
      </c>
      <c r="Q58" s="723" t="s">
        <v>77</v>
      </c>
      <c r="R58" s="733" t="s">
        <v>77</v>
      </c>
      <c r="S58" s="169">
        <v>1</v>
      </c>
      <c r="T58" s="170"/>
      <c r="U58" s="170"/>
      <c r="V58" s="170"/>
      <c r="W58" s="170"/>
      <c r="X58" s="170"/>
      <c r="Y58" s="171"/>
      <c r="Z58" s="190" t="s">
        <v>77</v>
      </c>
      <c r="AA58" s="193"/>
      <c r="AB58" s="194"/>
      <c r="AC58" s="195" t="s">
        <v>77</v>
      </c>
      <c r="AD58" s="194"/>
      <c r="AE58" s="194"/>
      <c r="AF58" s="196"/>
      <c r="AG58" s="205" t="s">
        <v>77</v>
      </c>
      <c r="AH58" s="206" t="s">
        <v>77</v>
      </c>
      <c r="AI58" s="195" t="s">
        <v>77</v>
      </c>
      <c r="AJ58" s="206" t="s">
        <v>77</v>
      </c>
      <c r="AK58" s="195" t="s">
        <v>77</v>
      </c>
      <c r="AL58" s="207" t="s">
        <v>77</v>
      </c>
      <c r="AM58" s="711"/>
      <c r="AN58" s="214"/>
      <c r="AO58" s="215"/>
      <c r="AP58" s="216"/>
      <c r="AQ58" s="225"/>
      <c r="AR58" s="226"/>
      <c r="AS58" s="227"/>
      <c r="AT58" s="214"/>
      <c r="AU58" s="227"/>
    </row>
    <row r="59" spans="1:47" ht="15.5" x14ac:dyDescent="0.35">
      <c r="A59" s="693"/>
      <c r="B59" s="696"/>
      <c r="C59" s="699"/>
      <c r="D59" s="699"/>
      <c r="E59" s="702"/>
      <c r="F59" s="705"/>
      <c r="G59" s="708"/>
      <c r="H59" s="708"/>
      <c r="I59" s="715"/>
      <c r="J59" s="705"/>
      <c r="K59" s="718"/>
      <c r="L59" s="721"/>
      <c r="M59" s="724"/>
      <c r="N59" s="728"/>
      <c r="O59" s="724"/>
      <c r="P59" s="731"/>
      <c r="Q59" s="724"/>
      <c r="R59" s="734"/>
      <c r="S59" s="172">
        <v>2</v>
      </c>
      <c r="T59" s="173"/>
      <c r="U59" s="173"/>
      <c r="V59" s="173"/>
      <c r="W59" s="173"/>
      <c r="X59" s="173"/>
      <c r="Y59" s="174"/>
      <c r="Z59" s="191" t="s">
        <v>77</v>
      </c>
      <c r="AA59" s="197"/>
      <c r="AB59" s="198"/>
      <c r="AC59" s="199" t="s">
        <v>77</v>
      </c>
      <c r="AD59" s="198"/>
      <c r="AE59" s="198"/>
      <c r="AF59" s="200"/>
      <c r="AG59" s="208" t="s">
        <v>77</v>
      </c>
      <c r="AH59" s="209" t="s">
        <v>77</v>
      </c>
      <c r="AI59" s="199" t="s">
        <v>77</v>
      </c>
      <c r="AJ59" s="209" t="s">
        <v>77</v>
      </c>
      <c r="AK59" s="199" t="s">
        <v>77</v>
      </c>
      <c r="AL59" s="210" t="s">
        <v>77</v>
      </c>
      <c r="AM59" s="712"/>
      <c r="AN59" s="217"/>
      <c r="AO59" s="218"/>
      <c r="AP59" s="219"/>
      <c r="AQ59" s="228"/>
      <c r="AR59" s="180"/>
      <c r="AS59" s="229"/>
      <c r="AT59" s="220"/>
      <c r="AU59" s="229"/>
    </row>
    <row r="60" spans="1:47" ht="15.5" x14ac:dyDescent="0.35">
      <c r="A60" s="693"/>
      <c r="B60" s="696"/>
      <c r="C60" s="699"/>
      <c r="D60" s="699"/>
      <c r="E60" s="702"/>
      <c r="F60" s="705"/>
      <c r="G60" s="708"/>
      <c r="H60" s="708"/>
      <c r="I60" s="715"/>
      <c r="J60" s="705"/>
      <c r="K60" s="718"/>
      <c r="L60" s="721"/>
      <c r="M60" s="724"/>
      <c r="N60" s="728"/>
      <c r="O60" s="724"/>
      <c r="P60" s="731"/>
      <c r="Q60" s="724"/>
      <c r="R60" s="734"/>
      <c r="S60" s="172">
        <v>3</v>
      </c>
      <c r="T60" s="175"/>
      <c r="U60" s="175"/>
      <c r="V60" s="175"/>
      <c r="W60" s="175"/>
      <c r="X60" s="175"/>
      <c r="Y60" s="176"/>
      <c r="Z60" s="191" t="s">
        <v>77</v>
      </c>
      <c r="AA60" s="197"/>
      <c r="AB60" s="198"/>
      <c r="AC60" s="199" t="s">
        <v>77</v>
      </c>
      <c r="AD60" s="198"/>
      <c r="AE60" s="198"/>
      <c r="AF60" s="200"/>
      <c r="AG60" s="208" t="s">
        <v>77</v>
      </c>
      <c r="AH60" s="209" t="s">
        <v>77</v>
      </c>
      <c r="AI60" s="199" t="s">
        <v>77</v>
      </c>
      <c r="AJ60" s="209" t="s">
        <v>77</v>
      </c>
      <c r="AK60" s="199" t="s">
        <v>77</v>
      </c>
      <c r="AL60" s="210" t="s">
        <v>77</v>
      </c>
      <c r="AM60" s="712"/>
      <c r="AN60" s="220"/>
      <c r="AO60" s="221"/>
      <c r="AP60" s="219"/>
      <c r="AQ60" s="228"/>
      <c r="AR60" s="180"/>
      <c r="AS60" s="229"/>
      <c r="AT60" s="220"/>
      <c r="AU60" s="229"/>
    </row>
    <row r="61" spans="1:47" ht="15.5" x14ac:dyDescent="0.35">
      <c r="A61" s="693"/>
      <c r="B61" s="696"/>
      <c r="C61" s="699"/>
      <c r="D61" s="699"/>
      <c r="E61" s="702"/>
      <c r="F61" s="705"/>
      <c r="G61" s="708"/>
      <c r="H61" s="708"/>
      <c r="I61" s="715"/>
      <c r="J61" s="705"/>
      <c r="K61" s="718"/>
      <c r="L61" s="721"/>
      <c r="M61" s="724"/>
      <c r="N61" s="728"/>
      <c r="O61" s="724"/>
      <c r="P61" s="731"/>
      <c r="Q61" s="724"/>
      <c r="R61" s="734"/>
      <c r="S61" s="172">
        <v>4</v>
      </c>
      <c r="T61" s="173"/>
      <c r="U61" s="173"/>
      <c r="V61" s="173"/>
      <c r="W61" s="173"/>
      <c r="X61" s="173"/>
      <c r="Y61" s="174"/>
      <c r="Z61" s="191" t="s">
        <v>77</v>
      </c>
      <c r="AA61" s="197"/>
      <c r="AB61" s="198"/>
      <c r="AC61" s="199" t="s">
        <v>77</v>
      </c>
      <c r="AD61" s="198"/>
      <c r="AE61" s="198"/>
      <c r="AF61" s="200"/>
      <c r="AG61" s="208" t="s">
        <v>77</v>
      </c>
      <c r="AH61" s="209" t="s">
        <v>77</v>
      </c>
      <c r="AI61" s="199" t="s">
        <v>77</v>
      </c>
      <c r="AJ61" s="209" t="s">
        <v>77</v>
      </c>
      <c r="AK61" s="199" t="s">
        <v>77</v>
      </c>
      <c r="AL61" s="210" t="s">
        <v>77</v>
      </c>
      <c r="AM61" s="712"/>
      <c r="AN61" s="220"/>
      <c r="AO61" s="221"/>
      <c r="AP61" s="219"/>
      <c r="AQ61" s="228"/>
      <c r="AR61" s="180"/>
      <c r="AS61" s="229"/>
      <c r="AT61" s="220"/>
      <c r="AU61" s="229"/>
    </row>
    <row r="62" spans="1:47" ht="15.5" x14ac:dyDescent="0.35">
      <c r="A62" s="693"/>
      <c r="B62" s="696"/>
      <c r="C62" s="699"/>
      <c r="D62" s="699"/>
      <c r="E62" s="702"/>
      <c r="F62" s="705"/>
      <c r="G62" s="708"/>
      <c r="H62" s="708"/>
      <c r="I62" s="715"/>
      <c r="J62" s="705"/>
      <c r="K62" s="718"/>
      <c r="L62" s="721"/>
      <c r="M62" s="724"/>
      <c r="N62" s="728"/>
      <c r="O62" s="724"/>
      <c r="P62" s="731"/>
      <c r="Q62" s="724"/>
      <c r="R62" s="734"/>
      <c r="S62" s="172">
        <v>5</v>
      </c>
      <c r="T62" s="173"/>
      <c r="U62" s="173"/>
      <c r="V62" s="173"/>
      <c r="W62" s="173"/>
      <c r="X62" s="173"/>
      <c r="Y62" s="174"/>
      <c r="Z62" s="191" t="s">
        <v>77</v>
      </c>
      <c r="AA62" s="197"/>
      <c r="AB62" s="198"/>
      <c r="AC62" s="199" t="s">
        <v>77</v>
      </c>
      <c r="AD62" s="198"/>
      <c r="AE62" s="198"/>
      <c r="AF62" s="200"/>
      <c r="AG62" s="208" t="s">
        <v>77</v>
      </c>
      <c r="AH62" s="209" t="s">
        <v>77</v>
      </c>
      <c r="AI62" s="199" t="s">
        <v>77</v>
      </c>
      <c r="AJ62" s="209" t="s">
        <v>77</v>
      </c>
      <c r="AK62" s="199" t="s">
        <v>77</v>
      </c>
      <c r="AL62" s="210" t="s">
        <v>77</v>
      </c>
      <c r="AM62" s="712"/>
      <c r="AN62" s="220"/>
      <c r="AO62" s="221"/>
      <c r="AP62" s="219"/>
      <c r="AQ62" s="228"/>
      <c r="AR62" s="180"/>
      <c r="AS62" s="229"/>
      <c r="AT62" s="220"/>
      <c r="AU62" s="229"/>
    </row>
    <row r="63" spans="1:47" ht="16" thickBot="1" x14ac:dyDescent="0.4">
      <c r="A63" s="694"/>
      <c r="B63" s="697"/>
      <c r="C63" s="700"/>
      <c r="D63" s="700"/>
      <c r="E63" s="703"/>
      <c r="F63" s="706"/>
      <c r="G63" s="709"/>
      <c r="H63" s="709"/>
      <c r="I63" s="716"/>
      <c r="J63" s="706"/>
      <c r="K63" s="719"/>
      <c r="L63" s="722"/>
      <c r="M63" s="725"/>
      <c r="N63" s="729"/>
      <c r="O63" s="725"/>
      <c r="P63" s="732"/>
      <c r="Q63" s="725"/>
      <c r="R63" s="735"/>
      <c r="S63" s="177">
        <v>6</v>
      </c>
      <c r="T63" s="178"/>
      <c r="U63" s="178"/>
      <c r="V63" s="178"/>
      <c r="W63" s="178"/>
      <c r="X63" s="178"/>
      <c r="Y63" s="179"/>
      <c r="Z63" s="192" t="s">
        <v>77</v>
      </c>
      <c r="AA63" s="201"/>
      <c r="AB63" s="202"/>
      <c r="AC63" s="203" t="s">
        <v>77</v>
      </c>
      <c r="AD63" s="202"/>
      <c r="AE63" s="202"/>
      <c r="AF63" s="204"/>
      <c r="AG63" s="211" t="s">
        <v>77</v>
      </c>
      <c r="AH63" s="212" t="s">
        <v>77</v>
      </c>
      <c r="AI63" s="203" t="s">
        <v>77</v>
      </c>
      <c r="AJ63" s="212" t="s">
        <v>77</v>
      </c>
      <c r="AK63" s="203" t="s">
        <v>77</v>
      </c>
      <c r="AL63" s="213" t="s">
        <v>77</v>
      </c>
      <c r="AM63" s="713"/>
      <c r="AN63" s="222"/>
      <c r="AO63" s="223"/>
      <c r="AP63" s="224"/>
      <c r="AQ63" s="230"/>
      <c r="AR63" s="181"/>
      <c r="AS63" s="231"/>
      <c r="AT63" s="222"/>
      <c r="AU63" s="231"/>
    </row>
    <row r="64" spans="1:47" ht="15.5" x14ac:dyDescent="0.35">
      <c r="A64" s="692">
        <v>10</v>
      </c>
      <c r="B64" s="695"/>
      <c r="C64" s="698" t="s">
        <v>77</v>
      </c>
      <c r="D64" s="698" t="s">
        <v>77</v>
      </c>
      <c r="E64" s="701"/>
      <c r="F64" s="704"/>
      <c r="G64" s="707"/>
      <c r="H64" s="707"/>
      <c r="I64" s="714"/>
      <c r="J64" s="704"/>
      <c r="K64" s="717"/>
      <c r="L64" s="720" t="s">
        <v>77</v>
      </c>
      <c r="M64" s="723" t="s">
        <v>77</v>
      </c>
      <c r="N64" s="727"/>
      <c r="O64" s="723">
        <v>0</v>
      </c>
      <c r="P64" s="730" t="s">
        <v>77</v>
      </c>
      <c r="Q64" s="723" t="s">
        <v>77</v>
      </c>
      <c r="R64" s="733" t="s">
        <v>77</v>
      </c>
      <c r="S64" s="169">
        <v>1</v>
      </c>
      <c r="T64" s="170"/>
      <c r="U64" s="170"/>
      <c r="V64" s="170"/>
      <c r="W64" s="170"/>
      <c r="X64" s="170"/>
      <c r="Y64" s="171"/>
      <c r="Z64" s="190" t="s">
        <v>77</v>
      </c>
      <c r="AA64" s="193"/>
      <c r="AB64" s="194"/>
      <c r="AC64" s="195" t="s">
        <v>77</v>
      </c>
      <c r="AD64" s="194"/>
      <c r="AE64" s="194"/>
      <c r="AF64" s="196"/>
      <c r="AG64" s="205" t="s">
        <v>77</v>
      </c>
      <c r="AH64" s="206" t="s">
        <v>77</v>
      </c>
      <c r="AI64" s="195" t="s">
        <v>77</v>
      </c>
      <c r="AJ64" s="206" t="s">
        <v>77</v>
      </c>
      <c r="AK64" s="195" t="s">
        <v>77</v>
      </c>
      <c r="AL64" s="207" t="s">
        <v>77</v>
      </c>
      <c r="AM64" s="711"/>
      <c r="AN64" s="214"/>
      <c r="AO64" s="215"/>
      <c r="AP64" s="216"/>
      <c r="AQ64" s="225"/>
      <c r="AR64" s="226"/>
      <c r="AS64" s="227"/>
      <c r="AT64" s="214"/>
      <c r="AU64" s="227"/>
    </row>
    <row r="65" spans="1:47" ht="15.5" x14ac:dyDescent="0.35">
      <c r="A65" s="693"/>
      <c r="B65" s="696"/>
      <c r="C65" s="699"/>
      <c r="D65" s="699"/>
      <c r="E65" s="702"/>
      <c r="F65" s="705"/>
      <c r="G65" s="708"/>
      <c r="H65" s="708"/>
      <c r="I65" s="715"/>
      <c r="J65" s="705"/>
      <c r="K65" s="718"/>
      <c r="L65" s="721"/>
      <c r="M65" s="724"/>
      <c r="N65" s="728"/>
      <c r="O65" s="724"/>
      <c r="P65" s="731"/>
      <c r="Q65" s="724"/>
      <c r="R65" s="734"/>
      <c r="S65" s="172">
        <v>2</v>
      </c>
      <c r="T65" s="173"/>
      <c r="U65" s="173"/>
      <c r="V65" s="173"/>
      <c r="W65" s="173"/>
      <c r="X65" s="173"/>
      <c r="Y65" s="174"/>
      <c r="Z65" s="191" t="s">
        <v>77</v>
      </c>
      <c r="AA65" s="197"/>
      <c r="AB65" s="198"/>
      <c r="AC65" s="199" t="s">
        <v>77</v>
      </c>
      <c r="AD65" s="198"/>
      <c r="AE65" s="198"/>
      <c r="AF65" s="200"/>
      <c r="AG65" s="208" t="s">
        <v>77</v>
      </c>
      <c r="AH65" s="209" t="s">
        <v>77</v>
      </c>
      <c r="AI65" s="199" t="s">
        <v>77</v>
      </c>
      <c r="AJ65" s="209" t="s">
        <v>77</v>
      </c>
      <c r="AK65" s="199" t="s">
        <v>77</v>
      </c>
      <c r="AL65" s="210" t="s">
        <v>77</v>
      </c>
      <c r="AM65" s="712"/>
      <c r="AN65" s="217"/>
      <c r="AO65" s="218"/>
      <c r="AP65" s="219"/>
      <c r="AQ65" s="228"/>
      <c r="AR65" s="180"/>
      <c r="AS65" s="229"/>
      <c r="AT65" s="220"/>
      <c r="AU65" s="229"/>
    </row>
    <row r="66" spans="1:47" ht="15.5" x14ac:dyDescent="0.35">
      <c r="A66" s="693"/>
      <c r="B66" s="696"/>
      <c r="C66" s="699"/>
      <c r="D66" s="699"/>
      <c r="E66" s="702"/>
      <c r="F66" s="705"/>
      <c r="G66" s="708"/>
      <c r="H66" s="708"/>
      <c r="I66" s="715"/>
      <c r="J66" s="705"/>
      <c r="K66" s="718"/>
      <c r="L66" s="721"/>
      <c r="M66" s="724"/>
      <c r="N66" s="728"/>
      <c r="O66" s="724"/>
      <c r="P66" s="731"/>
      <c r="Q66" s="724"/>
      <c r="R66" s="734"/>
      <c r="S66" s="172">
        <v>3</v>
      </c>
      <c r="T66" s="175"/>
      <c r="U66" s="175"/>
      <c r="V66" s="175"/>
      <c r="W66" s="175"/>
      <c r="X66" s="175"/>
      <c r="Y66" s="176"/>
      <c r="Z66" s="191" t="s">
        <v>77</v>
      </c>
      <c r="AA66" s="197"/>
      <c r="AB66" s="198"/>
      <c r="AC66" s="199" t="s">
        <v>77</v>
      </c>
      <c r="AD66" s="198"/>
      <c r="AE66" s="198"/>
      <c r="AF66" s="200"/>
      <c r="AG66" s="208" t="s">
        <v>77</v>
      </c>
      <c r="AH66" s="209" t="s">
        <v>77</v>
      </c>
      <c r="AI66" s="199" t="s">
        <v>77</v>
      </c>
      <c r="AJ66" s="209" t="s">
        <v>77</v>
      </c>
      <c r="AK66" s="199" t="s">
        <v>77</v>
      </c>
      <c r="AL66" s="210" t="s">
        <v>77</v>
      </c>
      <c r="AM66" s="712"/>
      <c r="AN66" s="220"/>
      <c r="AO66" s="221"/>
      <c r="AP66" s="219"/>
      <c r="AQ66" s="228"/>
      <c r="AR66" s="180"/>
      <c r="AS66" s="229"/>
      <c r="AT66" s="220"/>
      <c r="AU66" s="229"/>
    </row>
    <row r="67" spans="1:47" ht="15.5" x14ac:dyDescent="0.35">
      <c r="A67" s="693"/>
      <c r="B67" s="696"/>
      <c r="C67" s="699"/>
      <c r="D67" s="699"/>
      <c r="E67" s="702"/>
      <c r="F67" s="705"/>
      <c r="G67" s="708"/>
      <c r="H67" s="708"/>
      <c r="I67" s="715"/>
      <c r="J67" s="705"/>
      <c r="K67" s="718"/>
      <c r="L67" s="721"/>
      <c r="M67" s="724"/>
      <c r="N67" s="728"/>
      <c r="O67" s="724"/>
      <c r="P67" s="731"/>
      <c r="Q67" s="724"/>
      <c r="R67" s="734"/>
      <c r="S67" s="172">
        <v>4</v>
      </c>
      <c r="T67" s="173"/>
      <c r="U67" s="173"/>
      <c r="V67" s="173"/>
      <c r="W67" s="173"/>
      <c r="X67" s="173"/>
      <c r="Y67" s="174"/>
      <c r="Z67" s="191" t="s">
        <v>77</v>
      </c>
      <c r="AA67" s="197"/>
      <c r="AB67" s="198"/>
      <c r="AC67" s="199" t="s">
        <v>77</v>
      </c>
      <c r="AD67" s="198"/>
      <c r="AE67" s="198"/>
      <c r="AF67" s="200"/>
      <c r="AG67" s="208" t="s">
        <v>77</v>
      </c>
      <c r="AH67" s="209" t="s">
        <v>77</v>
      </c>
      <c r="AI67" s="199" t="s">
        <v>77</v>
      </c>
      <c r="AJ67" s="209" t="s">
        <v>77</v>
      </c>
      <c r="AK67" s="199" t="s">
        <v>77</v>
      </c>
      <c r="AL67" s="210" t="s">
        <v>77</v>
      </c>
      <c r="AM67" s="712"/>
      <c r="AN67" s="220"/>
      <c r="AO67" s="221"/>
      <c r="AP67" s="219"/>
      <c r="AQ67" s="228"/>
      <c r="AR67" s="180"/>
      <c r="AS67" s="229"/>
      <c r="AT67" s="220"/>
      <c r="AU67" s="229"/>
    </row>
    <row r="68" spans="1:47" ht="15.5" x14ac:dyDescent="0.35">
      <c r="A68" s="693"/>
      <c r="B68" s="696"/>
      <c r="C68" s="699"/>
      <c r="D68" s="699"/>
      <c r="E68" s="702"/>
      <c r="F68" s="705"/>
      <c r="G68" s="708"/>
      <c r="H68" s="708"/>
      <c r="I68" s="715"/>
      <c r="J68" s="705"/>
      <c r="K68" s="718"/>
      <c r="L68" s="721"/>
      <c r="M68" s="724"/>
      <c r="N68" s="728"/>
      <c r="O68" s="724"/>
      <c r="P68" s="731"/>
      <c r="Q68" s="724"/>
      <c r="R68" s="734"/>
      <c r="S68" s="172">
        <v>5</v>
      </c>
      <c r="T68" s="173"/>
      <c r="U68" s="173"/>
      <c r="V68" s="173"/>
      <c r="W68" s="173"/>
      <c r="X68" s="173"/>
      <c r="Y68" s="174"/>
      <c r="Z68" s="191" t="s">
        <v>77</v>
      </c>
      <c r="AA68" s="197"/>
      <c r="AB68" s="198"/>
      <c r="AC68" s="199" t="s">
        <v>77</v>
      </c>
      <c r="AD68" s="198"/>
      <c r="AE68" s="198"/>
      <c r="AF68" s="200"/>
      <c r="AG68" s="208" t="s">
        <v>77</v>
      </c>
      <c r="AH68" s="209" t="s">
        <v>77</v>
      </c>
      <c r="AI68" s="199" t="s">
        <v>77</v>
      </c>
      <c r="AJ68" s="209" t="s">
        <v>77</v>
      </c>
      <c r="AK68" s="199" t="s">
        <v>77</v>
      </c>
      <c r="AL68" s="210" t="s">
        <v>77</v>
      </c>
      <c r="AM68" s="712"/>
      <c r="AN68" s="220"/>
      <c r="AO68" s="221"/>
      <c r="AP68" s="219"/>
      <c r="AQ68" s="228"/>
      <c r="AR68" s="180"/>
      <c r="AS68" s="229"/>
      <c r="AT68" s="220"/>
      <c r="AU68" s="229"/>
    </row>
    <row r="69" spans="1:47" ht="16" thickBot="1" x14ac:dyDescent="0.4">
      <c r="A69" s="694"/>
      <c r="B69" s="697"/>
      <c r="C69" s="700"/>
      <c r="D69" s="700"/>
      <c r="E69" s="703"/>
      <c r="F69" s="706"/>
      <c r="G69" s="709"/>
      <c r="H69" s="709"/>
      <c r="I69" s="716"/>
      <c r="J69" s="706"/>
      <c r="K69" s="719"/>
      <c r="L69" s="722"/>
      <c r="M69" s="725"/>
      <c r="N69" s="729"/>
      <c r="O69" s="725"/>
      <c r="P69" s="732"/>
      <c r="Q69" s="725"/>
      <c r="R69" s="735"/>
      <c r="S69" s="177">
        <v>6</v>
      </c>
      <c r="T69" s="178"/>
      <c r="U69" s="178"/>
      <c r="V69" s="178"/>
      <c r="W69" s="178"/>
      <c r="X69" s="178"/>
      <c r="Y69" s="179"/>
      <c r="Z69" s="192" t="s">
        <v>77</v>
      </c>
      <c r="AA69" s="201"/>
      <c r="AB69" s="202"/>
      <c r="AC69" s="203" t="s">
        <v>77</v>
      </c>
      <c r="AD69" s="202"/>
      <c r="AE69" s="202"/>
      <c r="AF69" s="204"/>
      <c r="AG69" s="211" t="s">
        <v>77</v>
      </c>
      <c r="AH69" s="212" t="s">
        <v>77</v>
      </c>
      <c r="AI69" s="203" t="s">
        <v>77</v>
      </c>
      <c r="AJ69" s="212" t="s">
        <v>77</v>
      </c>
      <c r="AK69" s="203" t="s">
        <v>77</v>
      </c>
      <c r="AL69" s="213" t="s">
        <v>77</v>
      </c>
      <c r="AM69" s="713"/>
      <c r="AN69" s="222"/>
      <c r="AO69" s="223"/>
      <c r="AP69" s="224"/>
      <c r="AQ69" s="230"/>
      <c r="AR69" s="181"/>
      <c r="AS69" s="231"/>
      <c r="AT69" s="222"/>
      <c r="AU69" s="231"/>
    </row>
  </sheetData>
  <mergeCells count="246">
    <mergeCell ref="C1:AU3"/>
    <mergeCell ref="C4:X4"/>
    <mergeCell ref="Y4:AU4"/>
    <mergeCell ref="AM58:AM63"/>
    <mergeCell ref="A64:A69"/>
    <mergeCell ref="B64:B69"/>
    <mergeCell ref="C64:C69"/>
    <mergeCell ref="D64:D69"/>
    <mergeCell ref="E64:E69"/>
    <mergeCell ref="F64:F69"/>
    <mergeCell ref="J58:J63"/>
    <mergeCell ref="K58:K63"/>
    <mergeCell ref="L58:L63"/>
    <mergeCell ref="M58:M63"/>
    <mergeCell ref="N58:N63"/>
    <mergeCell ref="O58:O63"/>
    <mergeCell ref="AM64:AM69"/>
    <mergeCell ref="M64:M69"/>
    <mergeCell ref="N64:N69"/>
    <mergeCell ref="O64:O69"/>
    <mergeCell ref="P64:P69"/>
    <mergeCell ref="Q64:Q69"/>
    <mergeCell ref="R64:R69"/>
    <mergeCell ref="G64:G69"/>
    <mergeCell ref="H64:H69"/>
    <mergeCell ref="I64:I69"/>
    <mergeCell ref="J64:J69"/>
    <mergeCell ref="R52:R57"/>
    <mergeCell ref="G52:G57"/>
    <mergeCell ref="H52:H57"/>
    <mergeCell ref="I52:I57"/>
    <mergeCell ref="J52:J57"/>
    <mergeCell ref="K52:K57"/>
    <mergeCell ref="L52:L57"/>
    <mergeCell ref="P58:P63"/>
    <mergeCell ref="Q58:Q63"/>
    <mergeCell ref="R58:R63"/>
    <mergeCell ref="K64:K69"/>
    <mergeCell ref="L64:L69"/>
    <mergeCell ref="A58:A63"/>
    <mergeCell ref="B58:B63"/>
    <mergeCell ref="C58:C63"/>
    <mergeCell ref="D58:D63"/>
    <mergeCell ref="E58:E63"/>
    <mergeCell ref="F58:F63"/>
    <mergeCell ref="G58:G63"/>
    <mergeCell ref="H58:H63"/>
    <mergeCell ref="I58:I63"/>
    <mergeCell ref="M46:M51"/>
    <mergeCell ref="N46:N51"/>
    <mergeCell ref="O46:O51"/>
    <mergeCell ref="AM52:AM57"/>
    <mergeCell ref="M52:M57"/>
    <mergeCell ref="N52:N57"/>
    <mergeCell ref="O52:O57"/>
    <mergeCell ref="P52:P57"/>
    <mergeCell ref="Q52:Q57"/>
    <mergeCell ref="P46:P51"/>
    <mergeCell ref="Q46:Q51"/>
    <mergeCell ref="R46:R51"/>
    <mergeCell ref="AM46:AM51"/>
    <mergeCell ref="A52:A57"/>
    <mergeCell ref="B52:B57"/>
    <mergeCell ref="C52:C57"/>
    <mergeCell ref="D52:D57"/>
    <mergeCell ref="E52:E57"/>
    <mergeCell ref="F52:F57"/>
    <mergeCell ref="J46:J51"/>
    <mergeCell ref="K46:K51"/>
    <mergeCell ref="L46:L51"/>
    <mergeCell ref="A46:A51"/>
    <mergeCell ref="B46:B51"/>
    <mergeCell ref="C46:C51"/>
    <mergeCell ref="D46:D51"/>
    <mergeCell ref="E46:E51"/>
    <mergeCell ref="F46:F51"/>
    <mergeCell ref="G46:G51"/>
    <mergeCell ref="H46:H51"/>
    <mergeCell ref="I46:I51"/>
    <mergeCell ref="AM40:AM45"/>
    <mergeCell ref="M40:M45"/>
    <mergeCell ref="N40:N45"/>
    <mergeCell ref="O40:O45"/>
    <mergeCell ref="P40:P45"/>
    <mergeCell ref="Q40:Q45"/>
    <mergeCell ref="R40:R45"/>
    <mergeCell ref="G40:G45"/>
    <mergeCell ref="H40:H45"/>
    <mergeCell ref="I40:I45"/>
    <mergeCell ref="J40:J45"/>
    <mergeCell ref="K40:K45"/>
    <mergeCell ref="L40:L45"/>
    <mergeCell ref="A40:A45"/>
    <mergeCell ref="B40:B45"/>
    <mergeCell ref="C40:C45"/>
    <mergeCell ref="D40:D45"/>
    <mergeCell ref="E40:E45"/>
    <mergeCell ref="F40:F45"/>
    <mergeCell ref="J34:J39"/>
    <mergeCell ref="K34:K39"/>
    <mergeCell ref="L34:L39"/>
    <mergeCell ref="A34:A39"/>
    <mergeCell ref="B34:B39"/>
    <mergeCell ref="C34:C39"/>
    <mergeCell ref="D34:D39"/>
    <mergeCell ref="E34:E39"/>
    <mergeCell ref="F34:F39"/>
    <mergeCell ref="G34:G39"/>
    <mergeCell ref="H28:H33"/>
    <mergeCell ref="I28:I33"/>
    <mergeCell ref="J28:J33"/>
    <mergeCell ref="K28:K33"/>
    <mergeCell ref="L28:L33"/>
    <mergeCell ref="P34:P39"/>
    <mergeCell ref="Q34:Q39"/>
    <mergeCell ref="R34:R39"/>
    <mergeCell ref="AM34:AM39"/>
    <mergeCell ref="M34:M39"/>
    <mergeCell ref="N34:N39"/>
    <mergeCell ref="O34:O39"/>
    <mergeCell ref="H34:H39"/>
    <mergeCell ref="I34:I39"/>
    <mergeCell ref="P22:P27"/>
    <mergeCell ref="Q22:Q27"/>
    <mergeCell ref="R22:R27"/>
    <mergeCell ref="AM22:AM27"/>
    <mergeCell ref="A28:A33"/>
    <mergeCell ref="B28:B33"/>
    <mergeCell ref="C28:C33"/>
    <mergeCell ref="D28:D33"/>
    <mergeCell ref="E28:E33"/>
    <mergeCell ref="F28:F33"/>
    <mergeCell ref="J22:J27"/>
    <mergeCell ref="K22:K27"/>
    <mergeCell ref="L22:L27"/>
    <mergeCell ref="M22:M27"/>
    <mergeCell ref="N22:N27"/>
    <mergeCell ref="O22:O27"/>
    <mergeCell ref="AM28:AM33"/>
    <mergeCell ref="M28:M33"/>
    <mergeCell ref="N28:N33"/>
    <mergeCell ref="O28:O33"/>
    <mergeCell ref="P28:P33"/>
    <mergeCell ref="Q28:Q33"/>
    <mergeCell ref="R28:R33"/>
    <mergeCell ref="G28:G33"/>
    <mergeCell ref="AM16:AM21"/>
    <mergeCell ref="A22:A27"/>
    <mergeCell ref="B22:B27"/>
    <mergeCell ref="C22:C27"/>
    <mergeCell ref="D22:D27"/>
    <mergeCell ref="E22:E27"/>
    <mergeCell ref="F22:F27"/>
    <mergeCell ref="G22:G27"/>
    <mergeCell ref="H22:H27"/>
    <mergeCell ref="I22:I27"/>
    <mergeCell ref="M16:M21"/>
    <mergeCell ref="N16:N21"/>
    <mergeCell ref="O16:O21"/>
    <mergeCell ref="P16:P21"/>
    <mergeCell ref="Q16:Q21"/>
    <mergeCell ref="R16:R21"/>
    <mergeCell ref="G16:G21"/>
    <mergeCell ref="H16:H21"/>
    <mergeCell ref="I16:I21"/>
    <mergeCell ref="J16:J21"/>
    <mergeCell ref="K16:K21"/>
    <mergeCell ref="L16:L21"/>
    <mergeCell ref="A16:A21"/>
    <mergeCell ref="B16:B21"/>
    <mergeCell ref="C16:C21"/>
    <mergeCell ref="D16:D21"/>
    <mergeCell ref="E16:E21"/>
    <mergeCell ref="F16:F21"/>
    <mergeCell ref="N10:N15"/>
    <mergeCell ref="O10:O15"/>
    <mergeCell ref="P10:P15"/>
    <mergeCell ref="Q10:Q15"/>
    <mergeCell ref="R10:R15"/>
    <mergeCell ref="AQ8:AQ9"/>
    <mergeCell ref="AR8:AR9"/>
    <mergeCell ref="AG8:AG9"/>
    <mergeCell ref="AH8:AH9"/>
    <mergeCell ref="AI8:AI9"/>
    <mergeCell ref="AJ8:AJ9"/>
    <mergeCell ref="AK8:AK9"/>
    <mergeCell ref="AL8:AL9"/>
    <mergeCell ref="N8:N9"/>
    <mergeCell ref="O8:O9"/>
    <mergeCell ref="AA8:AF8"/>
    <mergeCell ref="P8:P9"/>
    <mergeCell ref="Q8:Q9"/>
    <mergeCell ref="R8:R9"/>
    <mergeCell ref="S8:S9"/>
    <mergeCell ref="T8:T9"/>
    <mergeCell ref="U8:U9"/>
    <mergeCell ref="AO8:AO9"/>
    <mergeCell ref="AP8:AP9"/>
    <mergeCell ref="A10:A15"/>
    <mergeCell ref="B10:B15"/>
    <mergeCell ref="C10:C15"/>
    <mergeCell ref="D10:D15"/>
    <mergeCell ref="E10:E15"/>
    <mergeCell ref="F10:F15"/>
    <mergeCell ref="G10:G15"/>
    <mergeCell ref="AM8:AM9"/>
    <mergeCell ref="AN8:AN9"/>
    <mergeCell ref="V8:V9"/>
    <mergeCell ref="W8:W9"/>
    <mergeCell ref="X8:X9"/>
    <mergeCell ref="Y8:Y9"/>
    <mergeCell ref="AM10:AM15"/>
    <mergeCell ref="H10:H15"/>
    <mergeCell ref="I10:I15"/>
    <mergeCell ref="J10:J15"/>
    <mergeCell ref="K10:K15"/>
    <mergeCell ref="L10:L15"/>
    <mergeCell ref="M10:M15"/>
    <mergeCell ref="J8:J9"/>
    <mergeCell ref="K8:K9"/>
    <mergeCell ref="L8:L9"/>
    <mergeCell ref="M8:M9"/>
    <mergeCell ref="A1:B4"/>
    <mergeCell ref="A6:B6"/>
    <mergeCell ref="H6:I6"/>
    <mergeCell ref="J6:L6"/>
    <mergeCell ref="AT7:AU7"/>
    <mergeCell ref="A8:A9"/>
    <mergeCell ref="B8:B9"/>
    <mergeCell ref="C8:C9"/>
    <mergeCell ref="D8:D9"/>
    <mergeCell ref="E8:E9"/>
    <mergeCell ref="F8:F9"/>
    <mergeCell ref="G8:G9"/>
    <mergeCell ref="H8:H9"/>
    <mergeCell ref="I8:I9"/>
    <mergeCell ref="A7:J7"/>
    <mergeCell ref="K7:R7"/>
    <mergeCell ref="S7:AF7"/>
    <mergeCell ref="AG7:AM7"/>
    <mergeCell ref="AN7:AP7"/>
    <mergeCell ref="AQ7:AS7"/>
    <mergeCell ref="AU8:AU9"/>
    <mergeCell ref="AS8:AS9"/>
    <mergeCell ref="AT8:AT9"/>
    <mergeCell ref="Z8:Z9"/>
  </mergeCells>
  <conditionalFormatting sqref="L10">
    <cfRule type="cellIs" dxfId="51" priority="69" operator="equal">
      <formula>"Muy Alta"</formula>
    </cfRule>
    <cfRule type="cellIs" dxfId="50" priority="70" operator="equal">
      <formula>"Alta"</formula>
    </cfRule>
    <cfRule type="cellIs" dxfId="49" priority="71" operator="equal">
      <formula>"Media"</formula>
    </cfRule>
    <cfRule type="cellIs" dxfId="48" priority="72" operator="equal">
      <formula>"Baja"</formula>
    </cfRule>
    <cfRule type="cellIs" dxfId="47" priority="73" operator="equal">
      <formula>"Muy Baja"</formula>
    </cfRule>
  </conditionalFormatting>
  <conditionalFormatting sqref="L16 L22 L28 L34 L40 L46 L52 L58 L64">
    <cfRule type="cellIs" dxfId="46" priority="11" operator="equal">
      <formula>"Muy Alta"</formula>
    </cfRule>
    <cfRule type="cellIs" dxfId="45" priority="12" operator="equal">
      <formula>"Alta"</formula>
    </cfRule>
    <cfRule type="cellIs" dxfId="44" priority="13" operator="equal">
      <formula>"Media"</formula>
    </cfRule>
    <cfRule type="cellIs" dxfId="43" priority="14" operator="equal">
      <formula>"Baja"</formula>
    </cfRule>
    <cfRule type="cellIs" dxfId="42" priority="15" operator="equal">
      <formula>"Muy Baja"</formula>
    </cfRule>
  </conditionalFormatting>
  <conditionalFormatting sqref="O10">
    <cfRule type="containsText" dxfId="41" priority="59" operator="containsText" text="❌">
      <formula>NOT(ISERROR(SEARCH("❌",O10)))</formula>
    </cfRule>
  </conditionalFormatting>
  <conditionalFormatting sqref="O16 O22 O28 O34 O40 O46 O52 O58 O64">
    <cfRule type="containsText" dxfId="40" priority="1" operator="containsText" text="❌">
      <formula>NOT(ISERROR(SEARCH("❌",O16)))</formula>
    </cfRule>
  </conditionalFormatting>
  <conditionalFormatting sqref="P10">
    <cfRule type="cellIs" dxfId="39" priority="64" operator="equal">
      <formula>"Catastrófico"</formula>
    </cfRule>
    <cfRule type="cellIs" dxfId="38" priority="65" operator="equal">
      <formula>"Mayor"</formula>
    </cfRule>
    <cfRule type="cellIs" dxfId="37" priority="66" operator="equal">
      <formula>"Moderado"</formula>
    </cfRule>
    <cfRule type="cellIs" dxfId="36" priority="67" operator="equal">
      <formula>"Menor"</formula>
    </cfRule>
    <cfRule type="cellIs" dxfId="35" priority="68" operator="equal">
      <formula>"Leve"</formula>
    </cfRule>
  </conditionalFormatting>
  <conditionalFormatting sqref="P16 P22 P28 P34 P40 P46 P52 P58 P64">
    <cfRule type="cellIs" dxfId="34" priority="6" operator="equal">
      <formula>"Catastrófico"</formula>
    </cfRule>
    <cfRule type="cellIs" dxfId="33" priority="7" operator="equal">
      <formula>"Mayor"</formula>
    </cfRule>
    <cfRule type="cellIs" dxfId="32" priority="8" operator="equal">
      <formula>"Moderado"</formula>
    </cfRule>
    <cfRule type="cellIs" dxfId="31" priority="9" operator="equal">
      <formula>"Menor"</formula>
    </cfRule>
    <cfRule type="cellIs" dxfId="30" priority="10" operator="equal">
      <formula>"Leve"</formula>
    </cfRule>
  </conditionalFormatting>
  <conditionalFormatting sqref="R10">
    <cfRule type="cellIs" dxfId="29" priority="60" operator="equal">
      <formula>"Extremo"</formula>
    </cfRule>
    <cfRule type="cellIs" dxfId="28" priority="61" operator="equal">
      <formula>"Alto"</formula>
    </cfRule>
    <cfRule type="cellIs" dxfId="27" priority="62" operator="equal">
      <formula>"Moderado"</formula>
    </cfRule>
    <cfRule type="cellIs" dxfId="26" priority="63" operator="equal">
      <formula>"Bajo"</formula>
    </cfRule>
  </conditionalFormatting>
  <conditionalFormatting sqref="R16 R22 R28 R34 R40 R46 R52 R58 R64">
    <cfRule type="cellIs" dxfId="25" priority="2" operator="equal">
      <formula>"Extremo"</formula>
    </cfRule>
    <cfRule type="cellIs" dxfId="24" priority="3" operator="equal">
      <formula>"Alto"</formula>
    </cfRule>
    <cfRule type="cellIs" dxfId="23" priority="4" operator="equal">
      <formula>"Moderado"</formula>
    </cfRule>
    <cfRule type="cellIs" dxfId="22" priority="5" operator="equal">
      <formula>"Bajo"</formula>
    </cfRule>
  </conditionalFormatting>
  <conditionalFormatting sqref="AH10:AH69">
    <cfRule type="cellIs" dxfId="21" priority="25" operator="equal">
      <formula>"Muy Alta"</formula>
    </cfRule>
    <cfRule type="cellIs" dxfId="20" priority="26" operator="equal">
      <formula>"Alta"</formula>
    </cfRule>
    <cfRule type="cellIs" dxfId="19" priority="27" operator="equal">
      <formula>"Media"</formula>
    </cfRule>
    <cfRule type="cellIs" dxfId="18" priority="28" operator="equal">
      <formula>"Baja"</formula>
    </cfRule>
    <cfRule type="cellIs" dxfId="17" priority="29" operator="equal">
      <formula>"Muy Baja"</formula>
    </cfRule>
  </conditionalFormatting>
  <conditionalFormatting sqref="AJ10:AJ69">
    <cfRule type="cellIs" dxfId="16" priority="20" operator="equal">
      <formula>"Catastrófico"</formula>
    </cfRule>
    <cfRule type="cellIs" dxfId="15" priority="21" operator="equal">
      <formula>"Mayor"</formula>
    </cfRule>
    <cfRule type="cellIs" dxfId="14" priority="22" operator="equal">
      <formula>"Moderado"</formula>
    </cfRule>
    <cfRule type="cellIs" dxfId="13" priority="23" operator="equal">
      <formula>"Menor"</formula>
    </cfRule>
    <cfRule type="cellIs" dxfId="12" priority="24" operator="equal">
      <formula>"Leve"</formula>
    </cfRule>
  </conditionalFormatting>
  <conditionalFormatting sqref="AL10:AL69">
    <cfRule type="cellIs" dxfId="11" priority="16" operator="equal">
      <formula>"Extremo"</formula>
    </cfRule>
    <cfRule type="cellIs" dxfId="10" priority="17" operator="equal">
      <formula>"Alto"</formula>
    </cfRule>
    <cfRule type="cellIs" dxfId="9" priority="18" operator="equal">
      <formula>"Moderado"</formula>
    </cfRule>
    <cfRule type="cellIs" dxfId="8" priority="19" operator="equal">
      <formula>"Bajo"</formula>
    </cfRule>
  </conditionalFormatting>
  <dataValidations count="41">
    <dataValidation allowBlank="1" showInputMessage="1" showErrorMessage="1" promptTitle="Descripción del riesgo" prompt="Registre en este espacio el riesgo teniendo en cuenta la siguiente estructura:_x000a_Amenaza + “Aprovecha” + Vulnerabilidad(es) + “Afectando” + Activo de Información +” Causando” + Consecuencia(s)_x000a__x000a_" sqref="I8:I9" xr:uid="{4595F04E-3250-410B-9635-8D46FDC59D92}"/>
    <dataValidation allowBlank="1" showInputMessage="1" showErrorMessage="1" promptTitle="Control:" prompt="Registre el nombre o la descripción del control que aplica._x000a_Se deben tener en cuenta los definidos en el numeral 5.4 Controles del Manual TIC-MA-007" sqref="T8:T9" xr:uid="{C618C2BD-955B-4721-99FB-05563E320E4B}"/>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F8:F9" xr:uid="{ED1B1B82-D390-4EC9-BE6F-BDC614D564C6}"/>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G8:G9" xr:uid="{A44C41C0-4E9F-478F-A1CB-DE68357D8D10}"/>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H8:H9" xr:uid="{F2548F99-2980-4D28-A635-FA606916D223}"/>
    <dataValidation allowBlank="1" showInputMessage="1" showErrorMessage="1" promptTitle="Clasificación del riesgo" prompt="Es la agrupación por categorías de los riesgos identificados de acuerdo su naturaleza. Seleccione en la lista desplegable según corresponda." sqref="J8:J9" xr:uid="{D5FC0F99-A602-4EBF-A6E2-5767004F6265}"/>
    <dataValidation allowBlank="1" showInputMessage="1" showErrorMessage="1" promptTitle="Frecuencia" prompt="Escriba el número de veces que se pasa por el punto de riesgo, es decir, el número de veces que se realiza la actividad generadora del riesgo en el periodo de 1 año._x000a_" sqref="K8:K9" xr:uid="{6D8C028C-D50C-4F27-AA94-38C6341EA054}"/>
    <dataValidation allowBlank="1" showInputMessage="1" showErrorMessage="1" promptTitle="Probabilidad inherente " prompt="Es la posibilidad de ocurrencia del riesgo de acuerdo con su frecuencia:_x000a_Muy baja: máximo 2 veces al año_x000a_Baja: de 3 a 24 veces en el año._x000a_Media: de 24 a 500 veces en el año_x000a_Alta: de 500 a 5.000 veces en el año_x000a_Muy alta: Mas de 5.000 veces en el año_x000a__x000a_" sqref="L8:L9" xr:uid="{6972E7C3-C939-41EC-BE57-C34FF25F0D49}"/>
    <dataValidation allowBlank="1" showInputMessage="1" showErrorMessage="1" promptTitle="Probabilidad" prompt="Es la asignación porcentual que recibe el riesgo de acuerdo con la frecuencia definida:_x000a_Muy baja: 20%_x000a_Baja: 40%_x000a_Media: 60%_x000a_Alta: 80%_x000a_Muy alta: 100%_x000a_" sqref="M8:M9" xr:uid="{81264209-C9FB-4F7C-A5CF-909C04E43080}"/>
    <dataValidation allowBlank="1" showInputMessage="1" showErrorMessage="1" promptTitle="Criterios de impacto" prompt="Seleccione de la lista desplegable la afectación del riesgo en salarios mínimos legales mensuales vigentes (SMLMV) o perdida reputacional " sqref="N8:N9" xr:uid="{6042A35F-5CFE-4DBE-A407-2E9CD1AA74ED}"/>
    <dataValidation allowBlank="1" showInputMessage="1" showErrorMessage="1" promptTitle="IMPACTO INHERENTE (automático)" prompt="Este se evalúa acorde a la afectación económica o reputacional_x000a_Leve 20%_x000a_Menor 40%_x000a_Moderado 60%_x000a_Mayor 80%_x000a_Catastrófico 100%_x000a_" sqref="P8:P9" xr:uid="{E4733779-0E8E-4722-A5B9-4727551D1221}"/>
    <dataValidation allowBlank="1" showInputMessage="1" showErrorMessage="1" promptTitle="PORCENTAJE (automática)" prompt="Es la asignación porcentual que recibe el riesgo de acuerdo con el impacto definido:" sqref="Q8:Q9" xr:uid="{24A9835B-8999-4703-89F4-FE9B81EBE485}"/>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R8:R9" xr:uid="{E6ADD33E-4364-4F58-B6F2-78173DCADCD0}"/>
    <dataValidation allowBlank="1" showInputMessage="1" showErrorMessage="1" promptTitle="No. Control" prompt="Número consecutivo de los controles que tiene el riesgo que se está analizando." sqref="S8:S9" xr:uid="{7DDDFF35-DFDA-4036-9F4B-C9E83B1EEC15}"/>
    <dataValidation allowBlank="1" showInputMessage="1" showErrorMessage="1" promptTitle="Afectación (automático)" prompt="Esta casilla se completa automáticamente a partir de la información diligenciada en las casillas de &quot;Atributos&quot;" sqref="Z8:Z9" xr:uid="{A9AE530E-A165-4E14-804C-E3AD78D03DC8}"/>
    <dataValidation allowBlank="1" showInputMessage="1" showErrorMessage="1" promptTitle="Tipo de control" prompt="Preventivo: 25%_x000a_Detectivo: 15%_x000a_Correctivo:10%_x000a_" sqref="AA9" xr:uid="{D19D7AA1-4427-42B0-BA6C-FA29DD9D0125}"/>
    <dataValidation allowBlank="1" showInputMessage="1" showErrorMessage="1" promptTitle="Complemento " prompt="Corresponde a los detalles que permiten identificar el objetivo del control o especifican como se realiza el control " sqref="X8:X9" xr:uid="{ED312DCE-D61A-49ED-9CB6-1D08A6105F6A}"/>
    <dataValidation allowBlank="1" showInputMessage="1" showErrorMessage="1" promptTitle="Que hacer si no se aplica contro" prompt="Indique que se hace si el control no se  aplica_x000a_" sqref="Y8:Y9" xr:uid="{0C792FAB-18E5-4253-A0F2-18BA4C5D50C2}"/>
    <dataValidation type="whole" allowBlank="1" showInputMessage="1" showErrorMessage="1" sqref="K10:K69" xr:uid="{864FE8F9-DC26-4398-9F89-5308A8626329}">
      <formula1>1</formula1>
      <formula2>100000</formula2>
    </dataValidation>
    <dataValidation allowBlank="1" showInputMessage="1" showErrorMessage="1" promptTitle="Acción o actividad a realizar " prompt="Describa la actividad que se realizará para complementar el control o las acciones que ayudan a prevenir la materialización del riesgo._x000a_" sqref="AN8:AN9" xr:uid="{AE5222FC-257B-4399-876D-5D66885FB5E6}"/>
    <dataValidation allowBlank="1" showInputMessage="1" showErrorMessage="1" promptTitle="Responsable " prompt="Registre en este espacio el nombre del rol o cargo de la persona que realizara la actividad ejemplo: Líder del proceso de Direccionamiento estratégico" sqref="AO8:AO9" xr:uid="{BCF8FF25-1227-4C79-AAB8-7BD307131DC5}"/>
    <dataValidation allowBlank="1" showInputMessage="1" showErrorMessage="1" promptTitle="Fecha límite para implementación" prompt="Registre en este espacio la fecha límite (dd/mm/aaaa) en la cual se realizará la actividad." sqref="AP8:AP9" xr:uid="{2EA5CB69-A4C7-4240-9643-A5B921DF6581}"/>
    <dataValidation allowBlank="1" showInputMessage="1" showErrorMessage="1" promptTitle="Fecha en que se realiza ..." prompt="Fecha en que se realiza el seguimiento: registre en este espacio la fecha (dd/mm/aaaa) en la cual realizó el seguimiento, recuerde que este seguimiento es mensual y se debe realizarse por parte del Líder " sqref="AQ8:AQ9" xr:uid="{B8E0BD38-A18D-45F4-879F-96E8AE3F9E06}"/>
    <dataValidation allowBlank="1" showInputMessage="1" showErrorMessage="1" promptTitle="Descripción del avance " prompt="Registre en este espacio los avances de la actividad, describa lo que se ha realizado y la evidencia que se tiene " sqref="AR8:AR9" xr:uid="{DE1A3536-EB5B-4CA5-B1B4-F45257B4E9DC}"/>
    <dataValidation allowBlank="1" showInputMessage="1" showErrorMessage="1" promptTitle="Estado" prompt="Selección el estado en el cual se encuentra la actividad Finalizado si ya se cumplio o en curso si aun se esta desarrollando la actividad." sqref="AS8:AS9" xr:uid="{F9F824D7-50BD-4B83-ACF3-1B797BA4434A}"/>
    <dataValidation allowBlank="1" showInputMessage="1" showErrorMessage="1" promptTitle="Implementación" prompt="Evalué:_x000a_Automático: Son actividades de procesamiento o validación de información que se ejecutan por un sistema y/o aplicativo. Calificación 25%_x000a_Manual: Controles que son ejecutados por una persona, tiene implícito el error humano. Calificación 15%" sqref="AB9" xr:uid="{2EC97921-B299-4C3C-9435-811CFDC45048}"/>
    <dataValidation allowBlank="1" showInputMessage="1" showErrorMessage="1" promptTitle="Documentación " prompt="Evalue la documentación del control seleccionado si este se entra documenta o esta sin documentar._x000a__x000a_En caso de que el control no este documentado recuerde que el plan de acción debe incluir estas actividades que ayudan a fortalecer el control." sqref="AD9" xr:uid="{9FB8796B-09F8-4E31-943E-CD20C4E8E65A}"/>
    <dataValidation allowBlank="1" showInputMessage="1" showErrorMessage="1" promptTitle="Calificación " prompt="Este valor resulta de la suma del tipo de control y su implementación, saldra de forma automática_x000a_" sqref="AC9" xr:uid="{6402C097-6670-4C47-A6A3-3DF979B8DF36}"/>
    <dataValidation allowBlank="1" showInputMessage="1" showErrorMessage="1" promptTitle="Frecuencia" prompt="Seleccione la frecuencia del control , seleccionado si se realiza de forma continua o de forma aleatoria" sqref="AE9" xr:uid="{44A9C6BC-34DB-4FE8-9ED6-5CE45E186746}"/>
    <dataValidation allowBlank="1" showInputMessage="1" showErrorMessage="1" promptTitle="Evidencia" prompt="Evalue el control con respecto a la evidencia de aplicación del control selccionando sin registro, si no cuneta con la evidencia de aplicación del control o con registro si este control tiene evidencia de su aplicación." sqref="AF9" xr:uid="{15E9556C-69F7-4E40-B62A-554C1503E971}"/>
    <dataValidation allowBlank="1" showInputMessage="1" showErrorMessage="1" promptTitle="Probabilidad Residual" prompt="Esta casilla se genera de forma automatica y permite evaluar como los controles preventivo y detectivos mitigan la probabilidad y de manera acumulativa y decreciente con el resto de los controles.  El riesgo residual final esta en la  Zona de riesgo final" sqref="AG8:AG9" xr:uid="{CDE091BA-9571-4082-9448-93A60E1C335C}"/>
    <dataValidation allowBlank="1" showInputMessage="1" showErrorMessage="1" promptTitle="Impacto residual" prompt="Esta casilla se genera de forma automatica y permite evaluar como los controles correctivos mitigan el impacto  y de manera acumulativa y decreciente con el resto de los controles.  El riesgo residual final esta en la  Zona de riesgo final" sqref="AJ8:AJ9" xr:uid="{7E80B7C8-CC9E-4AF1-94BB-E381B18D3A76}"/>
    <dataValidation allowBlank="1" showInputMessage="1" showErrorMessage="1" promptTitle="Tratamiento" prompt="Seleccione el tipo de tratamiento que realizara para el riesgos esto puede ser " sqref="AM8:AM9" xr:uid="{1F329F12-01F4-4ECB-A17A-9A6F737FC603}"/>
    <dataValidation allowBlank="1" showInputMessage="1" showErrorMessage="1" promptTitle="Descripción de ejecución " prompt="Registre en este espacio como se aplico el control  y si este se cumplio durante el periodo a evaluar, recuerde que muchos de ellos son de forma diaria o algunas de forma esporádica." sqref="AT8:AT9" xr:uid="{AFD36D4F-A63D-460E-BF04-E20C147EF469}"/>
    <dataValidation allowBlank="1" showInputMessage="1" showErrorMessage="1" promptTitle="¿QUÉ PUEDE SUCEDER?" prompt="Describa cuál es el evento o situación que puede obstaculizar el cumplimiento de los objetivos del proceso o de la Supertransporte" sqref="E8:E9" xr:uid="{39B93ECB-04C4-443D-A2E4-CEF85D0B5492}"/>
    <dataValidation allowBlank="1" showInputMessage="1" showErrorMessage="1" promptTitle="Responsable" prompt="Hace referencia al cargo del servidor (funcionario o contratista) que aplica el control." sqref="U8:U9" xr:uid="{879EB83F-53AE-473C-ACDB-47B6F6E7A471}"/>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V8:V9" xr:uid="{383EEC42-8B82-45AE-B202-45CC63EE4791}"/>
    <dataValidation allowBlank="1" showInputMessage="1" showErrorMessage="1" promptTitle="Propósito del control" prompt="Describe el que hacemos (acción) que se realiza como parte del control, debe estar en verbo" sqref="W8:W9" xr:uid="{EACCF79E-3B6D-4E8A-8063-5CB5F5FD333E}"/>
    <dataValidation allowBlank="1" showInputMessage="1" showErrorMessage="1" promptTitle="Fecha de actualización" prompt="Registre DD/MM/AAAA" sqref="D6" xr:uid="{2C89D64A-C6BC-42D9-8C9B-E8770A796219}"/>
    <dataValidation allowBlank="1" showInputMessage="1" showErrorMessage="1" promptTitle="Fecha:" prompt="Registre DD/MM/AAAA_x000a_" sqref="E6:G6" xr:uid="{06FFDCC4-122E-47C6-90CF-FC2BEDBDA175}"/>
    <dataValidation type="list" allowBlank="1" showInputMessage="1" showErrorMessage="1" sqref="AM10:AM69" xr:uid="{5703A673-4E01-4D1C-908C-77F0082FF53F}">
      <formula1>"Aceptar, Evitar, Reducir (mitigar), Reducir (transferir),"</formula1>
    </dataValidation>
  </dataValidations>
  <pageMargins left="0.23622047244094491" right="0.23622047244094491" top="0.74803149606299213" bottom="0.74803149606299213" header="0.31496062992125984" footer="0.31496062992125984"/>
  <pageSetup paperSize="7" scale="2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7F66E-EF9B-4EF2-9847-0FFC27854AEA}">
  <dimension ref="A1:Y76"/>
  <sheetViews>
    <sheetView zoomScale="70" zoomScaleNormal="70" workbookViewId="0">
      <selection activeCell="U10" sqref="U10"/>
    </sheetView>
  </sheetViews>
  <sheetFormatPr baseColWidth="10" defaultColWidth="10.81640625" defaultRowHeight="12.5" x14ac:dyDescent="0.25"/>
  <cols>
    <col min="1" max="1" width="35.453125" style="236" customWidth="1"/>
    <col min="2" max="2" width="47.1796875" style="236" customWidth="1"/>
    <col min="3" max="3" width="42.453125" style="236" customWidth="1"/>
    <col min="4" max="4" width="34.453125" style="236" customWidth="1"/>
    <col min="5" max="5" width="27.1796875" style="236" customWidth="1"/>
    <col min="6" max="6" width="45.453125" style="236" customWidth="1"/>
    <col min="7" max="7" width="22.1796875" style="236" customWidth="1"/>
    <col min="8" max="8" width="20.81640625" style="236" customWidth="1"/>
    <col min="9" max="9" width="46.26953125" style="236" customWidth="1"/>
    <col min="10" max="10" width="10.81640625" style="236"/>
    <col min="11" max="11" width="20.81640625" style="236" customWidth="1"/>
    <col min="12" max="12" width="14.453125" style="236" customWidth="1"/>
    <col min="13" max="14" width="21" style="236" customWidth="1"/>
    <col min="15" max="16" width="10.81640625" style="236"/>
    <col min="17" max="17" width="14.81640625" style="236" customWidth="1"/>
    <col min="18" max="18" width="10.81640625" style="236"/>
    <col min="19" max="19" width="16.453125" style="236" customWidth="1"/>
    <col min="20" max="20" width="10.81640625" style="236"/>
    <col min="21" max="21" width="30.1796875" style="236" customWidth="1"/>
    <col min="22" max="24" width="10.81640625" style="236"/>
    <col min="25" max="25" width="32.7265625" style="236" customWidth="1"/>
    <col min="26" max="16384" width="10.81640625" style="236"/>
  </cols>
  <sheetData>
    <row r="1" spans="1:25" ht="25.5" customHeight="1" x14ac:dyDescent="0.3">
      <c r="A1" s="755" t="s">
        <v>312</v>
      </c>
      <c r="B1" s="755"/>
      <c r="E1" s="756" t="s">
        <v>313</v>
      </c>
      <c r="F1" s="756"/>
      <c r="G1" s="756"/>
      <c r="H1" s="756"/>
    </row>
    <row r="2" spans="1:25" ht="49" customHeight="1" thickBot="1" x14ac:dyDescent="0.35">
      <c r="B2" s="237" t="s">
        <v>314</v>
      </c>
      <c r="C2" s="237"/>
      <c r="E2" s="757" t="s">
        <v>315</v>
      </c>
      <c r="F2" s="757"/>
      <c r="G2" s="757"/>
      <c r="H2" s="757"/>
      <c r="I2" s="757"/>
      <c r="K2" s="757" t="s">
        <v>316</v>
      </c>
      <c r="L2" s="757"/>
      <c r="M2" s="757"/>
      <c r="N2" s="757"/>
      <c r="P2" s="757" t="s">
        <v>317</v>
      </c>
      <c r="Q2" s="757"/>
      <c r="S2" s="239" t="s">
        <v>17</v>
      </c>
      <c r="U2" s="239" t="s">
        <v>318</v>
      </c>
      <c r="W2" s="240" t="s">
        <v>22</v>
      </c>
      <c r="Y2" s="240" t="s">
        <v>3</v>
      </c>
    </row>
    <row r="3" spans="1:25" ht="28.5" thickBot="1" x14ac:dyDescent="0.35">
      <c r="A3" s="241" t="s">
        <v>319</v>
      </c>
      <c r="B3" s="237" t="s">
        <v>319</v>
      </c>
      <c r="C3" s="237" t="s">
        <v>314</v>
      </c>
      <c r="E3" s="242" t="s">
        <v>320</v>
      </c>
      <c r="F3" s="242" t="s">
        <v>321</v>
      </c>
      <c r="H3" s="242" t="s">
        <v>14</v>
      </c>
      <c r="I3" s="242" t="s">
        <v>322</v>
      </c>
      <c r="K3" s="239" t="s">
        <v>16</v>
      </c>
      <c r="L3" s="239" t="s">
        <v>59</v>
      </c>
      <c r="M3" s="239" t="s">
        <v>60</v>
      </c>
      <c r="N3" s="239" t="s">
        <v>323</v>
      </c>
      <c r="P3" s="238" t="s">
        <v>320</v>
      </c>
      <c r="Q3" s="238" t="s">
        <v>324</v>
      </c>
      <c r="S3" s="241" t="s">
        <v>274</v>
      </c>
      <c r="U3" s="243" t="s">
        <v>325</v>
      </c>
      <c r="W3" s="244" t="s">
        <v>326</v>
      </c>
      <c r="X3" s="245" t="s">
        <v>327</v>
      </c>
      <c r="Y3" s="246" t="s">
        <v>25</v>
      </c>
    </row>
    <row r="4" spans="1:25" ht="38" thickBot="1" x14ac:dyDescent="0.3">
      <c r="A4" s="247" t="s">
        <v>328</v>
      </c>
      <c r="B4" s="248" t="s">
        <v>328</v>
      </c>
      <c r="C4" s="249" t="s">
        <v>329</v>
      </c>
      <c r="E4" s="241" t="s">
        <v>243</v>
      </c>
      <c r="F4" s="250">
        <v>0.25</v>
      </c>
      <c r="H4" s="241" t="s">
        <v>247</v>
      </c>
      <c r="I4" s="250">
        <v>0.25</v>
      </c>
      <c r="K4" s="251" t="s">
        <v>330</v>
      </c>
      <c r="L4" s="241" t="s">
        <v>331</v>
      </c>
      <c r="M4" s="241" t="s">
        <v>296</v>
      </c>
      <c r="N4" s="241" t="s">
        <v>332</v>
      </c>
      <c r="P4" s="241" t="s">
        <v>243</v>
      </c>
      <c r="Q4" s="252" t="s">
        <v>88</v>
      </c>
      <c r="S4" s="241" t="s">
        <v>333</v>
      </c>
      <c r="U4" s="243" t="s">
        <v>334</v>
      </c>
      <c r="W4" s="244" t="s">
        <v>335</v>
      </c>
      <c r="X4" s="253" t="s">
        <v>336</v>
      </c>
      <c r="Y4" s="254" t="s">
        <v>337</v>
      </c>
    </row>
    <row r="5" spans="1:25" ht="63" thickBot="1" x14ac:dyDescent="0.3">
      <c r="A5" s="247" t="s">
        <v>338</v>
      </c>
      <c r="B5" s="255"/>
      <c r="C5" s="256"/>
      <c r="E5" s="241" t="s">
        <v>64</v>
      </c>
      <c r="F5" s="250">
        <v>0.15</v>
      </c>
      <c r="H5" s="241" t="s">
        <v>65</v>
      </c>
      <c r="I5" s="250">
        <v>0.15</v>
      </c>
      <c r="K5" s="251" t="s">
        <v>339</v>
      </c>
      <c r="L5" s="241" t="s">
        <v>340</v>
      </c>
      <c r="M5" s="241" t="s">
        <v>341</v>
      </c>
      <c r="N5" s="241" t="s">
        <v>342</v>
      </c>
      <c r="P5" s="241" t="s">
        <v>64</v>
      </c>
      <c r="Q5" s="252" t="s">
        <v>88</v>
      </c>
      <c r="S5" s="241" t="s">
        <v>343</v>
      </c>
      <c r="U5" s="243" t="s">
        <v>344</v>
      </c>
      <c r="W5" s="244" t="s">
        <v>345</v>
      </c>
      <c r="X5" s="245" t="s">
        <v>346</v>
      </c>
      <c r="Y5" s="246" t="s">
        <v>216</v>
      </c>
    </row>
    <row r="6" spans="1:25" ht="28.5" thickBot="1" x14ac:dyDescent="0.3">
      <c r="A6" s="247" t="s">
        <v>347</v>
      </c>
      <c r="B6" s="257" t="s">
        <v>338</v>
      </c>
      <c r="C6" s="258" t="s">
        <v>348</v>
      </c>
      <c r="E6" s="241" t="s">
        <v>71</v>
      </c>
      <c r="F6" s="250">
        <v>0.1</v>
      </c>
      <c r="H6" s="241"/>
      <c r="I6" s="241"/>
      <c r="K6" s="251" t="s">
        <v>349</v>
      </c>
      <c r="L6" s="241"/>
      <c r="M6" s="241"/>
      <c r="N6" s="241" t="s">
        <v>350</v>
      </c>
      <c r="P6" s="241" t="s">
        <v>71</v>
      </c>
      <c r="Q6" s="252" t="s">
        <v>4</v>
      </c>
      <c r="S6" s="241" t="s">
        <v>262</v>
      </c>
      <c r="U6" s="243" t="s">
        <v>351</v>
      </c>
      <c r="W6" s="241"/>
      <c r="X6" s="245" t="s">
        <v>352</v>
      </c>
      <c r="Y6" s="246" t="s">
        <v>219</v>
      </c>
    </row>
    <row r="7" spans="1:25" ht="28.5" thickBot="1" x14ac:dyDescent="0.3">
      <c r="A7" s="247" t="s">
        <v>353</v>
      </c>
      <c r="B7" s="255"/>
      <c r="C7" s="256"/>
      <c r="E7" s="241"/>
      <c r="F7" s="250"/>
      <c r="L7" s="236" t="s">
        <v>354</v>
      </c>
      <c r="P7" s="259"/>
      <c r="S7" s="241" t="s">
        <v>264</v>
      </c>
      <c r="X7" s="245" t="s">
        <v>355</v>
      </c>
      <c r="Y7" s="246" t="s">
        <v>356</v>
      </c>
    </row>
    <row r="8" spans="1:25" ht="14.5" thickBot="1" x14ac:dyDescent="0.3">
      <c r="A8" s="247" t="s">
        <v>357</v>
      </c>
      <c r="B8" s="257" t="s">
        <v>347</v>
      </c>
      <c r="C8" s="258" t="s">
        <v>358</v>
      </c>
      <c r="L8" s="236" t="s">
        <v>359</v>
      </c>
      <c r="S8" s="241"/>
      <c r="X8" s="245" t="s">
        <v>360</v>
      </c>
      <c r="Y8" s="246" t="s">
        <v>361</v>
      </c>
    </row>
    <row r="9" spans="1:25" ht="25.5" thickBot="1" x14ac:dyDescent="0.3">
      <c r="A9" s="247" t="s">
        <v>362</v>
      </c>
      <c r="B9" s="260"/>
      <c r="C9" s="256"/>
      <c r="L9" s="236" t="s">
        <v>363</v>
      </c>
      <c r="X9" s="245" t="s">
        <v>364</v>
      </c>
      <c r="Y9" s="246" t="s">
        <v>365</v>
      </c>
    </row>
    <row r="10" spans="1:25" ht="28.5" thickBot="1" x14ac:dyDescent="0.3">
      <c r="A10" s="247" t="s">
        <v>366</v>
      </c>
      <c r="B10" s="257" t="s">
        <v>353</v>
      </c>
      <c r="C10" s="258" t="s">
        <v>367</v>
      </c>
      <c r="L10" s="236" t="s">
        <v>368</v>
      </c>
      <c r="X10" s="245" t="s">
        <v>369</v>
      </c>
      <c r="Y10" s="246" t="s">
        <v>370</v>
      </c>
    </row>
    <row r="11" spans="1:25" ht="14.25" customHeight="1" thickBot="1" x14ac:dyDescent="0.3">
      <c r="A11" s="261"/>
      <c r="B11" s="255"/>
      <c r="C11" s="256"/>
      <c r="L11" s="236" t="s">
        <v>371</v>
      </c>
      <c r="X11" s="245" t="s">
        <v>355</v>
      </c>
      <c r="Y11" s="246" t="s">
        <v>372</v>
      </c>
    </row>
    <row r="12" spans="1:25" ht="14.25" customHeight="1" thickBot="1" x14ac:dyDescent="0.3">
      <c r="B12" s="257" t="s">
        <v>357</v>
      </c>
      <c r="C12" s="262" t="s">
        <v>329</v>
      </c>
      <c r="X12" s="245" t="s">
        <v>360</v>
      </c>
      <c r="Y12" s="246" t="s">
        <v>373</v>
      </c>
    </row>
    <row r="13" spans="1:25" ht="14.25" customHeight="1" thickBot="1" x14ac:dyDescent="0.3">
      <c r="A13" s="263" t="s">
        <v>374</v>
      </c>
      <c r="B13" s="264"/>
      <c r="C13" s="265" t="s">
        <v>348</v>
      </c>
      <c r="X13" s="245" t="s">
        <v>364</v>
      </c>
      <c r="Y13" s="246" t="s">
        <v>375</v>
      </c>
    </row>
    <row r="14" spans="1:25" ht="14.25" customHeight="1" thickBot="1" x14ac:dyDescent="0.3">
      <c r="A14" s="266" t="s">
        <v>376</v>
      </c>
      <c r="B14" s="267"/>
      <c r="C14" s="265" t="s">
        <v>358</v>
      </c>
      <c r="X14" s="245" t="s">
        <v>369</v>
      </c>
      <c r="Y14" s="246" t="s">
        <v>377</v>
      </c>
    </row>
    <row r="15" spans="1:25" ht="14.25" customHeight="1" thickBot="1" x14ac:dyDescent="0.3">
      <c r="A15" s="266" t="s">
        <v>378</v>
      </c>
      <c r="B15" s="267"/>
      <c r="C15" s="265" t="s">
        <v>367</v>
      </c>
      <c r="X15" s="245" t="s">
        <v>355</v>
      </c>
      <c r="Y15" s="246" t="s">
        <v>379</v>
      </c>
    </row>
    <row r="16" spans="1:25" ht="14.25" customHeight="1" thickBot="1" x14ac:dyDescent="0.3">
      <c r="A16" s="266" t="s">
        <v>380</v>
      </c>
      <c r="B16" s="267"/>
      <c r="C16" s="265" t="s">
        <v>381</v>
      </c>
      <c r="X16" s="245" t="s">
        <v>360</v>
      </c>
      <c r="Y16" s="246" t="s">
        <v>382</v>
      </c>
    </row>
    <row r="17" spans="1:25" ht="14.25" customHeight="1" thickBot="1" x14ac:dyDescent="0.3">
      <c r="A17" s="266" t="s">
        <v>383</v>
      </c>
      <c r="B17" s="255"/>
      <c r="C17" s="268"/>
      <c r="X17" s="245" t="s">
        <v>364</v>
      </c>
      <c r="Y17" s="246" t="s">
        <v>384</v>
      </c>
    </row>
    <row r="18" spans="1:25" ht="28.5" thickBot="1" x14ac:dyDescent="0.3">
      <c r="A18" s="266" t="s">
        <v>385</v>
      </c>
      <c r="B18" s="257" t="s">
        <v>362</v>
      </c>
      <c r="C18" s="262" t="s">
        <v>329</v>
      </c>
      <c r="X18" s="245" t="s">
        <v>369</v>
      </c>
      <c r="Y18" s="246" t="s">
        <v>386</v>
      </c>
    </row>
    <row r="19" spans="1:25" ht="14.25" customHeight="1" thickBot="1" x14ac:dyDescent="0.3">
      <c r="B19" s="267"/>
      <c r="C19" s="265" t="s">
        <v>348</v>
      </c>
      <c r="X19" s="245" t="s">
        <v>387</v>
      </c>
      <c r="Y19" s="246" t="s">
        <v>236</v>
      </c>
    </row>
    <row r="20" spans="1:25" ht="14.25" customHeight="1" thickBot="1" x14ac:dyDescent="0.3">
      <c r="B20" s="267"/>
      <c r="C20" s="265" t="s">
        <v>358</v>
      </c>
      <c r="X20" s="245" t="s">
        <v>388</v>
      </c>
      <c r="Y20" s="246" t="s">
        <v>210</v>
      </c>
    </row>
    <row r="21" spans="1:25" ht="14.25" customHeight="1" thickBot="1" x14ac:dyDescent="0.3">
      <c r="B21" s="267"/>
      <c r="C21" s="265" t="s">
        <v>367</v>
      </c>
      <c r="X21" s="245" t="s">
        <v>389</v>
      </c>
      <c r="Y21" s="246" t="s">
        <v>206</v>
      </c>
    </row>
    <row r="22" spans="1:25" ht="14.25" customHeight="1" thickBot="1" x14ac:dyDescent="0.3">
      <c r="B22" s="267"/>
      <c r="C22" s="265" t="s">
        <v>381</v>
      </c>
      <c r="X22" s="245" t="s">
        <v>390</v>
      </c>
      <c r="Y22" s="246" t="s">
        <v>212</v>
      </c>
    </row>
    <row r="23" spans="1:25" ht="14.25" customHeight="1" thickBot="1" x14ac:dyDescent="0.3">
      <c r="B23" s="260"/>
      <c r="C23" s="269"/>
      <c r="X23" s="245" t="s">
        <v>391</v>
      </c>
      <c r="Y23" s="246" t="s">
        <v>211</v>
      </c>
    </row>
    <row r="24" spans="1:25" ht="14.25" customHeight="1" thickBot="1" x14ac:dyDescent="0.3">
      <c r="B24" s="257" t="s">
        <v>366</v>
      </c>
      <c r="C24" s="262" t="s">
        <v>381</v>
      </c>
      <c r="X24" s="245" t="s">
        <v>392</v>
      </c>
      <c r="Y24" s="246" t="s">
        <v>209</v>
      </c>
    </row>
    <row r="25" spans="1:25" ht="14.25" customHeight="1" thickBot="1" x14ac:dyDescent="0.3">
      <c r="B25" s="267"/>
      <c r="C25" s="265" t="s">
        <v>348</v>
      </c>
      <c r="X25" s="245" t="s">
        <v>393</v>
      </c>
      <c r="Y25" s="246" t="s">
        <v>214</v>
      </c>
    </row>
    <row r="26" spans="1:25" ht="14.25" customHeight="1" thickBot="1" x14ac:dyDescent="0.3">
      <c r="B26" s="255"/>
      <c r="C26" s="268"/>
      <c r="X26" s="253" t="s">
        <v>394</v>
      </c>
      <c r="Y26" s="254" t="s">
        <v>227</v>
      </c>
    </row>
    <row r="27" spans="1:25" ht="14" x14ac:dyDescent="0.25">
      <c r="X27" s="245" t="s">
        <v>395</v>
      </c>
      <c r="Y27" s="246" t="s">
        <v>225</v>
      </c>
    </row>
    <row r="30" spans="1:25" ht="13" x14ac:dyDescent="0.25">
      <c r="A30" s="263"/>
      <c r="B30" s="263"/>
      <c r="C30" s="263"/>
      <c r="D30" s="263"/>
      <c r="E30" s="263"/>
    </row>
    <row r="31" spans="1:25" ht="13" x14ac:dyDescent="0.3">
      <c r="A31" s="236" t="s">
        <v>376</v>
      </c>
      <c r="B31" s="236" t="s">
        <v>378</v>
      </c>
      <c r="C31" s="236" t="s">
        <v>396</v>
      </c>
      <c r="D31" s="236" t="s">
        <v>397</v>
      </c>
      <c r="E31" s="236" t="s">
        <v>398</v>
      </c>
    </row>
    <row r="32" spans="1:25" ht="25" x14ac:dyDescent="0.25">
      <c r="A32" s="270" t="s">
        <v>399</v>
      </c>
      <c r="B32" s="236" t="s">
        <v>400</v>
      </c>
      <c r="C32" s="236" t="s">
        <v>401</v>
      </c>
      <c r="D32" s="236" t="s">
        <v>399</v>
      </c>
      <c r="E32" s="236" t="s">
        <v>399</v>
      </c>
    </row>
    <row r="33" spans="1:9" ht="25" x14ac:dyDescent="0.25">
      <c r="A33" s="270" t="s">
        <v>299</v>
      </c>
      <c r="B33" s="236" t="s">
        <v>402</v>
      </c>
      <c r="C33" s="236" t="s">
        <v>403</v>
      </c>
      <c r="D33" s="236" t="s">
        <v>299</v>
      </c>
      <c r="E33" s="236" t="s">
        <v>299</v>
      </c>
    </row>
    <row r="34" spans="1:9" ht="25" x14ac:dyDescent="0.25">
      <c r="A34" s="270" t="s">
        <v>290</v>
      </c>
      <c r="B34" s="236" t="s">
        <v>404</v>
      </c>
      <c r="C34" s="236" t="s">
        <v>405</v>
      </c>
      <c r="D34" s="236" t="s">
        <v>290</v>
      </c>
      <c r="E34" s="236" t="s">
        <v>290</v>
      </c>
    </row>
    <row r="35" spans="1:9" x14ac:dyDescent="0.25">
      <c r="B35" s="236" t="s">
        <v>406</v>
      </c>
    </row>
    <row r="37" spans="1:9" ht="13" x14ac:dyDescent="0.3">
      <c r="H37" s="236" t="s">
        <v>407</v>
      </c>
      <c r="I37" s="236" t="s">
        <v>78</v>
      </c>
    </row>
    <row r="38" spans="1:9" ht="100" x14ac:dyDescent="0.25">
      <c r="A38" s="271" t="s">
        <v>408</v>
      </c>
      <c r="B38" s="271" t="s">
        <v>409</v>
      </c>
      <c r="C38" s="271" t="s">
        <v>358</v>
      </c>
      <c r="D38" s="271" t="s">
        <v>410</v>
      </c>
      <c r="E38" s="271" t="s">
        <v>381</v>
      </c>
      <c r="F38" s="271" t="s">
        <v>411</v>
      </c>
      <c r="H38" s="236" t="s">
        <v>408</v>
      </c>
      <c r="I38" s="236" t="s">
        <v>412</v>
      </c>
    </row>
    <row r="39" spans="1:9" ht="50" x14ac:dyDescent="0.25">
      <c r="A39" s="272" t="s">
        <v>413</v>
      </c>
      <c r="B39" s="273" t="s">
        <v>414</v>
      </c>
      <c r="C39" s="273" t="s">
        <v>415</v>
      </c>
      <c r="D39" s="272" t="s">
        <v>416</v>
      </c>
      <c r="E39" s="272" t="s">
        <v>417</v>
      </c>
      <c r="F39" s="274" t="s">
        <v>268</v>
      </c>
      <c r="H39" s="236" t="s">
        <v>409</v>
      </c>
      <c r="I39" s="236" t="s">
        <v>418</v>
      </c>
    </row>
    <row r="40" spans="1:9" ht="37.5" x14ac:dyDescent="0.25">
      <c r="A40" s="272" t="s">
        <v>419</v>
      </c>
      <c r="B40" s="273" t="s">
        <v>420</v>
      </c>
      <c r="C40" s="273" t="s">
        <v>421</v>
      </c>
      <c r="D40" s="275" t="s">
        <v>422</v>
      </c>
      <c r="E40" s="275" t="s">
        <v>423</v>
      </c>
      <c r="F40" s="272" t="s">
        <v>424</v>
      </c>
      <c r="H40" s="236" t="s">
        <v>358</v>
      </c>
      <c r="I40" s="236" t="s">
        <v>425</v>
      </c>
    </row>
    <row r="41" spans="1:9" ht="25" x14ac:dyDescent="0.25">
      <c r="A41" s="272" t="s">
        <v>426</v>
      </c>
      <c r="B41" s="273" t="s">
        <v>427</v>
      </c>
      <c r="C41" s="273" t="s">
        <v>428</v>
      </c>
      <c r="D41" s="275" t="s">
        <v>429</v>
      </c>
      <c r="E41" s="275" t="s">
        <v>430</v>
      </c>
      <c r="F41" s="275" t="s">
        <v>431</v>
      </c>
      <c r="H41" s="236" t="s">
        <v>410</v>
      </c>
      <c r="I41" s="236" t="s">
        <v>432</v>
      </c>
    </row>
    <row r="42" spans="1:9" ht="28" x14ac:dyDescent="0.25">
      <c r="A42" s="272" t="s">
        <v>433</v>
      </c>
      <c r="B42" s="273" t="s">
        <v>434</v>
      </c>
      <c r="C42" s="273" t="s">
        <v>435</v>
      </c>
      <c r="D42" s="275" t="s">
        <v>436</v>
      </c>
      <c r="E42" s="275" t="s">
        <v>437</v>
      </c>
      <c r="F42" s="275" t="s">
        <v>438</v>
      </c>
      <c r="H42" s="236" t="s">
        <v>381</v>
      </c>
      <c r="I42" s="236" t="s">
        <v>439</v>
      </c>
    </row>
    <row r="43" spans="1:9" ht="25.5" x14ac:dyDescent="0.3">
      <c r="A43" s="272" t="s">
        <v>440</v>
      </c>
      <c r="B43" s="276"/>
      <c r="C43" s="276"/>
      <c r="D43" s="275" t="s">
        <v>441</v>
      </c>
      <c r="E43" s="276"/>
      <c r="F43" s="276"/>
      <c r="H43" s="236" t="s">
        <v>411</v>
      </c>
      <c r="I43" s="236" t="s">
        <v>442</v>
      </c>
    </row>
    <row r="44" spans="1:9" ht="28" x14ac:dyDescent="0.3">
      <c r="A44" s="272" t="s">
        <v>443</v>
      </c>
      <c r="B44" s="276"/>
      <c r="C44" s="276"/>
      <c r="D44" s="276"/>
      <c r="E44" s="276"/>
      <c r="F44" s="276"/>
    </row>
    <row r="45" spans="1:9" ht="42" x14ac:dyDescent="0.3">
      <c r="A45" s="272" t="s">
        <v>444</v>
      </c>
      <c r="B45" s="276"/>
      <c r="C45" s="276"/>
      <c r="D45" s="276"/>
      <c r="E45" s="276"/>
      <c r="F45" s="276"/>
    </row>
    <row r="46" spans="1:9" ht="28" x14ac:dyDescent="0.3">
      <c r="A46" s="272" t="s">
        <v>445</v>
      </c>
      <c r="B46" s="276"/>
      <c r="C46" s="276"/>
      <c r="D46" s="276"/>
      <c r="E46" s="276"/>
      <c r="F46" s="276"/>
    </row>
    <row r="47" spans="1:9" ht="28" x14ac:dyDescent="0.3">
      <c r="A47" s="272" t="s">
        <v>446</v>
      </c>
      <c r="B47" s="276"/>
      <c r="C47" s="276"/>
      <c r="D47" s="276"/>
      <c r="E47" s="276"/>
      <c r="F47" s="276"/>
    </row>
    <row r="50" spans="1:4" x14ac:dyDescent="0.25">
      <c r="A50" s="747" t="s">
        <v>447</v>
      </c>
      <c r="B50" s="748"/>
      <c r="C50" s="278" t="s">
        <v>241</v>
      </c>
      <c r="D50" s="278" t="s">
        <v>448</v>
      </c>
    </row>
    <row r="51" spans="1:4" ht="14" x14ac:dyDescent="0.25">
      <c r="A51" s="749" t="s">
        <v>13</v>
      </c>
      <c r="B51" s="279" t="s">
        <v>243</v>
      </c>
      <c r="C51" s="280">
        <v>0.25</v>
      </c>
      <c r="D51" s="280" t="s">
        <v>88</v>
      </c>
    </row>
    <row r="52" spans="1:4" ht="14" x14ac:dyDescent="0.25">
      <c r="A52" s="750"/>
      <c r="B52" s="279" t="s">
        <v>64</v>
      </c>
      <c r="C52" s="280">
        <v>0.15</v>
      </c>
      <c r="D52" s="280" t="s">
        <v>88</v>
      </c>
    </row>
    <row r="53" spans="1:4" ht="14" x14ac:dyDescent="0.25">
      <c r="A53" s="751"/>
      <c r="B53" s="279" t="s">
        <v>71</v>
      </c>
      <c r="C53" s="280">
        <v>0.1</v>
      </c>
      <c r="D53" s="280" t="s">
        <v>4</v>
      </c>
    </row>
    <row r="54" spans="1:4" ht="14" x14ac:dyDescent="0.25">
      <c r="A54" s="279" t="s">
        <v>449</v>
      </c>
      <c r="B54" s="279" t="s">
        <v>247</v>
      </c>
      <c r="C54" s="280">
        <v>0.25</v>
      </c>
    </row>
    <row r="55" spans="1:4" ht="23" x14ac:dyDescent="0.25">
      <c r="A55" s="279" t="s">
        <v>450</v>
      </c>
      <c r="B55" s="279" t="s">
        <v>65</v>
      </c>
      <c r="C55" s="280">
        <v>0.15</v>
      </c>
    </row>
    <row r="58" spans="1:4" ht="14.5" x14ac:dyDescent="0.35">
      <c r="A58" t="s">
        <v>451</v>
      </c>
      <c r="B58"/>
      <c r="C58"/>
    </row>
    <row r="59" spans="1:4" x14ac:dyDescent="0.25">
      <c r="A59" s="747" t="s">
        <v>447</v>
      </c>
      <c r="B59" s="748"/>
      <c r="C59" s="277" t="s">
        <v>78</v>
      </c>
    </row>
    <row r="60" spans="1:4" ht="80.5" customHeight="1" x14ac:dyDescent="0.25">
      <c r="A60" s="752" t="s">
        <v>16</v>
      </c>
      <c r="B60" s="272" t="s">
        <v>330</v>
      </c>
      <c r="C60" s="272" t="s">
        <v>452</v>
      </c>
    </row>
    <row r="61" spans="1:4" ht="34.5" customHeight="1" x14ac:dyDescent="0.25">
      <c r="A61" s="753"/>
      <c r="B61" s="272" t="s">
        <v>339</v>
      </c>
      <c r="C61" s="272" t="s">
        <v>453</v>
      </c>
    </row>
    <row r="62" spans="1:4" ht="34.5" customHeight="1" x14ac:dyDescent="0.25">
      <c r="A62" s="753"/>
      <c r="B62" s="272" t="s">
        <v>349</v>
      </c>
      <c r="C62" s="272" t="s">
        <v>454</v>
      </c>
    </row>
    <row r="63" spans="1:4" ht="34.5" customHeight="1" x14ac:dyDescent="0.25">
      <c r="A63" s="754"/>
      <c r="B63" s="272" t="s">
        <v>455</v>
      </c>
      <c r="C63" s="272" t="s">
        <v>456</v>
      </c>
    </row>
    <row r="64" spans="1:4" ht="12.75" customHeight="1" x14ac:dyDescent="0.25">
      <c r="A64" s="272" t="s">
        <v>59</v>
      </c>
      <c r="B64" s="272" t="s">
        <v>310</v>
      </c>
      <c r="C64" s="272" t="s">
        <v>457</v>
      </c>
    </row>
    <row r="65" spans="1:3" ht="12.75" customHeight="1" x14ac:dyDescent="0.25">
      <c r="A65" s="272"/>
      <c r="B65" s="272" t="s">
        <v>458</v>
      </c>
      <c r="C65" s="272"/>
    </row>
    <row r="66" spans="1:3" ht="14" x14ac:dyDescent="0.25">
      <c r="A66" s="272"/>
      <c r="B66" s="272" t="s">
        <v>295</v>
      </c>
      <c r="C66" s="272"/>
    </row>
    <row r="67" spans="1:3" ht="14" x14ac:dyDescent="0.25">
      <c r="A67" s="272"/>
      <c r="B67" s="272" t="s">
        <v>459</v>
      </c>
      <c r="C67" s="272"/>
    </row>
    <row r="68" spans="1:3" ht="14" x14ac:dyDescent="0.25">
      <c r="A68" s="272"/>
      <c r="B68" s="272" t="s">
        <v>311</v>
      </c>
      <c r="C68" s="272"/>
    </row>
    <row r="69" spans="1:3" ht="14" x14ac:dyDescent="0.25">
      <c r="A69" s="272"/>
      <c r="B69" s="272" t="s">
        <v>460</v>
      </c>
      <c r="C69" s="272"/>
    </row>
    <row r="70" spans="1:3" ht="14" x14ac:dyDescent="0.25">
      <c r="A70" s="272"/>
      <c r="B70" s="272" t="s">
        <v>461</v>
      </c>
      <c r="C70" s="272"/>
    </row>
    <row r="71" spans="1:3" ht="12.75" customHeight="1" x14ac:dyDescent="0.25">
      <c r="A71" s="272" t="s">
        <v>462</v>
      </c>
      <c r="B71" s="272" t="s">
        <v>296</v>
      </c>
      <c r="C71" s="272" t="s">
        <v>463</v>
      </c>
    </row>
    <row r="72" spans="1:3" ht="12.75" customHeight="1" x14ac:dyDescent="0.25">
      <c r="A72" s="272"/>
      <c r="B72" s="272" t="s">
        <v>341</v>
      </c>
      <c r="C72" s="272"/>
    </row>
    <row r="73" spans="1:3" ht="14" x14ac:dyDescent="0.25">
      <c r="A73" s="272"/>
      <c r="B73" s="272" t="s">
        <v>464</v>
      </c>
      <c r="C73" s="272"/>
    </row>
    <row r="74" spans="1:3" ht="25.5" x14ac:dyDescent="0.25">
      <c r="A74" s="272" t="s">
        <v>465</v>
      </c>
      <c r="B74" s="272" t="s">
        <v>332</v>
      </c>
      <c r="C74" s="272" t="s">
        <v>466</v>
      </c>
    </row>
    <row r="75" spans="1:3" ht="69" customHeight="1" x14ac:dyDescent="0.25">
      <c r="A75" s="272"/>
      <c r="B75" s="272" t="s">
        <v>467</v>
      </c>
      <c r="C75" s="272" t="s">
        <v>468</v>
      </c>
    </row>
    <row r="76" spans="1:3" ht="34.5" customHeight="1" x14ac:dyDescent="0.25">
      <c r="A76" s="272"/>
      <c r="B76" s="272" t="s">
        <v>350</v>
      </c>
      <c r="C76" s="272" t="s">
        <v>469</v>
      </c>
    </row>
  </sheetData>
  <sheetProtection formatCells="0" formatColumns="0" formatRows="0"/>
  <mergeCells count="9">
    <mergeCell ref="E1:H1"/>
    <mergeCell ref="E2:I2"/>
    <mergeCell ref="K2:N2"/>
    <mergeCell ref="P2:Q2"/>
    <mergeCell ref="A50:B50"/>
    <mergeCell ref="A51:A53"/>
    <mergeCell ref="A59:B59"/>
    <mergeCell ref="A60:A63"/>
    <mergeCell ref="A1:B1"/>
  </mergeCells>
  <pageMargins left="0.7" right="0.7" top="0.75" bottom="0.75" header="0.3" footer="0.3"/>
  <pageSetup orientation="portrait" r:id="rId1"/>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FF00"/>
  </sheetPr>
  <dimension ref="A1:AK55"/>
  <sheetViews>
    <sheetView zoomScale="90" zoomScaleNormal="90" workbookViewId="0">
      <selection activeCell="E6" sqref="E6:I15"/>
    </sheetView>
  </sheetViews>
  <sheetFormatPr baseColWidth="10" defaultColWidth="11.453125" defaultRowHeight="14.5" x14ac:dyDescent="0.35"/>
  <cols>
    <col min="2" max="2" width="24.08984375" customWidth="1"/>
    <col min="3" max="3" width="70.08984375" customWidth="1"/>
    <col min="4" max="4" width="29.90625" customWidth="1"/>
  </cols>
  <sheetData>
    <row r="1" spans="1:37" ht="22.5" x14ac:dyDescent="0.35">
      <c r="A1" s="69"/>
      <c r="B1" s="758" t="s">
        <v>86</v>
      </c>
      <c r="C1" s="758"/>
      <c r="D1" s="758"/>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7" x14ac:dyDescent="0.35">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7" ht="25" x14ac:dyDescent="0.35">
      <c r="A3" s="69"/>
      <c r="B3" s="3"/>
      <c r="C3" s="4" t="s">
        <v>87</v>
      </c>
      <c r="D3" s="4" t="s">
        <v>88</v>
      </c>
      <c r="E3" s="69"/>
      <c r="F3" s="69"/>
      <c r="G3" s="69"/>
      <c r="H3" s="69"/>
      <c r="I3" s="69"/>
      <c r="J3" s="69"/>
      <c r="K3" s="69"/>
      <c r="L3" s="69"/>
      <c r="M3" s="69"/>
      <c r="N3" s="69"/>
      <c r="O3" s="69"/>
      <c r="P3" s="69"/>
      <c r="Q3" s="69"/>
      <c r="R3" s="69"/>
      <c r="S3" s="69"/>
      <c r="T3" s="69"/>
      <c r="U3" s="69"/>
      <c r="V3" s="69"/>
      <c r="W3" s="69"/>
      <c r="X3" s="69"/>
      <c r="Y3" s="69"/>
      <c r="Z3" s="69"/>
      <c r="AA3" s="69"/>
      <c r="AB3" s="69"/>
      <c r="AC3" s="69"/>
      <c r="AD3" s="69"/>
      <c r="AE3" s="69"/>
    </row>
    <row r="4" spans="1:37" ht="50" x14ac:dyDescent="0.35">
      <c r="A4" s="69"/>
      <c r="B4" s="5" t="s">
        <v>89</v>
      </c>
      <c r="C4" s="6" t="s">
        <v>90</v>
      </c>
      <c r="D4" s="7">
        <v>0.2</v>
      </c>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7" ht="50" x14ac:dyDescent="0.35">
      <c r="A5" s="69"/>
      <c r="B5" s="8" t="s">
        <v>91</v>
      </c>
      <c r="C5" s="9" t="s">
        <v>92</v>
      </c>
      <c r="D5" s="10">
        <v>0.4</v>
      </c>
      <c r="E5" s="69"/>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7" ht="50" x14ac:dyDescent="0.35">
      <c r="A6" s="69"/>
      <c r="B6" s="11" t="s">
        <v>93</v>
      </c>
      <c r="C6" s="9" t="s">
        <v>94</v>
      </c>
      <c r="D6" s="10">
        <v>0.6</v>
      </c>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7" ht="75" x14ac:dyDescent="0.35">
      <c r="A7" s="69"/>
      <c r="B7" s="12" t="s">
        <v>95</v>
      </c>
      <c r="C7" s="9" t="s">
        <v>96</v>
      </c>
      <c r="D7" s="10">
        <v>0.8</v>
      </c>
      <c r="E7" s="69"/>
      <c r="F7" s="69"/>
      <c r="G7" s="69"/>
      <c r="H7" s="69"/>
      <c r="I7" s="69"/>
      <c r="J7" s="69"/>
      <c r="K7" s="69"/>
      <c r="L7" s="69"/>
      <c r="M7" s="69"/>
      <c r="N7" s="69"/>
      <c r="O7" s="69"/>
      <c r="P7" s="69"/>
      <c r="Q7" s="69"/>
      <c r="R7" s="69"/>
      <c r="S7" s="69"/>
      <c r="T7" s="69"/>
      <c r="U7" s="69"/>
      <c r="V7" s="69"/>
      <c r="W7" s="69"/>
      <c r="X7" s="69"/>
      <c r="Y7" s="69"/>
      <c r="Z7" s="69"/>
      <c r="AA7" s="69"/>
      <c r="AB7" s="69"/>
      <c r="AC7" s="69"/>
      <c r="AD7" s="69"/>
      <c r="AE7" s="69"/>
    </row>
    <row r="8" spans="1:37" ht="50" x14ac:dyDescent="0.35">
      <c r="A8" s="69"/>
      <c r="B8" s="13" t="s">
        <v>97</v>
      </c>
      <c r="C8" s="9" t="s">
        <v>98</v>
      </c>
      <c r="D8" s="10">
        <v>1</v>
      </c>
      <c r="E8" s="69"/>
      <c r="F8" s="69"/>
      <c r="G8" s="69"/>
      <c r="H8" s="69"/>
      <c r="I8" s="69"/>
      <c r="J8" s="69"/>
      <c r="K8" s="69"/>
      <c r="L8" s="69"/>
      <c r="M8" s="69"/>
      <c r="N8" s="69"/>
      <c r="O8" s="69"/>
      <c r="P8" s="69"/>
      <c r="Q8" s="69"/>
      <c r="R8" s="69"/>
      <c r="S8" s="69"/>
      <c r="T8" s="69"/>
      <c r="U8" s="69"/>
      <c r="V8" s="69"/>
      <c r="W8" s="69"/>
      <c r="X8" s="69"/>
      <c r="Y8" s="69"/>
      <c r="Z8" s="69"/>
      <c r="AA8" s="69"/>
      <c r="AB8" s="69"/>
      <c r="AC8" s="69"/>
      <c r="AD8" s="69"/>
      <c r="AE8" s="69"/>
    </row>
    <row r="9" spans="1:37" x14ac:dyDescent="0.35">
      <c r="A9" s="69"/>
      <c r="B9" s="90"/>
      <c r="C9" s="90"/>
      <c r="D9" s="90"/>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row>
    <row r="10" spans="1:37" x14ac:dyDescent="0.35">
      <c r="A10" s="69"/>
      <c r="B10" s="91"/>
      <c r="C10" s="90"/>
      <c r="D10" s="90"/>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row>
    <row r="11" spans="1:37" x14ac:dyDescent="0.35">
      <c r="A11" s="69"/>
      <c r="B11" s="90"/>
      <c r="C11" s="90"/>
      <c r="D11" s="90"/>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row>
    <row r="12" spans="1:37" x14ac:dyDescent="0.35">
      <c r="A12" s="69"/>
      <c r="B12" s="90"/>
      <c r="C12" s="90"/>
      <c r="D12" s="90"/>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row>
    <row r="13" spans="1:37" x14ac:dyDescent="0.35">
      <c r="A13" s="69"/>
      <c r="B13" s="90"/>
      <c r="C13" s="90"/>
      <c r="D13" s="90"/>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row>
    <row r="14" spans="1:37" x14ac:dyDescent="0.35">
      <c r="A14" s="69"/>
      <c r="B14" s="90"/>
      <c r="C14" s="90"/>
      <c r="D14" s="90"/>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row>
    <row r="15" spans="1:37" x14ac:dyDescent="0.35">
      <c r="A15" s="69"/>
      <c r="B15" s="90"/>
      <c r="C15" s="90"/>
      <c r="D15" s="90"/>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row>
    <row r="16" spans="1:37" x14ac:dyDescent="0.35">
      <c r="A16" s="69"/>
      <c r="B16" s="90"/>
      <c r="C16" s="90"/>
      <c r="D16" s="90"/>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row>
    <row r="17" spans="1:37" x14ac:dyDescent="0.35">
      <c r="A17" s="69"/>
      <c r="B17" s="90"/>
      <c r="C17" s="90"/>
      <c r="D17" s="90"/>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row>
    <row r="18" spans="1:37" x14ac:dyDescent="0.35">
      <c r="A18" s="69"/>
      <c r="B18" s="90"/>
      <c r="C18" s="90"/>
      <c r="D18" s="90"/>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row>
    <row r="19" spans="1:37" x14ac:dyDescent="0.35">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row>
    <row r="20" spans="1:37" x14ac:dyDescent="0.35">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row>
    <row r="21" spans="1:37" x14ac:dyDescent="0.3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row>
    <row r="22" spans="1:37" x14ac:dyDescent="0.3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row>
    <row r="23" spans="1:37" x14ac:dyDescent="0.3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row>
    <row r="24" spans="1:37" x14ac:dyDescent="0.3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row>
    <row r="25" spans="1:37" x14ac:dyDescent="0.3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1:37" x14ac:dyDescent="0.3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row>
    <row r="27" spans="1:37" x14ac:dyDescent="0.3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row>
    <row r="28" spans="1:37" x14ac:dyDescent="0.35">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row>
    <row r="29" spans="1:37" x14ac:dyDescent="0.3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row>
    <row r="30" spans="1:37" x14ac:dyDescent="0.35">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1:37" x14ac:dyDescent="0.3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row>
    <row r="32" spans="1:37" x14ac:dyDescent="0.3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row>
    <row r="33" spans="1:31" x14ac:dyDescent="0.35">
      <c r="A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row>
    <row r="34" spans="1:31" x14ac:dyDescent="0.35">
      <c r="A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row>
    <row r="35" spans="1:31" x14ac:dyDescent="0.35">
      <c r="A35" s="69"/>
    </row>
    <row r="36" spans="1:31" x14ac:dyDescent="0.35">
      <c r="A36" s="69"/>
    </row>
    <row r="37" spans="1:31" x14ac:dyDescent="0.35">
      <c r="A37" s="69"/>
    </row>
    <row r="38" spans="1:31" x14ac:dyDescent="0.35">
      <c r="A38" s="69"/>
    </row>
    <row r="39" spans="1:31" x14ac:dyDescent="0.35">
      <c r="A39" s="69"/>
    </row>
    <row r="40" spans="1:31" x14ac:dyDescent="0.35">
      <c r="A40" s="69"/>
    </row>
    <row r="41" spans="1:31" x14ac:dyDescent="0.35">
      <c r="A41" s="69"/>
    </row>
    <row r="42" spans="1:31" x14ac:dyDescent="0.35">
      <c r="A42" s="69"/>
    </row>
    <row r="43" spans="1:31" x14ac:dyDescent="0.35">
      <c r="A43" s="69"/>
    </row>
    <row r="44" spans="1:31" x14ac:dyDescent="0.35">
      <c r="A44" s="69"/>
    </row>
    <row r="45" spans="1:31" x14ac:dyDescent="0.35">
      <c r="A45" s="69"/>
    </row>
    <row r="46" spans="1:31" x14ac:dyDescent="0.35">
      <c r="A46" s="69"/>
    </row>
    <row r="47" spans="1:31" x14ac:dyDescent="0.35">
      <c r="A47" s="69"/>
    </row>
    <row r="48" spans="1:31" x14ac:dyDescent="0.35">
      <c r="A48" s="69"/>
    </row>
    <row r="49" spans="1:1" x14ac:dyDescent="0.35">
      <c r="A49" s="69"/>
    </row>
    <row r="50" spans="1:1" x14ac:dyDescent="0.35">
      <c r="A50" s="69"/>
    </row>
    <row r="51" spans="1:1" x14ac:dyDescent="0.35">
      <c r="A51" s="69"/>
    </row>
    <row r="52" spans="1:1" x14ac:dyDescent="0.35">
      <c r="A52" s="69"/>
    </row>
    <row r="53" spans="1:1" x14ac:dyDescent="0.35">
      <c r="A53" s="69"/>
    </row>
    <row r="54" spans="1:1" x14ac:dyDescent="0.35">
      <c r="A54" s="69"/>
    </row>
    <row r="55" spans="1:1" x14ac:dyDescent="0.35">
      <c r="A55" s="69"/>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7" ma:contentTypeDescription="Crear nuevo documento." ma:contentTypeScope="" ma:versionID="538f1e9fce155286adc7fc5f9f31e60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8048f8c84defc750538058c44aa87d07"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0dc2fa4-30c8-4786-84b3-8973d76c60df">
      <UserInfo>
        <DisplayName/>
        <AccountId xsi:nil="true"/>
        <AccountType/>
      </UserInfo>
    </SharedWithUsers>
    <_activity xmlns="3af7845b-4a97-4ec3-83b8-bbbf8cded5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71294-5474-4335-8DB7-6111D1BAF4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D80A99-D8AF-47F0-A652-269DA241C263}">
  <ds:schemaRefs>
    <ds:schemaRef ds:uri="http://schemas.microsoft.com/office/2006/documentManagement/types"/>
    <ds:schemaRef ds:uri="http://purl.org/dc/terms/"/>
    <ds:schemaRef ds:uri="3af7845b-4a97-4ec3-83b8-bbbf8cded535"/>
    <ds:schemaRef ds:uri="http://purl.org/dc/dcmitype/"/>
    <ds:schemaRef ds:uri="http://schemas.microsoft.com/office/infopath/2007/PartnerControls"/>
    <ds:schemaRef ds:uri="http://purl.org/dc/elements/1.1/"/>
    <ds:schemaRef ds:uri="http://schemas.microsoft.com/office/2006/metadata/properties"/>
    <ds:schemaRef ds:uri="e0dc2fa4-30c8-4786-84b3-8973d76c60df"/>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618AF9F-B3A5-45E8-83B6-289B622DF8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24</vt:i4>
      </vt:variant>
    </vt:vector>
  </HeadingPairs>
  <TitlesOfParts>
    <vt:vector size="32" baseType="lpstr">
      <vt:lpstr>Instructivo</vt:lpstr>
      <vt:lpstr>Riesgos de Gestión </vt:lpstr>
      <vt:lpstr> Riesgos de Integrida</vt:lpstr>
      <vt:lpstr> Riesgos Fiscales</vt:lpstr>
      <vt:lpstr>MAPA DE CALOR </vt:lpstr>
      <vt:lpstr>Mapa de Riesgos de Segurida-</vt:lpstr>
      <vt:lpstr>Mapa de Riesgos de Seguridad</vt:lpstr>
      <vt:lpstr>10 FORMULAS</vt:lpstr>
      <vt:lpstr>' Riesgos de Integrida'!Área_de_impresión</vt:lpstr>
      <vt:lpstr>' Riesgos Fiscales'!Área_de_impresión</vt:lpstr>
      <vt:lpstr>'Riesgos de Gestión '!Área_de_impresión</vt:lpstr>
      <vt:lpstr>Calculo_Impacto</vt:lpstr>
      <vt:lpstr>Calculo_Probabilidad</vt:lpstr>
      <vt:lpstr>DEBIL</vt:lpstr>
      <vt:lpstr>E_Relaciones_Laborales</vt:lpstr>
      <vt:lpstr>Ejecución_administración_de_procesos</vt:lpstr>
      <vt:lpstr>Evento_externo</vt:lpstr>
      <vt:lpstr>F_Usuarios_Productos_y_Prácticas_Organizacionales</vt:lpstr>
      <vt:lpstr>Fiscal</vt:lpstr>
      <vt:lpstr>FUERTE</vt:lpstr>
      <vt:lpstr>G_Daños_Activos_Físicos</vt:lpstr>
      <vt:lpstr>Gestión</vt:lpstr>
      <vt:lpstr>Infraestructura</vt:lpstr>
      <vt:lpstr>Integridad_Pública_Corrupción</vt:lpstr>
      <vt:lpstr>Integridad_Pública_LA_FT_FP</vt:lpstr>
      <vt:lpstr>Matriz_Impacto</vt:lpstr>
      <vt:lpstr>MODERADO</vt:lpstr>
      <vt:lpstr>Seguridad_Información</vt:lpstr>
      <vt:lpstr>Talento_Humano</vt:lpstr>
      <vt:lpstr>Tecnología</vt:lpstr>
      <vt:lpstr>Tipo</vt:lpstr>
      <vt:lpstr>Transacción_u_Operación_aplica_para_LA_FT_FP</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dcterms:created xsi:type="dcterms:W3CDTF">2020-03-24T23:12:47Z</dcterms:created>
  <dcterms:modified xsi:type="dcterms:W3CDTF">2026-06-30T19:49:19Z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1acc0d-dcc4-4dc9-a2c5-be70b05a2fe6_Enabled">
    <vt:lpwstr>true</vt:lpwstr>
  </property>
  <property fmtid="{D5CDD505-2E9C-101B-9397-08002B2CF9AE}" pid="3" name="MSIP_Label_e81acc0d-dcc4-4dc9-a2c5-be70b05a2fe6_SetDate">
    <vt:lpwstr>2021-10-12T23:53:58Z</vt:lpwstr>
  </property>
  <property fmtid="{D5CDD505-2E9C-101B-9397-08002B2CF9AE}" pid="4" name="MSIP_Label_e81acc0d-dcc4-4dc9-a2c5-be70b05a2fe6_Method">
    <vt:lpwstr>Privileged</vt:lpwstr>
  </property>
  <property fmtid="{D5CDD505-2E9C-101B-9397-08002B2CF9AE}" pid="5" name="MSIP_Label_e81acc0d-dcc4-4dc9-a2c5-be70b05a2fe6_Name">
    <vt:lpwstr>e81acc0d-dcc4-4dc9-a2c5-be70b05a2fe6</vt:lpwstr>
  </property>
  <property fmtid="{D5CDD505-2E9C-101B-9397-08002B2CF9AE}" pid="6" name="MSIP_Label_e81acc0d-dcc4-4dc9-a2c5-be70b05a2fe6_SiteId">
    <vt:lpwstr>a00de4ec-48a8-43a6-be74-e31274e2060d</vt:lpwstr>
  </property>
  <property fmtid="{D5CDD505-2E9C-101B-9397-08002B2CF9AE}" pid="7" name="MSIP_Label_e81acc0d-dcc4-4dc9-a2c5-be70b05a2fe6_ActionId">
    <vt:lpwstr>ced99a13-b074-43ed-8a14-00e6f49b8f06</vt:lpwstr>
  </property>
  <property fmtid="{D5CDD505-2E9C-101B-9397-08002B2CF9AE}" pid="8" name="MSIP_Label_e81acc0d-dcc4-4dc9-a2c5-be70b05a2fe6_ContentBits">
    <vt:lpwstr>0</vt:lpwstr>
  </property>
  <property fmtid="{D5CDD505-2E9C-101B-9397-08002B2CF9AE}" pid="9" name="ContentTypeId">
    <vt:lpwstr>0x0101002E9884C995A27542A5BF348B9A5590D5</vt:lpwstr>
  </property>
  <property fmtid="{D5CDD505-2E9C-101B-9397-08002B2CF9AE}" pid="10" name="MediaServiceImageTags">
    <vt:lpwstr/>
  </property>
  <property fmtid="{D5CDD505-2E9C-101B-9397-08002B2CF9AE}" pid="11" name="Order">
    <vt:r8>134900</vt:r8>
  </property>
  <property fmtid="{D5CDD505-2E9C-101B-9397-08002B2CF9AE}" pid="12" name="xd_Signature">
    <vt:bool>false</vt:bool>
  </property>
  <property fmtid="{D5CDD505-2E9C-101B-9397-08002B2CF9AE}" pid="13" name="xd_ProgID">
    <vt:lpwstr/>
  </property>
  <property fmtid="{D5CDD505-2E9C-101B-9397-08002B2CF9AE}" pid="14" name="_ExtendedDescription">
    <vt:lpwstr/>
  </property>
  <property fmtid="{D5CDD505-2E9C-101B-9397-08002B2CF9AE}" pid="15" name="TriggerFlowInfo">
    <vt:lpwstr/>
  </property>
  <property fmtid="{D5CDD505-2E9C-101B-9397-08002B2CF9AE}" pid="16" name="ComplianceAssetId">
    <vt:lpwstr/>
  </property>
  <property fmtid="{D5CDD505-2E9C-101B-9397-08002B2CF9AE}" pid="17" name="TemplateUrl">
    <vt:lpwstr/>
  </property>
</Properties>
</file>