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defaultThemeVersion="124226"/>
  <mc:AlternateContent xmlns:mc="http://schemas.openxmlformats.org/markup-compatibility/2006">
    <mc:Choice Requires="x15">
      <x15ac:absPath xmlns:x15ac="http://schemas.microsoft.com/office/spreadsheetml/2010/11/ac" url="https://supertransporte-my.sharepoint.com/personal/angelicasanjuan_supertransporte_gov_co/Documents/OCI 2026/200_OCI2025/200-21 INFORMES/200-21.03 EVALUC/EVALUACION SISTEMA CONTROL INTERNO SCI/Segundo Semestre 2025/"/>
    </mc:Choice>
  </mc:AlternateContent>
  <xr:revisionPtr revIDLastSave="14" documentId="8_{E4D5D840-7796-4915-9E7D-7293B8E8922E}" xr6:coauthVersionLast="47" xr6:coauthVersionMax="47" xr10:uidLastSave="{BB1CA989-DE93-45D2-A145-7C524D399824}"/>
  <bookViews>
    <workbookView xWindow="-120" yWindow="-120" windowWidth="20730" windowHeight="11040" tabRatio="765" xr2:uid="{00000000-000D-0000-FFFF-FFFF00000000}"/>
  </bookViews>
  <sheets>
    <sheet name="Conclusiones" sheetId="30" r:id="rId1"/>
    <sheet name="Hoja1" sheetId="28"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s>
  <definedNames>
    <definedName name="\0">#REF!</definedName>
    <definedName name="\BD">#REF!</definedName>
    <definedName name="\BJ">#REF!</definedName>
    <definedName name="\BP">#REF!</definedName>
    <definedName name="\c">[1]BDATOS!#REF!</definedName>
    <definedName name="\CA">#REF!</definedName>
    <definedName name="\i">#REF!</definedName>
    <definedName name="\m">#REF!</definedName>
    <definedName name="__123Graph_AC86W2CE" hidden="1">[2]WIZ!$G$19:$G$30</definedName>
    <definedName name="__123Graph_AC86W2ROLL" hidden="1">[2]WIZ!$F$19:$F$30</definedName>
    <definedName name="__123Graph_AC86W3CE" hidden="1">[2]WIZ!$J$19:$J$30</definedName>
    <definedName name="__123Graph_AC86W3ROLL" hidden="1">[2]WIZ!$I$19:$I$30</definedName>
    <definedName name="__123Graph_B" hidden="1">[2]WIZ!$G$32:$G$43</definedName>
    <definedName name="__123Graph_BC86W2CE" hidden="1">[2]WIZ!$G$32:$G$43</definedName>
    <definedName name="__123Graph_BC86W2ROLL" hidden="1">[2]WIZ!$F$32:$F$43</definedName>
    <definedName name="__123Graph_BC86W3CE" hidden="1">[2]WIZ!$J$32:$J$43</definedName>
    <definedName name="__123Graph_BC86W3ROLL" hidden="1">[2]WIZ!$I$32:$I$43</definedName>
    <definedName name="__123Graph_LBL_A" hidden="1">[2]WIZ!$G$19:$G$30</definedName>
    <definedName name="__123Graph_LBL_AC86W2CE" hidden="1">[2]WIZ!$G$19:$G$30</definedName>
    <definedName name="__123Graph_LBL_AC86W2ROLL" hidden="1">[2]WIZ!$F$19:$F$30</definedName>
    <definedName name="__123Graph_LBL_AC86W3CE" hidden="1">[2]WIZ!$J$19:$J$30</definedName>
    <definedName name="__123Graph_LBL_AC86W3ROLL" hidden="1">[2]WIZ!$I$19:$I$30</definedName>
    <definedName name="__123Graph_LBL_B" hidden="1">[2]WIZ!$G$32:$G$43</definedName>
    <definedName name="__123Graph_LBL_BC86W2CE" hidden="1">[2]WIZ!$G$32:$G$43</definedName>
    <definedName name="__123Graph_LBL_BC86W2ROLL" hidden="1">[2]WIZ!$F$32:$F$43</definedName>
    <definedName name="__123Graph_LBL_BC86W3CE" hidden="1">[2]WIZ!$J$32:$J$43</definedName>
    <definedName name="__123Graph_LBL_BC86W3ROLL" hidden="1">[2]WIZ!$I$32:$I$43</definedName>
    <definedName name="__123Graph_X" hidden="1">[2]WIZ!$B$19:$B$30</definedName>
    <definedName name="__123Graph_XC86W2CE" hidden="1">[2]WIZ!$B$19:$B$30</definedName>
    <definedName name="__123Graph_XC86W2ROLL" hidden="1">[2]WIZ!$B$19:$B$30</definedName>
    <definedName name="__123Graph_XC86W3CE" hidden="1">[2]WIZ!$B$19:$B$30</definedName>
    <definedName name="__123Graph_XC86W3ROLL" hidden="1">[2]WIZ!$B$19:$B$30</definedName>
    <definedName name="_1__123Graph_AC86W_2" hidden="1">[2]WIZ!$F$19:$F$30</definedName>
    <definedName name="_10__123Graph_LBL_BC86W_2" hidden="1">[2]WIZ!$F$32:$F$43</definedName>
    <definedName name="_11__123Graph_LBL_BC86W30" hidden="1">[2]WIZ!$AE$32:$AE$43</definedName>
    <definedName name="_12__123Graph_LBL_BC86W90" hidden="1">[2]WIZ!$AF$32:$AF$43</definedName>
    <definedName name="_13__123Graph_XC86W30" hidden="1">[2]WIZ!$B$19:$B$30</definedName>
    <definedName name="_14__123Graph_XC86W90" hidden="1">[2]WIZ!$B$19:$B$30</definedName>
    <definedName name="_2__123Graph_AC86W30" hidden="1">[2]WIZ!$AE$19:$AE$30</definedName>
    <definedName name="_296">'[3]384-Acciones Corporacion'!#REF!</definedName>
    <definedName name="_3__123Graph_AC86W90" hidden="1">[2]WIZ!$AF$19:$AF$30</definedName>
    <definedName name="_304">'[3]384-Acciones Corporacion'!#REF!</definedName>
    <definedName name="_312">'[3]384-Acciones Corporacion'!#REF!</definedName>
    <definedName name="_320">'[3]384-Acciones Corporacion'!#REF!</definedName>
    <definedName name="_336">'[3]384-Acciones Corporacion'!#REF!</definedName>
    <definedName name="_344">'[3]384-Acciones Corporacion'!#REF!</definedName>
    <definedName name="_352">'[3]384-Acciones Corporacion'!#REF!</definedName>
    <definedName name="_4__123Graph_BC86W_2" hidden="1">[2]WIZ!$F$32:$F$43</definedName>
    <definedName name="_5__123Graph_BC86W30" hidden="1">[2]WIZ!$AE$32:$AE$43</definedName>
    <definedName name="_522">'[3]384-Acciones Corporacion'!#REF!</definedName>
    <definedName name="_530">'[3]384-Acciones Corporacion'!#REF!</definedName>
    <definedName name="_546">'[3]384-Acciones Corporacion'!#REF!</definedName>
    <definedName name="_554">'[3]384-Acciones Corporacion'!#REF!</definedName>
    <definedName name="_562">'[3]384-Acciones Corporacion'!#REF!</definedName>
    <definedName name="_6__123Graph_BC86W90" hidden="1">[2]WIZ!$AF$32:$AF$43</definedName>
    <definedName name="_7__123Graph_LBL_AC86W_2" hidden="1">[2]WIZ!$F$19:$F$30</definedName>
    <definedName name="_8__123Graph_LBL_AC86W30" hidden="1">[2]WIZ!$AE$19:$AE$30</definedName>
    <definedName name="_9__123Graph_LBL_AC86W90" hidden="1">[2]WIZ!$AF$19:$AF$30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hidden="1">#REF!</definedName>
    <definedName name="_Key1" hidden="1">#REF!</definedName>
    <definedName name="_Key2" hidden="1">#REF!</definedName>
    <definedName name="_Order1" hidden="1">255</definedName>
    <definedName name="_Order2" hidden="1">255</definedName>
    <definedName name="_Parse_Out" hidden="1">'[4]B.BTA.S.VALORES'!#REF!</definedName>
    <definedName name="_Sort" hidden="1">#REF!</definedName>
    <definedName name="A">[5]oficial!$A$1:$H$160</definedName>
    <definedName name="A_IMPRESIÓN_IM">#REF!</definedName>
    <definedName name="A205_">#REF!</definedName>
    <definedName name="A242_">#REF!</definedName>
    <definedName name="A255_">#REF!</definedName>
    <definedName name="A498_">#REF!</definedName>
    <definedName name="A534_">#N/A</definedName>
    <definedName name="A598_">#REF!</definedName>
    <definedName name="A641_">#REF!</definedName>
    <definedName name="A68_">#REF!</definedName>
    <definedName name="A784_">#REF!</definedName>
    <definedName name="ACCIONISTASTOTAL">'[6]Oper recip'!#REF!</definedName>
    <definedName name="Accounts">#REF!</definedName>
    <definedName name="Accrual___payment_of_dividends">#REF!</definedName>
    <definedName name="ACT">#REF!</definedName>
    <definedName name="AFANT">#REF!</definedName>
    <definedName name="AFHOY">#REF!</definedName>
    <definedName name="ahaccionistas01">#REF!</definedName>
    <definedName name="AJPAAG">#REF!</definedName>
    <definedName name="Anexo" hidden="1">{"'para SB'!$A$1420:$F$1479"}</definedName>
    <definedName name="año">#REF!</definedName>
    <definedName name="AÑO_A_PROCESAR">#REF!</definedName>
    <definedName name="año1">#REF!</definedName>
    <definedName name="AÑOS_A_PROCESAR">#REF!</definedName>
    <definedName name="AppName">#REF!</definedName>
    <definedName name="_xlnm.Print_Area" localSheetId="0">Conclusiones!$A$1:$M$37</definedName>
    <definedName name="_xlnm.Print_Area">#REF!</definedName>
    <definedName name="Área_de_impresión1">#REF!</definedName>
    <definedName name="AS2DocOpenMode" hidden="1">"AS2DocumentEdit"</definedName>
    <definedName name="AS2ReportLS" hidden="1">1</definedName>
    <definedName name="AS2SyncStepLS" hidden="1">0</definedName>
    <definedName name="AS2TickmarkLS" hidden="1">#REF!</definedName>
    <definedName name="AS2VersionLS" hidden="1">300</definedName>
    <definedName name="ASFSD">#REF!</definedName>
    <definedName name="Assertions">#REF!</definedName>
    <definedName name="BASE">#REF!</definedName>
    <definedName name="BCE">#REF!</definedName>
    <definedName name="BCEBONOS">#REF!</definedName>
    <definedName name="BCECAMBIOS">#REF!</definedName>
    <definedName name="BCEEMPRESA">#REF!</definedName>
    <definedName name="BCERENTA">#REF!</definedName>
    <definedName name="BCETESOROS">#REF!</definedName>
    <definedName name="BG_Del" hidden="1">15</definedName>
    <definedName name="BG_Ins" hidden="1">4</definedName>
    <definedName name="BG_Mod" hidden="1">6</definedName>
    <definedName name="BLOQUE">#REF!</definedName>
    <definedName name="BuiltIn_Print_Area___0">#REF!</definedName>
    <definedName name="BuiltIn_Print_Titles___0">#REF!</definedName>
    <definedName name="CALCULO">[1]BDATOS!#REF!</definedName>
    <definedName name="CAR">#REF!</definedName>
    <definedName name="CAVR">#REF!</definedName>
    <definedName name="cdtaccinistas01">#REF!</definedName>
    <definedName name="CO.Otros_Cuentas">#REF!</definedName>
    <definedName name="CO.Otros_Monto">#REF!</definedName>
    <definedName name="CO.Riesgo_Cuentas">#REF!</definedName>
    <definedName name="CO.Riesgo_Monto">#REF!</definedName>
    <definedName name="CO.Tesoreria_Cuentas">#REF!</definedName>
    <definedName name="COMP3CM">#REF!,#REF!,#REF!,#REF!,#REF!</definedName>
    <definedName name="COMP3PM">#REF!,#REF!,#REF!,#REF!</definedName>
    <definedName name="COMP3PY">#REF!,#REF!,#REF!,#REF!,#REF!</definedName>
    <definedName name="COMPCM">#REF!,#REF!,#REF!,#REF!,#REF!,#REF!,#REF!</definedName>
    <definedName name="COMPPM">#REF!,#REF!,#REF!,#REF!,#REF!,#REF!,#REF!</definedName>
    <definedName name="COMPPY">#REF!,#REF!,#REF!,#REF!,#REF!,#REF!,#REF!,#REF!</definedName>
    <definedName name="con10_partic">#REF!</definedName>
    <definedName name="conahdirectivos01">#REF!</definedName>
    <definedName name="conahojunta01">#REF!</definedName>
    <definedName name="concdtdirectivos01">#REF!</definedName>
    <definedName name="concdtentidades01">#REF!</definedName>
    <definedName name="CONGASTO">[1]BDATOS!#REF!</definedName>
    <definedName name="conotros">#REF!</definedName>
    <definedName name="Contagio030">SUMIF([7]DATA1!$B$1:$B$65536,[8]Octubre!$C1,[7]DATA1!XFA$1:XFA$65536)</definedName>
    <definedName name="Contagio060">SUMIF([7]DATA1!$B$1:$B$65536,[8]Octubre!$C1,[7]DATA1!XFA$1:XFA$65536)</definedName>
    <definedName name="Contagio090">SUMIF([7]DATA1!$B$1:$B$65536,[8]Octubre!$C1,[7]DATA1!XFA$1:XFA$65536)</definedName>
    <definedName name="Contagio120">SUMIF([7]DATA1!$B$1:$B$65536,[8]Octubre!$C1,[7]DATA1!XFA$1:XFA$65536)</definedName>
    <definedName name="Contagio150">SUMIF([7]DATA1!$B$1:$B$65536,[8]Octubre!$C1,[7]DATA1!XFA$1:XFA$65536)</definedName>
    <definedName name="Contagio180">SUMIF([7]DATA1!$B$1:$B$65536,[8]Octubre!$C1,[7]DATA1!XFA$1:XFA$65536)</definedName>
    <definedName name="ContAverage">[9]!ContAverage</definedName>
    <definedName name="CORDEN">#REF!</definedName>
    <definedName name="CREDITO">[10]oficial!$H$1:$H$160</definedName>
    <definedName name="CUENTA96">#REF!</definedName>
    <definedName name="Cuentas">[11]Cuentas!$B$3:$E$41</definedName>
    <definedName name="d">[12]Cuentas!$B$3:$E$42</definedName>
    <definedName name="DEBITO">[10]oficial!$G$1:$G$160</definedName>
    <definedName name="dfsd">SUMIF([7]DATA1!$B$1:$B$65536,[8]Octubre!$C1,[7]DATA1!K$1:K$65536)</definedName>
    <definedName name="Div" hidden="1">'[4]B.BTA.S.VALORES'!#REF!</definedName>
    <definedName name="Divide">#REF!</definedName>
    <definedName name="doce">'[13]Anexo-Participaciones Dic-11'!$E$22</definedName>
    <definedName name="ELIEXTRA">'[14]ELIMINA EXT'!$A$3:$Y$217</definedName>
    <definedName name="ELIFIL">[14]ELIMINA!$A$4:$AM$231</definedName>
    <definedName name="ELIMEXT">#REF!</definedName>
    <definedName name="ELIMINA">#REF!</definedName>
    <definedName name="entidades">#REF!</definedName>
    <definedName name="EPIANDES">#REF!</definedName>
    <definedName name="ESCRIBA">[1]BDATOS!#REF!</definedName>
    <definedName name="ESTADOS_FINANCIEROS_A_PROCESAR">#REF!</definedName>
    <definedName name="ESTCAM">#REF!</definedName>
    <definedName name="ET">#REF!</definedName>
    <definedName name="FailureActual">[9]!FailureActual</definedName>
    <definedName name="FailurePlan">[9]!FailurePlan</definedName>
    <definedName name="FILEXT">[14]FILIALEXT!$A$1:$L$4091</definedName>
    <definedName name="FILIAL">[14]FILIAL!$A$3:$AE$5414</definedName>
    <definedName name="FleetAdj">[9]!FleetAdj</definedName>
    <definedName name="FleetNoAdj">[9]!FleetNoAdj</definedName>
    <definedName name="GastosRegionales_Monto">'[15]Gastos regionales'!$G$8:$G$47</definedName>
    <definedName name="gorr">"Botón 17"</definedName>
    <definedName name="HTML_CodePage" hidden="1">1252</definedName>
    <definedName name="HTML_Control" hidden="1">{"'para SB'!$A$1420:$F$1479"}</definedName>
    <definedName name="HTML_Description" hidden="1">""</definedName>
    <definedName name="HTML_Email" hidden="1">""</definedName>
    <definedName name="HTML_Header" hidden="1">""</definedName>
    <definedName name="HTML_LastUpdate" hidden="1">"22/06/00"</definedName>
    <definedName name="HTML_LineAfter" hidden="1">FALSE</definedName>
    <definedName name="HTML_LineBefore" hidden="1">FALSE</definedName>
    <definedName name="HTML_Name" hidden="1">"BANCO CENTRAL DE HONDURAS"</definedName>
    <definedName name="HTML_OBDlg2" hidden="1">TRUE</definedName>
    <definedName name="HTML_OBDlg4" hidden="1">TRUE</definedName>
    <definedName name="HTML_OS" hidden="1">0</definedName>
    <definedName name="HTML_PathFile" hidden="1">"A:\tasaintss.htm"</definedName>
    <definedName name="HTML_Title" hidden="1">""</definedName>
    <definedName name="INDI">#REF!</definedName>
    <definedName name="INDICACART">#REF!</definedName>
    <definedName name="INVER">#REF!</definedName>
    <definedName name="junio111">#REF!</definedName>
    <definedName name="JUNTA">#REF!</definedName>
    <definedName name="JUNTA1">#REF!</definedName>
    <definedName name="LLPModel">[16]!LLPModel</definedName>
    <definedName name="MATRIZ">[17]MATRIZ!$A$7:$BY$4664</definedName>
    <definedName name="MC.PL_Cuentas">#REF!</definedName>
    <definedName name="MC.PL_Monto">#REF!</definedName>
    <definedName name="MESANT">#REF!</definedName>
    <definedName name="MESES">'[18]7'!$AL$3:$AL$7</definedName>
    <definedName name="MESHOY">#REF!</definedName>
    <definedName name="Mora030">SUMIF([7]DATA1!$B$1:$B$65536,[8]Octubre!$C1,[7]DATA1!XFA$1:XFA$65536)</definedName>
    <definedName name="Mora060">SUMIF([7]DATA1!$B$1:$B$65536,[8]Octubre!$C1,[7]DATA1!XFA$1:XFA$65536)</definedName>
    <definedName name="Mora090">SUMIF([7]DATA1!$B$1:$B$65536,[8]Octubre!$C1,[7]DATA1!XFA$1:XFA$65536)</definedName>
    <definedName name="Mora120">SUMIF([7]DATA1!$B$1:$B$65536,[8]Octubre!$C1,[7]DATA1!XFA$1:XFA$65536)</definedName>
    <definedName name="Mora150">SUMIF([7]DATA1!$B$1:$B$65536,[8]Octubre!$C1,[7]DATA1!XFA$1:XFA$65536)</definedName>
    <definedName name="Mora180">SUMIF([7]DATA1!$B$1:$B$65536,[8]Octubre!$C1,[7]DATA1!XFA$1:XFA$65536)</definedName>
    <definedName name="MultiSelectNames">#REF!</definedName>
    <definedName name="Nivel">#REF!</definedName>
    <definedName name="NOPUC">#REF!</definedName>
    <definedName name="OFI">[10]oficial!$A$1:$H$160</definedName>
    <definedName name="ORDEN1">#REF!</definedName>
    <definedName name="ORDEN2">#REF!</definedName>
    <definedName name="ORDEN3">#REF!</definedName>
    <definedName name="ORDEN4">#REF!</definedName>
    <definedName name="ORDEN5">#REF!</definedName>
    <definedName name="ORDEN6">#REF!</definedName>
    <definedName name="p">'[19]Participación Accionaria Junio '!$K$11</definedName>
    <definedName name="PAS">#REF!</definedName>
    <definedName name="PAT">#REF!</definedName>
    <definedName name="Pcnt.Competencia">IF([20]Resumen!B1&gt;0.01,IF([20]Resumen!XFD1&gt;0.01,[20]Resumen!XFD1/[20]Resumen!B1,0),0)</definedName>
    <definedName name="Pcnt.COMSAL">IF([20]Resumen!D1&gt;0.01,IF([20]Resumen!XFD1&gt;0.01,[20]Resumen!XFD1/[20]Resumen!D1,0),0)</definedName>
    <definedName name="PL.120_Cuentas">'[21]Time Deposits (PL.120)'!$C$7:$C$10</definedName>
    <definedName name="PL.120_Monto">'[21]Time Deposits (PL.120)'!$E$7:$E$10</definedName>
    <definedName name="PL.501_Cuentas">'[15]Swap Gain MtM (PL.501)'!$C$7:$C$12</definedName>
    <definedName name="PL.501_Monto">'[15]Swap Gain MtM (PL.501)'!$E$7:$E$12</definedName>
    <definedName name="PL.502_Cuentas">'[15]Gain on Sale of OREOs (PL.502)'!$C$7:$C$9</definedName>
    <definedName name="PL.502_Monto">'[15]Gain on Sale of OREOs (PL.502)'!$E$7:$E$9</definedName>
    <definedName name="PL.505_Monto">'[15]Other Income (PL.505)'!$E$8:$E$39</definedName>
    <definedName name="PL.581_Cuentas">'[15]Other Compensation (PL.581)'!$C$7:$C$19</definedName>
    <definedName name="PL.581_Monto">'[15]Other Compensation (PL.581)'!$E$7:$E$19</definedName>
    <definedName name="PL.601_Cuentas">'[15]Other Comp Benefits (PL.601)'!$C$7:$C$19</definedName>
    <definedName name="PL.601_Monto">'[15]Other Comp Benefits (PL.601)'!$E$7:$E$19</definedName>
    <definedName name="PL.621_Cuentas">'[15]Rents Build &amp; Park (PL.621)'!$C$7:$C$10</definedName>
    <definedName name="PL.621_Monto">'[15]Rents Build &amp; Park (PL.621)'!$E$7:$E$10</definedName>
    <definedName name="PL.657_Cuentas">'[15]Consulting Fees (PL.657)'!$C$7:$C$13</definedName>
    <definedName name="PL.657_Monto">'[15]Consulting Fees (PL.657)'!$E$7:$E$13</definedName>
    <definedName name="PL.661_Cuentas">'[15]Professional Services (PL.661)'!$C$7:$C$15</definedName>
    <definedName name="PL.661_Monto">'[15]Professional Services (PL.661)'!$E$7:$E$15</definedName>
    <definedName name="PL.665_Cuentas">'[15]Insurance (PL.665)'!$C$7:$C$16</definedName>
    <definedName name="PL.665_Monto">'[15]Insurance (PL.665)'!$E$7:$E$16</definedName>
    <definedName name="PL.713_Cuentas">'[15]Frauds (PL.713)'!$C$7:$C$16</definedName>
    <definedName name="PL.713_Monto">'[15]Frauds (PL.713)'!$E$7:$E$16</definedName>
    <definedName name="PL.717_Cuentas">'[21]Corporate Expenses (PL.717)'!$D$8:$D$43</definedName>
    <definedName name="PL.717_Monto">'[21]Corporate Expenses (PL.717)'!$F$8:$F$43</definedName>
    <definedName name="PL.721_Cuentas">'[15]Veh &amp; Equ Maintenance (PL.721)'!$C$7:$C$13</definedName>
    <definedName name="PL.721_Monto">'[15]Veh &amp; Equ Maintenance (PL.721)'!$E$7:$E$13</definedName>
    <definedName name="PL.741_Cuentas">'[15]Representation Expnses (PL.741)'!$C$7:$C$16</definedName>
    <definedName name="PL.741_Monto">'[15]Representation Expnses (PL.741)'!$E$7:$E$16</definedName>
    <definedName name="PL.773_Monto">'[15]Other Services (PL.773)'!$E$8:$E$43</definedName>
    <definedName name="PL.797_Cuentas">'[15]Depreciation (PL.797)'!$C$7:$C$12</definedName>
    <definedName name="PL.797_Monto">'[15]Depreciation (PL.797)'!$E$7:$E$12</definedName>
    <definedName name="PRES">#REF!</definedName>
    <definedName name="PRES1">#REF!</definedName>
    <definedName name="Presup">SUMIF([22]DATA!$H$1:$H$65536,#REF!&amp;"-"&amp;#REF!&amp;"-"&amp;MONTH(#REF!),[22]DATA!$G$1:$G$65536)</definedName>
    <definedName name="ProductivityWith">[9]!ProductivityWith</definedName>
    <definedName name="ProductivityWithout">[9]!ProductivityWithout</definedName>
    <definedName name="PUC">#REF!</definedName>
    <definedName name="PYG">#REF!</definedName>
    <definedName name="PYGBONOS">#REF!</definedName>
    <definedName name="PYGCAMBIOS">#REF!</definedName>
    <definedName name="PYGRENTA">#REF!</definedName>
    <definedName name="PYGTESOROS">#REF!</definedName>
    <definedName name="qeq">SUMIF([7]DATA1!$B$1:$B$65536,[8]Octubre!$C1,[7]DATA1!XFA$1:XFA$65536)</definedName>
    <definedName name="ref_contr">#REF!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FALSE</definedName>
    <definedName name="ro" hidden="1">{"'Sheet1'!$A$1:$F$179"}</definedName>
    <definedName name="rod" hidden="1">{"'Sheet1'!$A$1:$F$179"}</definedName>
    <definedName name="rodirgo" hidden="1">{"'Sheet1'!$A$1:$F$179"}</definedName>
    <definedName name="Saldo">SUMIF([7]DATA2!XFB$1:XFB$65536,[8]Octubre!$C1,[7]DATA2!A$1:A$65536)</definedName>
    <definedName name="sdaf" hidden="1">{"'para SB'!$A$1420:$F$1479"}</definedName>
    <definedName name="SHARED_FORMULA_0">#N/A</definedName>
    <definedName name="SHARED_FORMULA_1">#N/A</definedName>
    <definedName name="SHARED_FORMULA_10">#N/A</definedName>
    <definedName name="SHARED_FORMULA_11">#N/A</definedName>
    <definedName name="SHARED_FORMULA_12">#N/A</definedName>
    <definedName name="SHARED_FORMULA_13">#N/A</definedName>
    <definedName name="SHARED_FORMULA_14">#N/A</definedName>
    <definedName name="SHARED_FORMULA_15">#N/A</definedName>
    <definedName name="SHARED_FORMULA_16">#N/A</definedName>
    <definedName name="SHARED_FORMULA_17">#N/A</definedName>
    <definedName name="SHARED_FORMULA_18">#N/A</definedName>
    <definedName name="SHARED_FORMULA_19">#N/A</definedName>
    <definedName name="SHARED_FORMULA_2">#N/A</definedName>
    <definedName name="SHARED_FORMULA_20">#N/A</definedName>
    <definedName name="SHARED_FORMULA_21">#N/A</definedName>
    <definedName name="SHARED_FORMULA_22">#N/A</definedName>
    <definedName name="SHARED_FORMULA_23">#N/A</definedName>
    <definedName name="SHARED_FORMULA_24">#N/A</definedName>
    <definedName name="SHARED_FORMULA_25">#N/A</definedName>
    <definedName name="SHARED_FORMULA_26">#N/A</definedName>
    <definedName name="SHARED_FORMULA_27">#N/A</definedName>
    <definedName name="SHARED_FORMULA_28">#N/A</definedName>
    <definedName name="SHARED_FORMULA_29">#N/A</definedName>
    <definedName name="SHARED_FORMULA_3">#N/A</definedName>
    <definedName name="SHARED_FORMULA_30">#N/A</definedName>
    <definedName name="SHARED_FORMULA_31">#N/A</definedName>
    <definedName name="SHARED_FORMULA_32">#N/A</definedName>
    <definedName name="SHARED_FORMULA_33">#N/A</definedName>
    <definedName name="SHARED_FORMULA_34">#N/A</definedName>
    <definedName name="SHARED_FORMULA_35">#N/A</definedName>
    <definedName name="SHARED_FORMULA_36">#N/A</definedName>
    <definedName name="SHARED_FORMULA_37">#N/A</definedName>
    <definedName name="SHARED_FORMULA_38">#N/A</definedName>
    <definedName name="SHARED_FORMULA_39">#N/A</definedName>
    <definedName name="SHARED_FORMULA_4">#N/A</definedName>
    <definedName name="SHARED_FORMULA_40">#N/A</definedName>
    <definedName name="SHARED_FORMULA_41">#N/A</definedName>
    <definedName name="SHARED_FORMULA_42">#N/A</definedName>
    <definedName name="SHARED_FORMULA_43">#N/A</definedName>
    <definedName name="SHARED_FORMULA_44">#N/A</definedName>
    <definedName name="SHARED_FORMULA_45">#N/A</definedName>
    <definedName name="SHARED_FORMULA_46">#N/A</definedName>
    <definedName name="SHARED_FORMULA_47">#N/A</definedName>
    <definedName name="SHARED_FORMULA_48">#N/A</definedName>
    <definedName name="SHARED_FORMULA_49">#N/A</definedName>
    <definedName name="SHARED_FORMULA_5">#N/A</definedName>
    <definedName name="SHARED_FORMULA_50">#N/A</definedName>
    <definedName name="SHARED_FORMULA_51">#N/A</definedName>
    <definedName name="SHARED_FORMULA_52">#N/A</definedName>
    <definedName name="SHARED_FORMULA_53">#N/A</definedName>
    <definedName name="SHARED_FORMULA_54">#N/A</definedName>
    <definedName name="SHARED_FORMULA_55">#N/A</definedName>
    <definedName name="SHARED_FORMULA_56">#N/A</definedName>
    <definedName name="SHARED_FORMULA_57">#N/A</definedName>
    <definedName name="SHARED_FORMULA_58">#N/A</definedName>
    <definedName name="SHARED_FORMULA_6">#N/A</definedName>
    <definedName name="SHARED_FORMULA_7">#N/A</definedName>
    <definedName name="SHARED_FORMULA_8">#N/A</definedName>
    <definedName name="SHARED_FORMULA_9">#N/A</definedName>
    <definedName name="TestTypes">#REF!</definedName>
    <definedName name="TextRefCopyRangeCount" hidden="1">1</definedName>
    <definedName name="Títulos_a_imprimir_IM">#REF!,#REF!</definedName>
    <definedName name="TOTAL">#REF!</definedName>
    <definedName name="Total_Contagio">SUMIF([7]DATA1!$B$1:$B$65536,[8]Octubre!$C1,[7]DATA1!K$1:K$65536)</definedName>
    <definedName name="Total_Mora">SUMIF([7]DATA1!$B$1:$B$65536,[8]Octubre!$C1,[7]DATA1!K$1:K$65536)</definedName>
    <definedName name="TypesOfTransaction">#REF!</definedName>
    <definedName name="uno">'[13]Anexo-Participaciones Dic-11'!$E$9</definedName>
    <definedName name="utilidad">'[6]Estado de Resultados'!#REF!</definedName>
    <definedName name="VALID">#REF!</definedName>
    <definedName name="VALOR" hidden="1">{#N/A,#N/A,FALSE,"ANEXO1";"ACTIVO",#N/A,FALSE,"ANEXO1";"PASIVO",#N/A,FALSE,"ANEXO1";"G Y P",#N/A,FALSE,"ANEXO1"}</definedName>
    <definedName name="veinticuatro">#REF!</definedName>
    <definedName name="veintidos">#REF!</definedName>
    <definedName name="veintitres">#REF!</definedName>
    <definedName name="veintiuno">#REF!</definedName>
    <definedName name="W">[5]oficial!$G$1:$G$160</definedName>
    <definedName name="we">SUMIF([7]DATA1!$B$1:$B$65536,[8]Octubre!$C1,[7]DATA1!XFA$1:XFA$65536)</definedName>
    <definedName name="weq">SUMIF([7]DATA1!$B$1:$B$65536,[8]Octubre!$C1,[7]DATA1!XFA$1:XFA$65536)</definedName>
    <definedName name="wrn.CONSOLIDADO." hidden="1">{#N/A,#N/A,FALSE,"ANEXO1";"ACTIVO",#N/A,FALSE,"ANEXO1";"PASIVO",#N/A,FALSE,"ANEXO1";"G Y P",#N/A,FALSE,"ANEXO1"}</definedName>
    <definedName name="ws" hidden="1">{"'Sheet1'!$A$1:$F$179"}</definedName>
    <definedName name="XXX">#REF!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3" i="30" l="1"/>
  <c r="O31" i="30"/>
  <c r="O29" i="30"/>
  <c r="O27" i="30"/>
  <c r="O25" i="30"/>
  <c r="B54" i="28" l="1"/>
  <c r="B53" i="28"/>
  <c r="B19" i="28"/>
  <c r="B6" i="28" l="1"/>
  <c r="B81" i="28" l="1"/>
  <c r="B82" i="28"/>
  <c r="K2" i="28" l="1"/>
  <c r="L2" i="28"/>
  <c r="G2" i="28"/>
  <c r="M2" i="28" l="1"/>
  <c r="B44" i="28" l="1"/>
  <c r="B45" i="28"/>
  <c r="B46" i="28"/>
  <c r="B47" i="28"/>
  <c r="B48" i="28"/>
  <c r="B49" i="28"/>
  <c r="B50" i="28"/>
  <c r="B51" i="28"/>
  <c r="B52" i="28"/>
  <c r="B55" i="28"/>
  <c r="B56" i="28"/>
  <c r="B57" i="28"/>
  <c r="B58" i="28"/>
  <c r="B59" i="28"/>
  <c r="B60" i="28"/>
  <c r="B61" i="28"/>
  <c r="B62" i="28"/>
  <c r="B63" i="28"/>
  <c r="B64" i="28"/>
  <c r="B65" i="28"/>
  <c r="B66" i="28"/>
  <c r="B67" i="28"/>
  <c r="B68" i="28"/>
  <c r="B69" i="28"/>
  <c r="B70" i="28"/>
  <c r="B71" i="28"/>
  <c r="B72" i="28"/>
  <c r="B73" i="28"/>
  <c r="B74" i="28"/>
  <c r="B75" i="28"/>
  <c r="B76" i="28"/>
  <c r="B77" i="28"/>
  <c r="B78" i="28"/>
  <c r="B79" i="28"/>
  <c r="B80" i="28"/>
  <c r="B43" i="28"/>
  <c r="B26" i="28"/>
  <c r="B27" i="28"/>
  <c r="B28" i="28"/>
  <c r="B29" i="28"/>
  <c r="B30" i="28"/>
  <c r="B31" i="28"/>
  <c r="B32" i="28"/>
  <c r="B33" i="28"/>
  <c r="B34" i="28"/>
  <c r="B35" i="28"/>
  <c r="B36" i="28"/>
  <c r="B37" i="28"/>
  <c r="B38" i="28"/>
  <c r="B39" i="28"/>
  <c r="B40" i="28"/>
  <c r="B41" i="28"/>
  <c r="B42" i="28"/>
  <c r="K42" i="28" l="1"/>
  <c r="K41" i="28"/>
  <c r="K40" i="28"/>
  <c r="K39" i="28"/>
  <c r="K38" i="28"/>
  <c r="K37" i="28"/>
  <c r="K36" i="28"/>
  <c r="K35" i="28"/>
  <c r="K34" i="28"/>
  <c r="K33" i="28"/>
  <c r="K32" i="28"/>
  <c r="K31" i="28"/>
  <c r="K30" i="28"/>
  <c r="K29" i="28"/>
  <c r="K28" i="28"/>
  <c r="K27" i="28"/>
  <c r="K26" i="28"/>
  <c r="L42" i="28"/>
  <c r="L41" i="28"/>
  <c r="L40" i="28"/>
  <c r="L39" i="28"/>
  <c r="L38" i="28"/>
  <c r="L37" i="28"/>
  <c r="L36" i="28"/>
  <c r="L35" i="28"/>
  <c r="L34" i="28"/>
  <c r="L33" i="28"/>
  <c r="L32" i="28"/>
  <c r="L31" i="28"/>
  <c r="L30" i="28"/>
  <c r="L29" i="28"/>
  <c r="L28" i="28"/>
  <c r="L27" i="28"/>
  <c r="L26" i="28"/>
  <c r="L54" i="28"/>
  <c r="L53" i="28"/>
  <c r="L52" i="28"/>
  <c r="L51" i="28"/>
  <c r="L50" i="28"/>
  <c r="L49" i="28"/>
  <c r="L48" i="28"/>
  <c r="L47" i="28"/>
  <c r="L46" i="28"/>
  <c r="L45" i="28"/>
  <c r="L44" i="28"/>
  <c r="L43" i="28"/>
  <c r="K54" i="28"/>
  <c r="K53" i="28"/>
  <c r="K52" i="28"/>
  <c r="K51" i="28"/>
  <c r="K50" i="28"/>
  <c r="K49" i="28"/>
  <c r="K48" i="28"/>
  <c r="K47" i="28"/>
  <c r="K46" i="28"/>
  <c r="K45" i="28"/>
  <c r="K44" i="28"/>
  <c r="K43" i="28"/>
  <c r="C54" i="28"/>
  <c r="E54" i="28"/>
  <c r="F54" i="28"/>
  <c r="G54" i="28"/>
  <c r="C53" i="28"/>
  <c r="E53" i="28"/>
  <c r="F53" i="28"/>
  <c r="G53" i="28"/>
  <c r="L68" i="28"/>
  <c r="L67" i="28"/>
  <c r="L66" i="28"/>
  <c r="L65" i="28"/>
  <c r="L64" i="28"/>
  <c r="L63" i="28"/>
  <c r="L62" i="28"/>
  <c r="L61" i="28"/>
  <c r="L60" i="28"/>
  <c r="L59" i="28"/>
  <c r="L58" i="28"/>
  <c r="L57" i="28"/>
  <c r="L56" i="28"/>
  <c r="L55" i="28"/>
  <c r="K68" i="28"/>
  <c r="K67" i="28"/>
  <c r="K66" i="28"/>
  <c r="K65" i="28"/>
  <c r="K64" i="28"/>
  <c r="K63" i="28"/>
  <c r="K62" i="28"/>
  <c r="K61" i="28"/>
  <c r="K60" i="28"/>
  <c r="K59" i="28"/>
  <c r="K58" i="28"/>
  <c r="K57" i="28"/>
  <c r="K56" i="28"/>
  <c r="K55" i="28"/>
  <c r="L82" i="28"/>
  <c r="L81" i="28"/>
  <c r="L80" i="28"/>
  <c r="L79" i="28"/>
  <c r="L78" i="28"/>
  <c r="L77" i="28"/>
  <c r="L76" i="28"/>
  <c r="L75" i="28"/>
  <c r="L74" i="28"/>
  <c r="L73" i="28"/>
  <c r="L72" i="28"/>
  <c r="L71" i="28"/>
  <c r="L70" i="28"/>
  <c r="L69" i="28"/>
  <c r="K82" i="28"/>
  <c r="K81" i="28"/>
  <c r="K80" i="28"/>
  <c r="K79" i="28"/>
  <c r="K78" i="28"/>
  <c r="K77" i="28"/>
  <c r="K76" i="28"/>
  <c r="K75" i="28"/>
  <c r="K74" i="28"/>
  <c r="K73" i="28"/>
  <c r="K72" i="28"/>
  <c r="K71" i="28"/>
  <c r="K70" i="28"/>
  <c r="K69" i="28"/>
  <c r="G33" i="28"/>
  <c r="G41" i="28"/>
  <c r="F30" i="28"/>
  <c r="F38" i="28"/>
  <c r="G35" i="28"/>
  <c r="F32" i="28"/>
  <c r="G29" i="28"/>
  <c r="F26" i="28"/>
  <c r="G32" i="28"/>
  <c r="F37" i="28"/>
  <c r="G34" i="28"/>
  <c r="G42" i="28"/>
  <c r="F31" i="28"/>
  <c r="F39" i="28"/>
  <c r="F40" i="28"/>
  <c r="F42" i="28"/>
  <c r="F28" i="28"/>
  <c r="F29" i="28"/>
  <c r="G27" i="28"/>
  <c r="G28" i="28"/>
  <c r="G36" i="28"/>
  <c r="F33" i="28"/>
  <c r="F41" i="28"/>
  <c r="G37" i="28"/>
  <c r="F34" i="28"/>
  <c r="G31" i="28"/>
  <c r="F36" i="28"/>
  <c r="G30" i="28"/>
  <c r="G38" i="28"/>
  <c r="F27" i="28"/>
  <c r="F35" i="28"/>
  <c r="G39" i="28"/>
  <c r="G40" i="28"/>
  <c r="G82" i="28"/>
  <c r="G74" i="28"/>
  <c r="F71" i="28"/>
  <c r="F79" i="28"/>
  <c r="F81" i="28"/>
  <c r="F69" i="28"/>
  <c r="G75" i="28"/>
  <c r="G81" i="28"/>
  <c r="G73" i="28"/>
  <c r="F72" i="28"/>
  <c r="F80" i="28"/>
  <c r="F73" i="28"/>
  <c r="F75" i="28"/>
  <c r="F77" i="28"/>
  <c r="F78" i="28"/>
  <c r="G80" i="28"/>
  <c r="G72" i="28"/>
  <c r="G79" i="28"/>
  <c r="G70" i="28"/>
  <c r="F74" i="28"/>
  <c r="F82" i="28"/>
  <c r="G78" i="28"/>
  <c r="G69" i="28"/>
  <c r="G76" i="28"/>
  <c r="F70" i="28"/>
  <c r="G77" i="28"/>
  <c r="G71" i="28"/>
  <c r="F76" i="28"/>
  <c r="E81" i="28"/>
  <c r="C79" i="28"/>
  <c r="E82" i="28"/>
  <c r="C80" i="28"/>
  <c r="C81" i="28"/>
  <c r="C82" i="28"/>
  <c r="C75" i="28"/>
  <c r="C76" i="28"/>
  <c r="C77" i="28"/>
  <c r="C78" i="28"/>
  <c r="C51" i="28"/>
  <c r="G44" i="28"/>
  <c r="G52" i="28"/>
  <c r="F49" i="28"/>
  <c r="F43" i="28"/>
  <c r="G45" i="28"/>
  <c r="G43" i="28"/>
  <c r="F50" i="28"/>
  <c r="F51" i="28"/>
  <c r="F45" i="28"/>
  <c r="G50" i="28"/>
  <c r="G51" i="28"/>
  <c r="G46" i="28"/>
  <c r="G47" i="28"/>
  <c r="F44" i="28"/>
  <c r="F52" i="28"/>
  <c r="G48" i="28"/>
  <c r="F48" i="28"/>
  <c r="G49" i="28"/>
  <c r="F46" i="28"/>
  <c r="F47" i="28"/>
  <c r="G62" i="28"/>
  <c r="F59" i="28"/>
  <c r="F67" i="28"/>
  <c r="F55" i="28"/>
  <c r="G68" i="28"/>
  <c r="F65" i="28"/>
  <c r="F58" i="28"/>
  <c r="G63" i="28"/>
  <c r="F60" i="28"/>
  <c r="F68" i="28"/>
  <c r="F61" i="28"/>
  <c r="G56" i="28"/>
  <c r="G64" i="28"/>
  <c r="G57" i="28"/>
  <c r="G65" i="28"/>
  <c r="F62" i="28"/>
  <c r="G58" i="28"/>
  <c r="G66" i="28"/>
  <c r="F63" i="28"/>
  <c r="F57" i="28"/>
  <c r="G59" i="28"/>
  <c r="G67" i="28"/>
  <c r="F56" i="28"/>
  <c r="F64" i="28"/>
  <c r="G60" i="28"/>
  <c r="G61" i="28"/>
  <c r="F66" i="28"/>
  <c r="C74" i="28"/>
  <c r="C34" i="28"/>
  <c r="C30" i="28"/>
  <c r="E29" i="28"/>
  <c r="E33" i="28"/>
  <c r="E37" i="28"/>
  <c r="E41" i="28"/>
  <c r="E30" i="28"/>
  <c r="E34" i="28"/>
  <c r="E38" i="28"/>
  <c r="E42" i="28"/>
  <c r="E27" i="28"/>
  <c r="E31" i="28"/>
  <c r="E35" i="28"/>
  <c r="E39" i="28"/>
  <c r="E26" i="28"/>
  <c r="E28" i="28"/>
  <c r="E32" i="28"/>
  <c r="E36" i="28"/>
  <c r="E40" i="28"/>
  <c r="E72" i="28"/>
  <c r="E76" i="28"/>
  <c r="E80" i="28"/>
  <c r="E73" i="28"/>
  <c r="E77" i="28"/>
  <c r="E69" i="28"/>
  <c r="C70" i="28"/>
  <c r="C69" i="28"/>
  <c r="C73" i="28"/>
  <c r="E70" i="28"/>
  <c r="E74" i="28"/>
  <c r="E78" i="28"/>
  <c r="C71" i="28"/>
  <c r="E71" i="28"/>
  <c r="E75" i="28"/>
  <c r="E79" i="28"/>
  <c r="C72" i="28"/>
  <c r="C41" i="28"/>
  <c r="C37" i="28"/>
  <c r="C33" i="28"/>
  <c r="C29" i="28"/>
  <c r="C50" i="28"/>
  <c r="C46" i="28"/>
  <c r="C42" i="28"/>
  <c r="C38" i="28"/>
  <c r="C43" i="28"/>
  <c r="C47" i="28"/>
  <c r="C40" i="28"/>
  <c r="C36" i="28"/>
  <c r="C32" i="28"/>
  <c r="C28" i="28"/>
  <c r="C49" i="28"/>
  <c r="C45" i="28"/>
  <c r="E44" i="28"/>
  <c r="E48" i="28"/>
  <c r="E52" i="28"/>
  <c r="E45" i="28"/>
  <c r="E49" i="28"/>
  <c r="E43" i="28"/>
  <c r="E46" i="28"/>
  <c r="E50" i="28"/>
  <c r="E47" i="28"/>
  <c r="E51" i="28"/>
  <c r="E58" i="28"/>
  <c r="E62" i="28"/>
  <c r="E66" i="28"/>
  <c r="E59" i="28"/>
  <c r="E63" i="28"/>
  <c r="E67" i="28"/>
  <c r="C59" i="28"/>
  <c r="C63" i="28"/>
  <c r="C62" i="28"/>
  <c r="E56" i="28"/>
  <c r="E60" i="28"/>
  <c r="E64" i="28"/>
  <c r="E68" i="28"/>
  <c r="C56" i="28"/>
  <c r="C60" i="28"/>
  <c r="C64" i="28"/>
  <c r="E57" i="28"/>
  <c r="E61" i="28"/>
  <c r="E65" i="28"/>
  <c r="E55" i="28"/>
  <c r="C57" i="28"/>
  <c r="C61" i="28"/>
  <c r="C65" i="28"/>
  <c r="C58" i="28"/>
  <c r="C55" i="28"/>
  <c r="C26" i="28"/>
  <c r="C39" i="28"/>
  <c r="C35" i="28"/>
  <c r="C31" i="28"/>
  <c r="C27" i="28"/>
  <c r="C48" i="28"/>
  <c r="C44" i="28"/>
  <c r="C52" i="28"/>
  <c r="C68" i="28"/>
  <c r="C67" i="28"/>
  <c r="C66" i="28"/>
  <c r="B3" i="28"/>
  <c r="B4" i="28"/>
  <c r="B5" i="28"/>
  <c r="B7" i="28"/>
  <c r="B8" i="28"/>
  <c r="B9" i="28"/>
  <c r="B10" i="28"/>
  <c r="B11" i="28"/>
  <c r="B12" i="28"/>
  <c r="B13" i="28"/>
  <c r="B14" i="28"/>
  <c r="B15" i="28"/>
  <c r="B16" i="28"/>
  <c r="B17" i="28"/>
  <c r="B18" i="28"/>
  <c r="B20" i="28"/>
  <c r="B21" i="28"/>
  <c r="B22" i="28"/>
  <c r="B23" i="28"/>
  <c r="B24" i="28"/>
  <c r="B25" i="28"/>
  <c r="B2" i="28"/>
  <c r="M58" i="28" l="1"/>
  <c r="M61" i="28"/>
  <c r="M66" i="28"/>
  <c r="M44" i="28"/>
  <c r="M48" i="28"/>
  <c r="M47" i="28"/>
  <c r="M54" i="28"/>
  <c r="M46" i="28"/>
  <c r="N52" i="28" s="1"/>
  <c r="M52" i="28"/>
  <c r="M65" i="28"/>
  <c r="M62" i="28"/>
  <c r="M43" i="28"/>
  <c r="M51" i="28"/>
  <c r="M71" i="28"/>
  <c r="M75" i="28"/>
  <c r="M79" i="28"/>
  <c r="M72" i="28"/>
  <c r="M76" i="28"/>
  <c r="M80" i="28"/>
  <c r="M45" i="28"/>
  <c r="M50" i="28"/>
  <c r="M49" i="28"/>
  <c r="M53" i="28"/>
  <c r="M56" i="28"/>
  <c r="M60" i="28"/>
  <c r="M64" i="28"/>
  <c r="M68" i="28"/>
  <c r="M69" i="28"/>
  <c r="M73" i="28"/>
  <c r="M77" i="28"/>
  <c r="M81" i="28"/>
  <c r="M70" i="28"/>
  <c r="M74" i="28"/>
  <c r="M78" i="28"/>
  <c r="M82" i="28"/>
  <c r="M57" i="28"/>
  <c r="M55" i="28"/>
  <c r="M59" i="28"/>
  <c r="M63" i="28"/>
  <c r="M67" i="28"/>
  <c r="M26" i="28"/>
  <c r="M27" i="28"/>
  <c r="M28" i="28"/>
  <c r="M29" i="28"/>
  <c r="M30" i="28"/>
  <c r="M31" i="28"/>
  <c r="M32" i="28"/>
  <c r="M33" i="28"/>
  <c r="M34" i="28"/>
  <c r="M35" i="28"/>
  <c r="M36" i="28"/>
  <c r="M37" i="28"/>
  <c r="M38" i="28"/>
  <c r="M39" i="28"/>
  <c r="M40" i="28"/>
  <c r="M41" i="28"/>
  <c r="M42" i="28"/>
  <c r="N55" i="28" l="1"/>
  <c r="L19" i="28"/>
  <c r="L10" i="28"/>
  <c r="K20" i="28"/>
  <c r="F19" i="28"/>
  <c r="L13" i="28"/>
  <c r="K4" i="28"/>
  <c r="K5" i="28"/>
  <c r="L20" i="28"/>
  <c r="E19" i="28"/>
  <c r="L21" i="28"/>
  <c r="C19" i="28"/>
  <c r="K7" i="28"/>
  <c r="K15" i="28"/>
  <c r="K23" i="28"/>
  <c r="L6" i="28"/>
  <c r="L14" i="28"/>
  <c r="L22" i="28"/>
  <c r="L3" i="28"/>
  <c r="K13" i="28"/>
  <c r="L4" i="28"/>
  <c r="K6" i="28"/>
  <c r="L5" i="28"/>
  <c r="K8" i="28"/>
  <c r="K16" i="28"/>
  <c r="K24" i="28"/>
  <c r="L7" i="28"/>
  <c r="L15" i="28"/>
  <c r="L23" i="28"/>
  <c r="K11" i="28"/>
  <c r="K12" i="28"/>
  <c r="K21" i="28"/>
  <c r="K22" i="28"/>
  <c r="K9" i="28"/>
  <c r="K17" i="28"/>
  <c r="K25" i="28"/>
  <c r="L8" i="28"/>
  <c r="L16" i="28"/>
  <c r="L24" i="28"/>
  <c r="K19" i="28"/>
  <c r="G19" i="28"/>
  <c r="L11" i="28"/>
  <c r="L12" i="28"/>
  <c r="K14" i="28"/>
  <c r="K3" i="28"/>
  <c r="K10" i="28"/>
  <c r="K18" i="28"/>
  <c r="L9" i="28"/>
  <c r="L17" i="28"/>
  <c r="L25" i="28"/>
  <c r="L18" i="28"/>
  <c r="N53" i="28"/>
  <c r="N54" i="28"/>
  <c r="N49" i="28"/>
  <c r="N47" i="28"/>
  <c r="N46" i="28"/>
  <c r="N48" i="28"/>
  <c r="E6" i="28"/>
  <c r="C6" i="28"/>
  <c r="F6" i="28"/>
  <c r="G6" i="28"/>
  <c r="N44" i="28"/>
  <c r="N26" i="28"/>
  <c r="N34" i="28"/>
  <c r="N42" i="28"/>
  <c r="N27" i="28"/>
  <c r="N35" i="28"/>
  <c r="N40" i="28"/>
  <c r="N28" i="28"/>
  <c r="N36" i="28"/>
  <c r="N29" i="28"/>
  <c r="N37" i="28"/>
  <c r="N30" i="28"/>
  <c r="N38" i="28"/>
  <c r="N32" i="28"/>
  <c r="N31" i="28"/>
  <c r="N39" i="28"/>
  <c r="N33" i="28"/>
  <c r="N41" i="28"/>
  <c r="N51" i="28"/>
  <c r="N43" i="28"/>
  <c r="N50" i="28"/>
  <c r="N76" i="28"/>
  <c r="N75" i="28"/>
  <c r="N69" i="28"/>
  <c r="N77" i="28"/>
  <c r="N82" i="28"/>
  <c r="N70" i="28"/>
  <c r="N78" i="28"/>
  <c r="N71" i="28"/>
  <c r="N79" i="28"/>
  <c r="N72" i="28"/>
  <c r="N80" i="28"/>
  <c r="N74" i="28"/>
  <c r="N73" i="28"/>
  <c r="N81" i="28"/>
  <c r="N45" i="28"/>
  <c r="N60" i="28"/>
  <c r="N68" i="28"/>
  <c r="N61" i="28"/>
  <c r="N62" i="28"/>
  <c r="N63" i="28"/>
  <c r="N66" i="28"/>
  <c r="N67" i="28"/>
  <c r="N56" i="28"/>
  <c r="N64" i="28"/>
  <c r="N57" i="28"/>
  <c r="N65" i="28"/>
  <c r="N58" i="28"/>
  <c r="N59" i="28"/>
  <c r="G10" i="28"/>
  <c r="G23" i="28"/>
  <c r="F7" i="28"/>
  <c r="F20" i="28"/>
  <c r="G25" i="28"/>
  <c r="G11" i="28"/>
  <c r="G24" i="28"/>
  <c r="F8" i="28"/>
  <c r="F21" i="28"/>
  <c r="G15" i="28"/>
  <c r="F4" i="28"/>
  <c r="F15" i="28"/>
  <c r="G3" i="28"/>
  <c r="G13" i="28"/>
  <c r="F9" i="28"/>
  <c r="F22" i="28"/>
  <c r="F11" i="28"/>
  <c r="G8" i="28"/>
  <c r="G4" i="28"/>
  <c r="G14" i="28"/>
  <c r="F10" i="28"/>
  <c r="F23" i="28"/>
  <c r="F24" i="28"/>
  <c r="G9" i="28"/>
  <c r="G5" i="28"/>
  <c r="G21" i="28"/>
  <c r="G22" i="28"/>
  <c r="G7" i="28"/>
  <c r="G20" i="28"/>
  <c r="F3" i="28"/>
  <c r="F13" i="28"/>
  <c r="F25" i="28"/>
  <c r="F14" i="28"/>
  <c r="F5" i="28"/>
  <c r="F12" i="28"/>
  <c r="F17" i="28"/>
  <c r="F2" i="28"/>
  <c r="F16" i="28"/>
  <c r="F18" i="28"/>
  <c r="G18" i="28"/>
  <c r="G16" i="28"/>
  <c r="G12" i="28"/>
  <c r="G17" i="28"/>
  <c r="C21" i="28"/>
  <c r="C16" i="28"/>
  <c r="C12" i="28"/>
  <c r="C8" i="28"/>
  <c r="C3" i="28"/>
  <c r="C24" i="28"/>
  <c r="C20" i="28"/>
  <c r="C15" i="28"/>
  <c r="C11" i="28"/>
  <c r="C7" i="28"/>
  <c r="C2" i="28"/>
  <c r="C23" i="28"/>
  <c r="C18" i="28"/>
  <c r="C14" i="28"/>
  <c r="C10" i="28"/>
  <c r="C5" i="28"/>
  <c r="C25" i="28"/>
  <c r="C22" i="28"/>
  <c r="C17" i="28"/>
  <c r="C13" i="28"/>
  <c r="C9" i="28"/>
  <c r="C4" i="28"/>
  <c r="E3" i="28"/>
  <c r="E8" i="28"/>
  <c r="E12" i="28"/>
  <c r="E16" i="28"/>
  <c r="E21" i="28"/>
  <c r="E25" i="28"/>
  <c r="E4" i="28"/>
  <c r="E9" i="28"/>
  <c r="E13" i="28"/>
  <c r="E17" i="28"/>
  <c r="E22" i="28"/>
  <c r="E2" i="28"/>
  <c r="E5" i="28"/>
  <c r="E10" i="28"/>
  <c r="E14" i="28"/>
  <c r="E18" i="28"/>
  <c r="E23" i="28"/>
  <c r="E7" i="28"/>
  <c r="E11" i="28"/>
  <c r="E15" i="28"/>
  <c r="E20" i="28"/>
  <c r="E24" i="28"/>
  <c r="G55" i="28"/>
  <c r="M19" i="28" l="1"/>
  <c r="M15" i="28"/>
  <c r="M22" i="28"/>
  <c r="M10" i="28"/>
  <c r="M3" i="28"/>
  <c r="M23" i="28"/>
  <c r="M20" i="28"/>
  <c r="M21" i="28"/>
  <c r="M13" i="28"/>
  <c r="M14" i="28"/>
  <c r="M6" i="28"/>
  <c r="M18" i="28"/>
  <c r="M25" i="28"/>
  <c r="M17" i="28"/>
  <c r="M9" i="28"/>
  <c r="M12" i="28"/>
  <c r="M11" i="28"/>
  <c r="M24" i="28"/>
  <c r="M16" i="28"/>
  <c r="M8" i="28"/>
  <c r="M7" i="28"/>
  <c r="M5" i="28"/>
  <c r="M4" i="28"/>
  <c r="I54" i="28"/>
  <c r="I19" i="28"/>
  <c r="I53" i="28"/>
  <c r="I6" i="28"/>
  <c r="G26" i="28"/>
  <c r="H6" i="28" s="1"/>
  <c r="N2" i="28" l="1"/>
  <c r="N19" i="28"/>
  <c r="H54" i="28"/>
  <c r="H53" i="28"/>
  <c r="H82" i="28"/>
  <c r="H19" i="28"/>
  <c r="N6" i="28"/>
  <c r="N9" i="28"/>
  <c r="N17" i="28"/>
  <c r="N25" i="28"/>
  <c r="N10" i="28"/>
  <c r="N18" i="28"/>
  <c r="N16" i="28"/>
  <c r="N11" i="28"/>
  <c r="N20" i="28"/>
  <c r="N8" i="28"/>
  <c r="N3" i="28"/>
  <c r="N12" i="28"/>
  <c r="N21" i="28"/>
  <c r="N4" i="28"/>
  <c r="N13" i="28"/>
  <c r="N22" i="28"/>
  <c r="N5" i="28"/>
  <c r="N14" i="28"/>
  <c r="N23" i="28"/>
  <c r="N7" i="28"/>
  <c r="N15" i="28"/>
  <c r="N24" i="28"/>
  <c r="H8" i="28"/>
  <c r="H80" i="28"/>
  <c r="H48" i="28"/>
  <c r="H73" i="28"/>
  <c r="H13" i="28"/>
  <c r="H52" i="28"/>
  <c r="H25" i="28"/>
  <c r="H39" i="28"/>
  <c r="H16" i="28"/>
  <c r="H3" i="28"/>
  <c r="H28" i="28"/>
  <c r="H5" i="28"/>
  <c r="H29" i="28"/>
  <c r="H30" i="28"/>
  <c r="H26" i="28"/>
  <c r="H69" i="28"/>
  <c r="H18" i="28"/>
  <c r="H9" i="28"/>
  <c r="H27" i="28"/>
  <c r="H43" i="28"/>
  <c r="H70" i="28"/>
  <c r="H22" i="28"/>
  <c r="H45" i="28"/>
  <c r="H11" i="28"/>
  <c r="H68" i="28"/>
  <c r="H44" i="28"/>
  <c r="H36" i="28"/>
  <c r="H63" i="28"/>
  <c r="H42" i="28"/>
  <c r="H2" i="28"/>
  <c r="H31" i="28"/>
  <c r="H20" i="28"/>
  <c r="H37" i="28"/>
  <c r="H72" i="28"/>
  <c r="H67" i="28"/>
  <c r="H61" i="28"/>
  <c r="H78" i="28"/>
  <c r="H51" i="28"/>
  <c r="H46" i="28"/>
  <c r="H41" i="28"/>
  <c r="H74" i="28"/>
  <c r="H7" i="28"/>
  <c r="H17" i="28"/>
  <c r="H76" i="28"/>
  <c r="H21" i="28"/>
  <c r="H57" i="28"/>
  <c r="H24" i="28"/>
  <c r="H40" i="28"/>
  <c r="H34" i="28"/>
  <c r="H14" i="28"/>
  <c r="H4" i="28"/>
  <c r="H62" i="28"/>
  <c r="H47" i="28"/>
  <c r="H55" i="28"/>
  <c r="H65" i="28"/>
  <c r="H60" i="28"/>
  <c r="H32" i="28"/>
  <c r="H50" i="28"/>
  <c r="H56" i="28"/>
  <c r="H23" i="28"/>
  <c r="H77" i="28"/>
  <c r="H79" i="28"/>
  <c r="H66" i="28"/>
  <c r="H59" i="28"/>
  <c r="H49" i="28"/>
  <c r="H35" i="28"/>
  <c r="H12" i="28"/>
  <c r="H38" i="28"/>
  <c r="H64" i="28"/>
  <c r="H81" i="28"/>
  <c r="H15" i="28"/>
  <c r="H71" i="28"/>
  <c r="H75" i="28"/>
  <c r="H10" i="28"/>
  <c r="H33" i="28"/>
  <c r="H58" i="28"/>
  <c r="I81" i="28"/>
  <c r="I82" i="28"/>
  <c r="I80" i="28"/>
  <c r="I56" i="28"/>
  <c r="I30" i="28"/>
  <c r="I2" i="28"/>
  <c r="I70" i="28"/>
  <c r="I28" i="28"/>
  <c r="I77" i="28"/>
  <c r="I69" i="28"/>
  <c r="I61" i="28"/>
  <c r="I51" i="28"/>
  <c r="I43" i="28"/>
  <c r="I76" i="28"/>
  <c r="I68" i="28"/>
  <c r="I60" i="28"/>
  <c r="I50" i="28"/>
  <c r="I42" i="28"/>
  <c r="I34" i="28"/>
  <c r="I26" i="28"/>
  <c r="I52" i="28"/>
  <c r="I35" i="28"/>
  <c r="I75" i="28"/>
  <c r="I67" i="28"/>
  <c r="I59" i="28"/>
  <c r="I49" i="28"/>
  <c r="I41" i="28"/>
  <c r="I33" i="28"/>
  <c r="I73" i="28"/>
  <c r="I39" i="28"/>
  <c r="I72" i="28"/>
  <c r="I46" i="28"/>
  <c r="I79" i="28"/>
  <c r="I63" i="28"/>
  <c r="I45" i="28"/>
  <c r="I29" i="28"/>
  <c r="I78" i="28"/>
  <c r="I44" i="28"/>
  <c r="I27" i="28"/>
  <c r="I74" i="28"/>
  <c r="I66" i="28"/>
  <c r="I58" i="28"/>
  <c r="I48" i="28"/>
  <c r="I40" i="28"/>
  <c r="I32" i="28"/>
  <c r="I65" i="28"/>
  <c r="I57" i="28"/>
  <c r="I47" i="28"/>
  <c r="I31" i="28"/>
  <c r="I64" i="28"/>
  <c r="I38" i="28"/>
  <c r="I71" i="28"/>
  <c r="I55" i="28"/>
  <c r="I37" i="28"/>
  <c r="I62" i="28"/>
  <c r="I36" i="28"/>
  <c r="I4" i="28"/>
  <c r="I11" i="28"/>
  <c r="I24" i="28"/>
  <c r="I14" i="28"/>
  <c r="I25" i="28"/>
  <c r="I15" i="28"/>
  <c r="I21" i="28"/>
  <c r="I10" i="28"/>
  <c r="I7" i="28"/>
  <c r="I22" i="28"/>
  <c r="I16" i="28"/>
  <c r="I8" i="28"/>
  <c r="I12" i="28"/>
  <c r="I18" i="28"/>
  <c r="I20" i="28"/>
  <c r="I3" i="28"/>
  <c r="I17" i="28"/>
  <c r="I23" i="28"/>
  <c r="I9" i="28"/>
  <c r="I5" i="28"/>
  <c r="I13" i="28"/>
</calcChain>
</file>

<file path=xl/sharedStrings.xml><?xml version="1.0" encoding="utf-8"?>
<sst xmlns="http://schemas.openxmlformats.org/spreadsheetml/2006/main" count="305" uniqueCount="156">
  <si>
    <t>Oportunidad de Mejora</t>
  </si>
  <si>
    <t>Deficiencia de Control
(Diseño o Ejecución)</t>
  </si>
  <si>
    <t>Deficiencia de Control Mayor
(Diseño y Ejecución)</t>
  </si>
  <si>
    <t>Ambiente de control</t>
  </si>
  <si>
    <t>Componente</t>
  </si>
  <si>
    <t>Lineamiento</t>
  </si>
  <si>
    <t>Presente</t>
  </si>
  <si>
    <t>ID</t>
  </si>
  <si>
    <t>Evaluación</t>
  </si>
  <si>
    <t>Nombre de la Entidad:</t>
  </si>
  <si>
    <t>Superintendencia de Transporte</t>
  </si>
  <si>
    <t>Periodo Evaluado:</t>
  </si>
  <si>
    <t>Estado del sistema de Control Interno de la entidad</t>
  </si>
  <si>
    <t>Conclusión general sobre la evaluación del Sistema de Control Interno</t>
  </si>
  <si>
    <t>¿Están todos los componentes operando juntos y de manera integrada? (Si / en proceso / No) (Justifique su respuesta):</t>
  </si>
  <si>
    <t>Si</t>
  </si>
  <si>
    <t>Evaluado se encuentra PRESENTE y FUNCIONANDO, permitiéndo definir puntos de mejora a través de los componentes del MECI y su articulacion con las Dimensiones del MIPG.</t>
  </si>
  <si>
    <t>¿Es efectivo el sistema de control interno para los objetivos evaluados? (Si/No) (Justifique su respuesta):</t>
  </si>
  <si>
    <t>El Sistema de Control Interno es un mecanismo fundamental para garantizar la eficiencia, eficacia y transparencia en la gestión organizacional. Si bien su diseño y aplicación pueden ser efectivos, siempre existe un margen de mejora, ya que los procesos, normativas y riesgos evolucionan constantemente.
Sin embargo, más allá de la estructura y las herramientas de control implementadas, el éxito del sistema radica en la comunicación efectiva y la receptividad a las auditorías de Control Interno. Una organización que fomente el diálogo abierto y la disposición para acoger los hallazgos y recomendaciones podrá fortalecer sus procesos, mitigar riesgos y consolidar una cultura de mejora continua. En este sentido, la auditoría no debe percibirse como un mecanismo punitivo, sino como una oportunidad para optimizar la gestión y reforzar la confianza en la administración.</t>
  </si>
  <si>
    <t>La entidad cuenta dentro de su Sistema de Control Interno, con una institucionalidad (Líneas de defensa)  que le permita la toma de decisiones frente al control (Si/No) (Justifique su respuesta):</t>
  </si>
  <si>
    <t>El Comité Institucional de Coordinación de Control Interno, el cual fue creado, mediante resolución número 14133 de 31 de diciembre de 2020 "Por la cual se subroga la resolución 14099 del 10 de diciembre de 2019 que actualiza el Modelo Integrado de planeación y gestión, se crean algunas instancias administrativas y se dictan otras disposiciones.”, adicionalmente en la política de administración de riesgos se tienen definidos los roles y responsabilidades por línea de defensa.</t>
  </si>
  <si>
    <t>¿El componente está presente y funcionando?</t>
  </si>
  <si>
    <t>Nivel de Cumplimiento componente</t>
  </si>
  <si>
    <r>
      <rPr>
        <b/>
        <u/>
        <sz val="12"/>
        <color theme="0"/>
        <rFont val="Arial"/>
        <family val="2"/>
      </rPr>
      <t xml:space="preserve"> Estado actual:</t>
    </r>
    <r>
      <rPr>
        <b/>
        <sz val="12"/>
        <color theme="0"/>
        <rFont val="Arial"/>
        <family val="2"/>
      </rPr>
      <t xml:space="preserve"> Explicacion de las Debilidades y/o Fortalezas</t>
    </r>
  </si>
  <si>
    <t>Nivel de Cumplimiento componente presentado en el informe anterior</t>
  </si>
  <si>
    <t xml:space="preserve">
Estado  del componente presentado en el informe anterior</t>
  </si>
  <si>
    <t xml:space="preserve"> Avance final del componente </t>
  </si>
  <si>
    <t>Evaluación de riesgos</t>
  </si>
  <si>
    <t>Actividades de control</t>
  </si>
  <si>
    <t>Información y comunicación</t>
  </si>
  <si>
    <t xml:space="preserve">Monitoreo </t>
  </si>
  <si>
    <t xml:space="preserve">
Lineamiento </t>
  </si>
  <si>
    <t xml:space="preserve">Pregunta </t>
  </si>
  <si>
    <t xml:space="preserve">Componente </t>
  </si>
  <si>
    <t>Dimensión o política del mipg asociada al requerimiento</t>
  </si>
  <si>
    <t>Puntaje</t>
  </si>
  <si>
    <t>Orden</t>
  </si>
  <si>
    <t xml:space="preserve">Descripción del lineamiento </t>
  </si>
  <si>
    <t xml:space="preserve">Funcionando </t>
  </si>
  <si>
    <t>Nivel de cumplimiento - aspectos particulares por componente</t>
  </si>
  <si>
    <t>1.1</t>
  </si>
  <si>
    <t>Ambiente de Control</t>
  </si>
  <si>
    <t>La entidad demuestra el compromiso con la integridad (valores) y principios del servicio público</t>
  </si>
  <si>
    <t>Cuando en el análisis de los requerimientos en los diferenes componentes del MECI se cuente con aspectos evaluados en nivel 2 (presente) y 3 (funcionando).</t>
  </si>
  <si>
    <t>1.2</t>
  </si>
  <si>
    <t>Cuando en el análisis de los requerimientos en los diferenes componentes del MECI se cuente con aspectos evaluados en nivel 2 (presente) y 2 (funcionando); 3 (presente) y 1 (funcionando); 3 (presente) y 2 (funcionando).</t>
  </si>
  <si>
    <t>Deficiencia de control mayor</t>
  </si>
  <si>
    <t>1.3</t>
  </si>
  <si>
    <t>Cuando en el análisis de los requerimientos en los diferenes componentes del MECI se cuente con aspectos evaluados en nivel 1 (presente) y 1 (funcionando); 2 (presente) y 1 (funcionando).</t>
  </si>
  <si>
    <t>1.4</t>
  </si>
  <si>
    <t>1.5</t>
  </si>
  <si>
    <t>2.1</t>
  </si>
  <si>
    <t xml:space="preserve">Aplicación de mecanismos para ejercer una adecuada supervisión del Sistema de Control Interno </t>
  </si>
  <si>
    <t>2.2</t>
  </si>
  <si>
    <t>2.3</t>
  </si>
  <si>
    <t>3.1</t>
  </si>
  <si>
    <t>Establece la planeación estratégica con responsables, metas, tiempos que faciliten el seguimiento y aplicación de controles que garanticen de forma razonable su cumplimiento. Así mismo a partir de la política de riesgo, establecer sistemas de gestión de riesgos y las responsabilidades para controlar riesgos específicos bajo la supervisión de la alta dirección.</t>
  </si>
  <si>
    <t>3.3</t>
  </si>
  <si>
    <t>3.2</t>
  </si>
  <si>
    <t>4.1</t>
  </si>
  <si>
    <t>Compromiso con la competencia de todo el personal, por lo que la gestión del talento humano tiene un carácter estratégico con el despliegue de actividades clave para todo el ciclo de vida del servidor público –ingreso, permanencia y retiro.</t>
  </si>
  <si>
    <t>4.2</t>
  </si>
  <si>
    <t>4.3</t>
  </si>
  <si>
    <t>4.4</t>
  </si>
  <si>
    <t>4.5</t>
  </si>
  <si>
    <t>4.6</t>
  </si>
  <si>
    <t>4.7</t>
  </si>
  <si>
    <t>5.1</t>
  </si>
  <si>
    <t>La entidad establece líneas de reporte dentro de la entidad para evaluar el funcionamiento del Sistema de Control Interno.</t>
  </si>
  <si>
    <t>5.2</t>
  </si>
  <si>
    <t>5.3</t>
  </si>
  <si>
    <t>5.4</t>
  </si>
  <si>
    <t>5.5</t>
  </si>
  <si>
    <t>5.6</t>
  </si>
  <si>
    <t>6.1</t>
  </si>
  <si>
    <t xml:space="preserve">Definición de objetivos con suficiente claridad para identificar y evaluar los riesgos relacionados: i)Estratégicos; ii)Operativos; iii)Legales y Presupuestales; iv)De Información Financiera y no Financiera.
</t>
  </si>
  <si>
    <t>6.2</t>
  </si>
  <si>
    <t>6.3</t>
  </si>
  <si>
    <t>7.1</t>
  </si>
  <si>
    <t xml:space="preserve">Identificación y análisis de riesgos (Analiza factores internos y externos; Implica a los niveles apropiados de la dirección; Determina cómo responder a los riesgos; Determina la importancia de los riesgos). </t>
  </si>
  <si>
    <t>7.2</t>
  </si>
  <si>
    <t>7.3</t>
  </si>
  <si>
    <t>7.4</t>
  </si>
  <si>
    <t>7.5</t>
  </si>
  <si>
    <t>8.1</t>
  </si>
  <si>
    <t xml:space="preserve">Evaluación del riesgo de fraude o corrupción. 
Cumplimiento artículo 73 de la Ley 1474 de 2011, relacionado con la prevención de los riesgos de corrupción.
</t>
  </si>
  <si>
    <t>8.2</t>
  </si>
  <si>
    <t>8.3</t>
  </si>
  <si>
    <t>8.4</t>
  </si>
  <si>
    <t>9.1</t>
  </si>
  <si>
    <t xml:space="preserve">Identificación y análisis de cambios significativos </t>
  </si>
  <si>
    <t>9.2</t>
  </si>
  <si>
    <t>9.3</t>
  </si>
  <si>
    <t>9.4</t>
  </si>
  <si>
    <t>9.5</t>
  </si>
  <si>
    <t>10.1</t>
  </si>
  <si>
    <t>Diseño y desarrollo de actividades de control (Integra el desarrollo de controles con la evaluación de riesgos; tiene en cuenta a qué nivel se aplican las actividades; facilita la segregación de funciones).</t>
  </si>
  <si>
    <t>10.2</t>
  </si>
  <si>
    <t>10.3</t>
  </si>
  <si>
    <t>11.1</t>
  </si>
  <si>
    <t>Seleccionar y Desarrolla controles generales sobre TI para apoyar la consecución de los objetivos .</t>
  </si>
  <si>
    <t>11.2</t>
  </si>
  <si>
    <t>11.3</t>
  </si>
  <si>
    <t>11.4</t>
  </si>
  <si>
    <t>12.1</t>
  </si>
  <si>
    <t>Despliegue de políticas y procedimientos (Establece responsabilidades sobre la ejecución de las políticas y procedimientos; Adopta medidas correctivas; Revisa las políticas y procedimientos).</t>
  </si>
  <si>
    <t>12.2</t>
  </si>
  <si>
    <t>12.3</t>
  </si>
  <si>
    <t>12.4</t>
  </si>
  <si>
    <t>12.5</t>
  </si>
  <si>
    <t>13.1</t>
  </si>
  <si>
    <t>Info y Comunicación</t>
  </si>
  <si>
    <t>Utilización de información relevante (Identifica requisitos de información; Capta fuentes de datos internas y externas; Procesa datos relevantes y los transforma en información).</t>
  </si>
  <si>
    <t>13.2</t>
  </si>
  <si>
    <t>13.3</t>
  </si>
  <si>
    <t>13.4</t>
  </si>
  <si>
    <t>14.1</t>
  </si>
  <si>
    <t>Comunicación Interna (Se comunica con el Comité Institucional de Coordinación de Control Interno o su equivalente; Facilita líneas de comunicación en todos los niveles; Selecciona el método de comunicación pertinente).</t>
  </si>
  <si>
    <t>14.2</t>
  </si>
  <si>
    <t>14.3</t>
  </si>
  <si>
    <t>14.4</t>
  </si>
  <si>
    <t>15.1</t>
  </si>
  <si>
    <t>Comunicación con el exterior (Se comunica con los grupos de valor y con terceros externos interesados; Facilita líneas de comunicación).</t>
  </si>
  <si>
    <t>15.2</t>
  </si>
  <si>
    <t>15.3</t>
  </si>
  <si>
    <t>15.4</t>
  </si>
  <si>
    <t>15.5</t>
  </si>
  <si>
    <t>15.6</t>
  </si>
  <si>
    <t>16.1</t>
  </si>
  <si>
    <t>Monitoreo - Supervisión</t>
  </si>
  <si>
    <t>Evaluaciones continuas y/o separadas (autoevaluación, auditorías) para determinar si los componentes del Sistema de Control Interno están presentes y funcionando.Comunicación con el exterior (Se comunica con los grupos de valor y con terceros externos interesados; Facilita líneas de comunicación).</t>
  </si>
  <si>
    <t>16.2</t>
  </si>
  <si>
    <t>16.3</t>
  </si>
  <si>
    <t>16.4</t>
  </si>
  <si>
    <t>16.5</t>
  </si>
  <si>
    <t xml:space="preserve">17.1 </t>
  </si>
  <si>
    <t>Evaluación y comunicación de deficiencias oportunamente (Evalúa los resultados, Comunica las deficiencias y Monitorea las medidas correctivas).</t>
  </si>
  <si>
    <t xml:space="preserve">17.2 </t>
  </si>
  <si>
    <t xml:space="preserve">17.3 </t>
  </si>
  <si>
    <t xml:space="preserve">17.4 </t>
  </si>
  <si>
    <t xml:space="preserve">17.5 </t>
  </si>
  <si>
    <t xml:space="preserve">17.6 </t>
  </si>
  <si>
    <t xml:space="preserve">17.7 </t>
  </si>
  <si>
    <t xml:space="preserve">17.8 </t>
  </si>
  <si>
    <t xml:space="preserve">17.9 </t>
  </si>
  <si>
    <r>
      <rPr>
        <b/>
        <sz val="12"/>
        <rFont val="Arial"/>
        <family val="2"/>
      </rPr>
      <t xml:space="preserve"> FORTALEZAS</t>
    </r>
    <r>
      <rPr>
        <sz val="12"/>
        <rFont val="Arial"/>
        <family val="2"/>
      </rPr>
      <t xml:space="preserve">: Se encuentra presente y funciona correctamente, por lo tanto se requiere acciones o actividades  dirigidas a su mantenimiento dentro del marco de las lineas de defensa.
</t>
    </r>
    <r>
      <rPr>
        <b/>
        <sz val="12"/>
        <rFont val="Arial"/>
        <family val="2"/>
      </rPr>
      <t>DEBILIDADES:</t>
    </r>
    <r>
      <rPr>
        <sz val="12"/>
        <rFont val="Arial"/>
        <family val="2"/>
      </rPr>
      <t xml:space="preserve"> Se identificó que los informes de gestión evalúan la satisfacción, pero no la percepción de los usuarios, conceptos que deben diferenciarse.</t>
    </r>
    <r>
      <rPr>
        <b/>
        <sz val="12"/>
        <rFont val="Arial"/>
        <family val="2"/>
      </rPr>
      <t xml:space="preserve"> 
RECOMENDACIÓN:  </t>
    </r>
    <r>
      <rPr>
        <sz val="12"/>
        <rFont val="Arial"/>
        <family val="2"/>
      </rPr>
      <t>diseñar instrumentos específicos para medir la percepción, establecer indicadores claros y garantizar evidencia suficiente para el cumplimiento del ítem evaluado.</t>
    </r>
  </si>
  <si>
    <r>
      <rPr>
        <b/>
        <sz val="12"/>
        <rFont val="Arial"/>
        <family val="2"/>
      </rPr>
      <t xml:space="preserve">
 FORTALEZAS</t>
    </r>
    <r>
      <rPr>
        <sz val="12"/>
        <rFont val="Arial"/>
        <family val="2"/>
      </rPr>
      <t xml:space="preserve">: Se encuentra presente y funciona correctamente, por lo tanto se requiere acciones o actividades  dirigidas a su  mantenimiento dentro del marco de las lineas de defensa.
</t>
    </r>
    <r>
      <rPr>
        <b/>
        <sz val="12"/>
        <rFont val="Arial"/>
        <family val="2"/>
      </rPr>
      <t xml:space="preserve">DEBILIDADES: </t>
    </r>
    <r>
      <rPr>
        <sz val="12"/>
        <rFont val="Arial"/>
        <family val="2"/>
      </rPr>
      <t xml:space="preserve">No revisión especifica de recomendaciones realizadas en el informe del semstre anterior. 
</t>
    </r>
    <r>
      <rPr>
        <b/>
        <sz val="12"/>
        <rFont val="Arial"/>
        <family val="2"/>
      </rPr>
      <t>RECOMENDACIÓN:</t>
    </r>
    <r>
      <rPr>
        <sz val="12"/>
        <rFont val="Arial"/>
        <family val="2"/>
      </rPr>
      <t xml:space="preserve"> implementar las recomendaciones realziadas desde la OCI</t>
    </r>
  </si>
  <si>
    <r>
      <rPr>
        <b/>
        <sz val="12"/>
        <rFont val="Arial"/>
        <family val="2"/>
      </rPr>
      <t xml:space="preserve">FORTALEZAS: </t>
    </r>
    <r>
      <rPr>
        <sz val="12"/>
        <rFont val="Arial"/>
        <family val="2"/>
      </rPr>
      <t xml:space="preserve">Se encuentra presente y funciona correctamente, por lo tanto se requiere acciones o actividades  dirigidas a su mantenimiento dentro del marco de las lineas de defensa.
</t>
    </r>
    <r>
      <rPr>
        <b/>
        <sz val="12"/>
        <rFont val="Arial"/>
        <family val="2"/>
      </rPr>
      <t xml:space="preserve">DEBILIDADES: </t>
    </r>
    <r>
      <rPr>
        <sz val="12"/>
        <rFont val="Arial"/>
        <family val="2"/>
      </rPr>
      <t xml:space="preserve">No hay reuniones periódicas entre la segunda y tercera línea de defensa para analizar riesgos y tendencias. 
La segunda línea no verifica el avance de los planes de mejoramiento derivados de autoevaluaciones, solo de riesgos. 
No se realizan talleres para reforzar roles ni fomentar una cultura de prevención. 
La segunda línea no actúa preventivamente en la gestión de riesgos. 
La primera línea tiene un rol débil en la identificación de riesgos.
</t>
    </r>
    <r>
      <rPr>
        <b/>
        <sz val="12"/>
        <rFont val="Arial"/>
        <family val="2"/>
      </rPr>
      <t xml:space="preserve">RECOMENDACIONES: </t>
    </r>
    <r>
      <rPr>
        <sz val="12"/>
        <rFont val="Arial"/>
        <family val="2"/>
      </rPr>
      <t>Programar reuniones periódicas documentadas entre la segunda y tercera línea para revisar riesgos. 
Ampliar la verificación de la segunda línea a planes de mejoramiento de autoevaluaciones.
 Implementar talleres prácticos para fortalecer roles y la cultura preventiva. Incorporar evaluaciones preventivas en el marco normativo de la segunda línea. 
Capacitar a la primera línea para mejorar su identificación y reporte de riesgos.</t>
    </r>
  </si>
  <si>
    <r>
      <rPr>
        <b/>
        <sz val="12"/>
        <rFont val="Arial"/>
        <family val="2"/>
      </rPr>
      <t xml:space="preserve">FORTALEZAS: </t>
    </r>
    <r>
      <rPr>
        <sz val="12"/>
        <rFont val="Arial"/>
        <family val="2"/>
      </rPr>
      <t xml:space="preserve">Se encuentra presente  y funcionando, pero requiere mejoras frente a su diseño, ya que  opera de manera efectiva.
</t>
    </r>
    <r>
      <rPr>
        <b/>
        <sz val="12"/>
        <rFont val="Arial"/>
        <family val="2"/>
      </rPr>
      <t xml:space="preserve">
DEBILIDADES: </t>
    </r>
    <r>
      <rPr>
        <sz val="12"/>
        <rFont val="Arial"/>
        <family val="2"/>
      </rPr>
      <t>Aún falta fortalecer la comunicación de materialización de riesgos al CICCI. La segunda línea no solo debe esperar que la primera identifique la materialiación sino que debe monitorear que no se presente materialización.</t>
    </r>
    <r>
      <rPr>
        <b/>
        <sz val="12"/>
        <rFont val="Arial"/>
        <family val="2"/>
      </rPr>
      <t xml:space="preserve"> 
RECOMENDACIÓN: </t>
    </r>
    <r>
      <rPr>
        <sz val="12"/>
        <rFont val="Arial"/>
        <family val="2"/>
      </rPr>
      <t xml:space="preserve">Programar reuniones periódicas entre la segunda y tercera línea de defensa para revisar los eventos de riesgo y evaluar tendencias según sea necesario. 
Realizar talleres dirigidos para reforzar el papel de cada una en la gestión del riesgo y fomentar una cultura de prevención y comunicación efectiva. 
Aclarar dentro del marco normativo interno que la segunda línea de defensa no solo debe recibir información sobre la materialización de riesgos, sino también actuar de manera preventiva con evaluaciones periódicas y recomendaciones.
Fortalecer el rol de la primera línea de defensa en la identificación de riesgos. 
</t>
    </r>
  </si>
  <si>
    <r>
      <rPr>
        <b/>
        <sz val="12"/>
        <rFont val="Arial"/>
        <family val="2"/>
      </rPr>
      <t xml:space="preserve">FORTALEZAS
</t>
    </r>
    <r>
      <rPr>
        <sz val="12"/>
        <rFont val="Arial"/>
        <family val="2"/>
      </rPr>
      <t xml:space="preserve">El Código de Integridad institucional, se encuentra implementado, socializado y con evidencia de apropiación por parte de los funcionarios.
Talento humano cuenta con planes detallados de bienestar, capacitación, salud laboral y vacantes.
Se hace seguimiento mensual de indicadores, especialmente sobre ausentismo, acoso, convivencia, y cumplimiento de funciones.
En cuanto a prevención de conflictos de interés, se cuenta con  procedimientos específicos, resoluciones y controles asociados a riesgos de corrupción.
Y existen los Comité de Convivencia Laboral y el Institucional de Coordinación de Control Interno, con evidencia de seguimiento y decisión.
</t>
    </r>
    <r>
      <rPr>
        <b/>
        <sz val="12"/>
        <rFont val="Arial"/>
        <family val="2"/>
      </rPr>
      <t xml:space="preserve">
 DEBILIDADES
</t>
    </r>
    <r>
      <rPr>
        <sz val="12"/>
        <rFont val="Arial"/>
        <family val="2"/>
      </rPr>
      <t xml:space="preserve">No se evidenciaron las  evaluaciones  sobre las actividades relacionadas con la desvinculación de funcionarios.
- La  evaluación del desempeño no fue aportada como evidencia, pese a estar normada.
- Algunas funciones críticas carecen de trazabilidad en su evaluación: por ejemplo, acciones para mejorar la matriz de riesgos frente a factores éticos, disciplinarios o de reputación.
</t>
    </r>
    <r>
      <rPr>
        <b/>
        <sz val="12"/>
        <rFont val="Arial"/>
        <family val="2"/>
      </rPr>
      <t>RECOMENDACIONES</t>
    </r>
    <r>
      <rPr>
        <sz val="12"/>
        <rFont val="Arial"/>
        <family val="2"/>
      </rPr>
      <t xml:space="preserve">
Aportar como evidencia únicamente los documentos establecidos por los procedimientos institucionales, tales como: informes de entrega de cargo, encuesta de retiro diligenciada, y evaluación de culminación de gestión.
Evitar incluir registros informales o no trazables que no respondan a lo exigido por los formatos GTH definidos (FR-009, FR-010, FR-018, etc.
Justificar claramente el impacto del retiro en los indicadores institucionales mediante evidencia validada y vinculada al PEI/PAI.
Adoptar las mejoras correspondientes respecto al informe de seguimiento al proceso Concertación 2024-2025 y Evaluación de los Acuerdos de Gestión 2024</t>
    </r>
  </si>
  <si>
    <r>
      <rPr>
        <b/>
        <sz val="12"/>
        <rFont val="Arial"/>
        <family val="2"/>
      </rPr>
      <t xml:space="preserve">FORTALEZAS: </t>
    </r>
    <r>
      <rPr>
        <sz val="12"/>
        <rFont val="Arial"/>
        <family val="2"/>
      </rPr>
      <t>La entidad cuenta con un ambiente de control robusto, soportado en políticas, manuales, procedimientos y comités que funcionan de manera articulada, especialmente en integridad, gestión del riesgo, seguridad de la información y talento humano. Se evidencian avances sostenidos como la actualización de la Política de Integridad, la existencia de mecanismos formales para la gestión de conflictos de interés, un marco sólido de seguridad de la información y la ejecución completa de actividades estratégicas como el PIC y el BSI. Estos elementos reflejan una cultura institucional orientada al cumplimiento, la transparencia y la mejora continua</t>
    </r>
    <r>
      <rPr>
        <b/>
        <sz val="12"/>
        <rFont val="Arial"/>
        <family val="2"/>
      </rPr>
      <t xml:space="preserve">
DEBILIDADES:</t>
    </r>
    <r>
      <rPr>
        <sz val="12"/>
        <rFont val="Arial"/>
        <family val="2"/>
      </rPr>
      <t xml:space="preserve"> Persisten brechas en la trazabilidad y eficacia operativa de algunos controles, particularmente en la detección preventiva de conflictos de interés, la segregación de funciones en procesos sensibles, la documentación y seguimiento de actividades asociadas a la permanencia y retiro del personal, y la madurez de los controles TIC relacionados con accesos, privilegios, continuidad y análisis de riesgos por activo. Estas situaciones evidencian la necesidad de fortalecer la evidencia operativa, estandarizar prácticas entre procesos y asegurar que los controles funcionen con la misma consistencia en toda la entidad..</t>
    </r>
    <r>
      <rPr>
        <b/>
        <sz val="12"/>
        <rFont val="Arial"/>
        <family val="2"/>
      </rPr>
      <t xml:space="preserve">
RECOMENDACIÓN: </t>
    </r>
    <r>
      <rPr>
        <sz val="12"/>
        <rFont val="Arial"/>
        <family val="2"/>
      </rPr>
      <t>Fortalecer el ambiente de control mediante la consolidación de controles preventivos, la actualización y estandarización de la documentación crítica, y la mejora de la trazabilidad en procesos clave como talento humano y seguridad de la información. Asimismo, avanzar en la alineación de los instrumentos institucionales con los lineamientos del MECI y las líneas de defensa, garantizando que los controles no solo estén diseñados, sino que operen de manera uniforme, verificable y efectiva en toda la entidad</t>
    </r>
  </si>
  <si>
    <r>
      <rPr>
        <b/>
        <sz val="12"/>
        <rFont val="Arial"/>
        <family val="2"/>
      </rPr>
      <t xml:space="preserve">
 FORTALEZAS</t>
    </r>
    <r>
      <rPr>
        <sz val="12"/>
        <rFont val="Arial"/>
        <family val="2"/>
      </rPr>
      <t xml:space="preserve">: La entidad cuenta con un sistema de evaluación del riesgo alineado con el PND, el PES y los planes institucionales, soportado en la Política de Administración del Riesgo DE‑PO‑001. Existen mecanismos de seguimiento como indicadores, tableros Power BI, procedimientos documentados y reportes trimestrales del PEI y PAI. La OAP consolida riesgos de gestión y corrupción, mientras OTIC gestiona riesgos de seguridad de la información. Los resultados se socializan en el CIGD y el CICCI y se publican en la web institucional, fortaleciendo transparencia y toma de decisiones.
</t>
    </r>
    <r>
      <rPr>
        <b/>
        <sz val="12"/>
        <rFont val="Arial"/>
        <family val="2"/>
      </rPr>
      <t xml:space="preserve">DEBILIDADES: </t>
    </r>
    <r>
      <rPr>
        <sz val="12"/>
        <rFont val="Arial"/>
        <family val="2"/>
      </rPr>
      <t xml:space="preserve">Aunque el diseño del sistema es sólido, no se evidencia la ejecución operativa de algunos lineamientos, especialmente los relacionados con la respuesta ante materializaciones de riesgo. La ausencia de simulaciones o ejercicios documentales limita la verificación de la capacidad institucional para activar los cursos de acción previstos. Persisten oportunidades de mejora en la estandarización de prácticas, la evidencia de ejecución de controles y la trazabilidad de riesgos asociados a actividades tercerizadas.
</t>
    </r>
    <r>
      <rPr>
        <b/>
        <sz val="12"/>
        <rFont val="Arial"/>
        <family val="2"/>
      </rPr>
      <t>RECOMENDACIÓN: F</t>
    </r>
    <r>
      <rPr>
        <sz val="12"/>
        <rFont val="Arial"/>
        <family val="2"/>
      </rPr>
      <t>ortalecer la evaluación del riesgo mediante simulaciones y ejercicios documentales que permitan evidenciar la capacidad institucional para responder ante materializaciones. Consolidar formatos preventivos de reporte y mecanismos verificables de seguimiento. Reforzar la trazabilidad de los controles, estandarizar prácticas entre procesos y asegurar que la gestión del riesgo opere de manera uniforme y alineada con el MECI y las líneas de defensa.</t>
    </r>
  </si>
  <si>
    <r>
      <rPr>
        <b/>
        <sz val="12"/>
        <rFont val="Arial"/>
        <family val="2"/>
      </rPr>
      <t xml:space="preserve">
 FORTALEZAS</t>
    </r>
    <r>
      <rPr>
        <sz val="12"/>
        <rFont val="Arial"/>
        <family val="2"/>
      </rPr>
      <t xml:space="preserve">: La entidad cuenta con procedimientos, manuales y sistemas de gestión que soportan la ejecución de actividades de control, incluyendo la integración de otros sistemas como gestión ambiental y la adecuada segregación de funciones evidenciada en OTIC. Existen mecanismos de supervisión contractual, seguimiento a riesgos y controles aplicados por la OCI y la OAP como segunda línea de defensa. La documentación institucional en Daruma y los informes publicados fortalecen la transparencia y la trazabilidad del control interno.
</t>
    </r>
    <r>
      <rPr>
        <b/>
        <sz val="12"/>
        <rFont val="Arial"/>
        <family val="2"/>
      </rPr>
      <t xml:space="preserve">DEBILIDADES: </t>
    </r>
    <r>
      <rPr>
        <sz val="12"/>
        <rFont val="Arial"/>
        <family val="2"/>
      </rPr>
      <t xml:space="preserve">Se identificaron fallas en la segregación de funciones del proceso de nómina, ausencia de claridad en la asignación de responsables y debilidades significativas en los controles sobre sistemas de información. Persisten problemas en trazabilidad de accesos, inventarios tecnológicos, seguimiento a proveedores, verificación de entregables y actualización de documentos institucionales. Los hallazgos muestran que varios controles no están alineados con los riesgos operativos y tecnológicos, y que su ejecución no es consistente con lo definido en los procedimientos.
</t>
    </r>
    <r>
      <rPr>
        <b/>
        <sz val="12"/>
        <rFont val="Arial"/>
        <family val="2"/>
      </rPr>
      <t xml:space="preserve">RECOMENDACIÓN: </t>
    </r>
    <r>
      <rPr>
        <sz val="12"/>
        <rFont val="Arial"/>
        <family val="2"/>
      </rPr>
      <t>Fortalecer las actividades de control mediante la implementación de las acciones definidas en los planes de mejoramiento derivados de auditoría, asegurando trazabilidad, actualización documental y alineación con los riesgos identificados. Reforzar la segregación de funciones, la supervisión de proveedores tecnológicos, la gestión de accesos y la verificación técnica de entregables, garantizando que los controles operen de manera efectiva y coherente con el MECI y las líneas de defensa.</t>
    </r>
  </si>
  <si>
    <r>
      <rPr>
        <b/>
        <sz val="12"/>
        <rFont val="Arial"/>
        <family val="2"/>
      </rPr>
      <t xml:space="preserve"> FORTALEZAS</t>
    </r>
    <r>
      <rPr>
        <sz val="12"/>
        <rFont val="Arial"/>
        <family val="2"/>
      </rPr>
      <t xml:space="preserve">: La entidad dispone de múltiples canales internos y externos para comunicar información institucional, incluyendo comités, boletines, Teams, línea anticorrupción, PQRSD y mecanismos de denuncia. Cuenta con políticas, manuales, procedimientos y protocolos que regulan la comunicación interna, externa, de crisis y de rendición de cuentas. El proceso de Gestión de Comunicaciones está documentado en Daruma y opera con lineamientos claros para publicaciones, campañas y eventos. La participación en la Red RITA y la publicación de información en la web fortalecen la transparencia y el acceso ciudadano.
</t>
    </r>
    <r>
      <rPr>
        <b/>
        <sz val="12"/>
        <rFont val="Arial"/>
        <family val="2"/>
      </rPr>
      <t>DEBILIDADES:</t>
    </r>
    <r>
      <rPr>
        <sz val="12"/>
        <rFont val="Arial"/>
        <family val="2"/>
      </rPr>
      <t xml:space="preserve">La auditoría evidenció falta de documentación técnica y metodológica en varios sistemas de información, afectando la confiabilidad de los datos. Persisten fallas en el inventario de información, ausencia de un catálogo aprobado y trazable, y debilidades en conservación documental. Se identificaron problemas en controles de integridad, confidencialidad y disponibilidad, incluyendo trazabilidad de accesos, ambientes independientes y gestión de enlaces. Además, no se evidencia análisis periódico de percepción del usuario. 
</t>
    </r>
    <r>
      <rPr>
        <b/>
        <sz val="12"/>
        <rFont val="Arial"/>
        <family val="2"/>
      </rPr>
      <t xml:space="preserve">
RECOMENDACIÓN:  </t>
    </r>
    <r>
      <rPr>
        <sz val="12"/>
        <rFont val="Arial"/>
        <family val="2"/>
      </rPr>
      <t>Fortalecer la gestión de información mediante la actualización y estandarización de documentación técnica, inventarios y catálogos, alineándolos con el MGGTI y la Política de Gobierno Digital. Mejorar los controles de seguridad, trazabilidad y acceso a los sistemas, así como la articulación de fuentes internas y externas para garantizar datos confiables. Implementar mecanismos formales para evaluar la percepción del usuario y asegurar su integración en los informes institucionales y en la toma de decisiones.</t>
    </r>
  </si>
  <si>
    <r>
      <rPr>
        <b/>
        <sz val="12"/>
        <rFont val="Arial"/>
        <family val="2"/>
      </rPr>
      <t xml:space="preserve">FORTALEZAS: </t>
    </r>
    <r>
      <rPr>
        <sz val="12"/>
        <rFont val="Arial"/>
        <family val="2"/>
      </rPr>
      <t xml:space="preserve">La entidad cuenta con un esquema de monitoreo consolidado que incluye la aprobación del PAA por el CICCI, la comunicación formal de informes a través de ORFEO y correo institucional, y la presentación periódica de resultados en comités estratégicos. La OCI realiza seguimiento a auditorías internas, externas y planes de mejoramiento, mientras la OAP ejecuta monitoreo continuo mediante indicadores y tableros Power BI. Existen procedimientos, manuales y lineamientos documentados en Daruma que soportan el aseguramiento, la supervisión contractual y el seguimiento a riesgos
</t>
    </r>
    <r>
      <rPr>
        <b/>
        <sz val="12"/>
        <rFont val="Arial"/>
        <family val="2"/>
      </rPr>
      <t xml:space="preserve">DEBILIDADES: </t>
    </r>
    <r>
      <rPr>
        <sz val="12"/>
        <rFont val="Arial"/>
        <family val="2"/>
      </rPr>
      <t xml:space="preserve">Aunque la segunda línea realiza seguimiento a riesgos, no se evidenció la verificación del avance y cumplimiento de las acciones derivadas de los planes de mejoramiento producto de las autoevaluaciones. Esta brecha limita la trazabilidad del monitoreo institucional y afecta la articulación entre líneas de defensa. Persisten oportunidades para fortalecer la apropiación cultural del monitoreo y asegurar que todas las dependencias registren y reporten evidencias de manera sistemática.
</t>
    </r>
    <r>
      <rPr>
        <b/>
        <sz val="12"/>
        <rFont val="Arial"/>
        <family val="2"/>
      </rPr>
      <t xml:space="preserve">RECOMENDACIONES: </t>
    </r>
    <r>
      <rPr>
        <sz val="12"/>
        <rFont val="Arial"/>
        <family val="2"/>
      </rPr>
      <t>Fortalecer el monitoreo institucional asegurando que la segunda línea verifique y documente el avance de los planes de mejoramiento derivados de autoevaluaciones, integrando esta información en los reportes al CICCI. Consolidar la cultura de control mediante el uso consistente de herramientas como Planner y ORFEO, y reforzar la trazabilidad de evidencias en todas las líneas de defensa. Garantizar que el seguimiento a riesgos, auditorías y supervisión contractual se articule plenamente con la toma de decisiones y el fortalecimiento del SCI.</t>
    </r>
  </si>
  <si>
    <t>1 de julio al 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</si>
</sst>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2" x14ac:knownFonts="1">
    <font>
      <sz val="10"/>
      <color theme="1"/>
      <name val="Arial"/>
      <family val="2"/>
    </font>
    <font>
      <b/>
      <sz val="10"/>
      <color theme="1"/>
      <name val="Arial"/>
      <family val="2"/>
    </font>
    <font>
      <b/>
      <sz val="10"/>
      <color indexed="18"/>
      <name val="Arial"/>
      <family val="2"/>
    </font>
    <font>
      <sz val="10"/>
      <name val="Arial"/>
      <family val="2"/>
    </font>
    <font>
      <b/>
      <i/>
      <sz val="10"/>
      <name val="Arial"/>
      <family val="2"/>
    </font>
    <font>
      <b/>
      <sz val="12"/>
      <color theme="0"/>
      <name val="Arial"/>
      <family val="2"/>
    </font>
    <font>
      <b/>
      <sz val="12"/>
      <name val="Arial"/>
      <family val="2"/>
    </font>
    <font>
      <sz val="10"/>
      <color theme="1"/>
      <name val="Calibri"/>
      <family val="2"/>
      <scheme val="minor"/>
    </font>
    <font>
      <b/>
      <i/>
      <sz val="10"/>
      <color theme="1"/>
      <name val="Arial"/>
      <family val="2"/>
    </font>
    <font>
      <sz val="12"/>
      <name val="Times New Roman"/>
      <family val="1"/>
    </font>
    <font>
      <b/>
      <sz val="11"/>
      <name val="Arial Narrow"/>
      <family val="2"/>
    </font>
    <font>
      <sz val="11"/>
      <name val="Arial Narrow"/>
      <family val="2"/>
    </font>
    <font>
      <sz val="11"/>
      <color theme="1"/>
      <name val="Arial Narrow"/>
      <family val="2"/>
    </font>
    <font>
      <b/>
      <sz val="11"/>
      <color theme="0"/>
      <name val="Arial Narrow"/>
      <family val="2"/>
    </font>
    <font>
      <sz val="11"/>
      <color theme="0"/>
      <name val="Arial Narrow"/>
      <family val="2"/>
    </font>
    <font>
      <sz val="10"/>
      <color rgb="FFFF0000"/>
      <name val="Arial"/>
      <family val="2"/>
    </font>
    <font>
      <b/>
      <sz val="10"/>
      <color rgb="FFFF0000"/>
      <name val="Arial"/>
      <family val="2"/>
    </font>
    <font>
      <b/>
      <sz val="12"/>
      <color rgb="FFFF0000"/>
      <name val="Arial"/>
      <family val="2"/>
    </font>
    <font>
      <b/>
      <sz val="18"/>
      <color theme="0"/>
      <name val="Arial"/>
      <family val="2"/>
    </font>
    <font>
      <sz val="20"/>
      <color rgb="FFFF0000"/>
      <name val="Arial"/>
      <family val="2"/>
    </font>
    <font>
      <b/>
      <sz val="16"/>
      <color theme="1"/>
      <name val="Arial"/>
      <family val="2"/>
    </font>
    <font>
      <b/>
      <sz val="20"/>
      <color theme="0"/>
      <name val="Arial Narrow"/>
      <family val="2"/>
    </font>
    <font>
      <b/>
      <sz val="20"/>
      <color theme="0"/>
      <name val="Arial"/>
      <family val="2"/>
    </font>
    <font>
      <b/>
      <sz val="10"/>
      <name val="Arial"/>
      <family val="2"/>
    </font>
    <font>
      <b/>
      <u/>
      <sz val="12"/>
      <color theme="0"/>
      <name val="Arial"/>
      <family val="2"/>
    </font>
    <font>
      <sz val="18"/>
      <color theme="1"/>
      <name val="Arial"/>
      <family val="2"/>
    </font>
    <font>
      <sz val="25"/>
      <color theme="1"/>
      <name val="Arial"/>
      <family val="2"/>
    </font>
    <font>
      <sz val="12"/>
      <name val="Arial"/>
      <family val="2"/>
    </font>
    <font>
      <sz val="24"/>
      <color theme="1"/>
      <name val="Arial Narrow"/>
      <family val="2"/>
    </font>
    <font>
      <sz val="24"/>
      <color theme="1"/>
      <name val="Arial"/>
      <family val="2"/>
    </font>
    <font>
      <sz val="22"/>
      <color theme="1"/>
      <name val="Arial"/>
      <family val="2"/>
    </font>
    <font>
      <sz val="16"/>
      <color theme="1"/>
      <name val="Arial"/>
      <family val="2"/>
    </font>
  </fonts>
  <fills count="11">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indexed="51"/>
        <bgColor indexed="64"/>
      </patternFill>
    </fill>
    <fill>
      <patternFill patternType="solid">
        <fgColor rgb="FF83A343"/>
        <bgColor indexed="64"/>
      </patternFill>
    </fill>
    <fill>
      <patternFill patternType="solid">
        <fgColor rgb="FFFFCC00"/>
        <bgColor indexed="64"/>
      </patternFill>
    </fill>
    <fill>
      <patternFill patternType="solid">
        <fgColor theme="7" tint="-0.249977111117893"/>
        <bgColor indexed="64"/>
      </patternFill>
    </fill>
    <fill>
      <patternFill patternType="solid">
        <fgColor theme="6" tint="-0.499984740745262"/>
        <bgColor indexed="64"/>
      </patternFill>
    </fill>
    <fill>
      <patternFill patternType="solid">
        <fgColor rgb="FF00B050"/>
        <bgColor indexed="64"/>
      </patternFill>
    </fill>
    <fill>
      <patternFill patternType="solid">
        <fgColor theme="4" tint="-0.24997711111789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auto="1"/>
      </top>
      <bottom/>
      <diagonal/>
    </border>
    <border>
      <left style="thin">
        <color rgb="FF81829A"/>
      </left>
      <right/>
      <top style="thin">
        <color rgb="FF81829A"/>
      </top>
      <bottom style="thin">
        <color indexed="64"/>
      </bottom>
      <diagonal/>
    </border>
    <border>
      <left/>
      <right/>
      <top style="thin">
        <color rgb="FF81829A"/>
      </top>
      <bottom style="thin">
        <color indexed="64"/>
      </bottom>
      <diagonal/>
    </border>
    <border>
      <left/>
      <right style="thin">
        <color rgb="FF81829A"/>
      </right>
      <top style="thin">
        <color rgb="FF81829A"/>
      </top>
      <bottom style="thin">
        <color indexed="64"/>
      </bottom>
      <diagonal/>
    </border>
    <border>
      <left style="hair">
        <color rgb="FF81829A"/>
      </left>
      <right style="hair">
        <color rgb="FF81829A"/>
      </right>
      <top style="hair">
        <color rgb="FF81829A"/>
      </top>
      <bottom style="hair">
        <color rgb="FF81829A"/>
      </bottom>
      <diagonal/>
    </border>
    <border>
      <left style="thin">
        <color rgb="FF81829A"/>
      </left>
      <right style="thin">
        <color rgb="FF81829A"/>
      </right>
      <top style="thin">
        <color rgb="FF81829A"/>
      </top>
      <bottom style="thin">
        <color rgb="FF81829A"/>
      </bottom>
      <diagonal/>
    </border>
    <border>
      <left style="hair">
        <color rgb="FF81829A"/>
      </left>
      <right/>
      <top style="hair">
        <color rgb="FF81829A"/>
      </top>
      <bottom style="thin">
        <color rgb="FF81829A"/>
      </bottom>
      <diagonal/>
    </border>
    <border>
      <left/>
      <right style="hair">
        <color rgb="FF81829A"/>
      </right>
      <top style="hair">
        <color rgb="FF81829A"/>
      </top>
      <bottom style="hair">
        <color rgb="FF81829A"/>
      </bottom>
      <diagonal/>
    </border>
    <border>
      <left/>
      <right style="hair">
        <color rgb="FF81829A"/>
      </right>
      <top style="hair">
        <color rgb="FF81829A"/>
      </top>
      <bottom style="thin">
        <color rgb="FF81829A"/>
      </bottom>
      <diagonal/>
    </border>
    <border>
      <left style="thin">
        <color rgb="FF81829A"/>
      </left>
      <right/>
      <top style="hair">
        <color rgb="FF81829A"/>
      </top>
      <bottom style="hair">
        <color rgb="FF81829A"/>
      </bottom>
      <diagonal/>
    </border>
    <border>
      <left style="thin">
        <color rgb="FF81829A"/>
      </left>
      <right/>
      <top style="hair">
        <color rgb="FF81829A"/>
      </top>
      <bottom style="thin">
        <color rgb="FF81829A"/>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hair">
        <color rgb="FF81829A"/>
      </top>
      <bottom style="thin">
        <color rgb="FF81829A"/>
      </bottom>
      <diagonal/>
    </border>
    <border>
      <left/>
      <right style="thin">
        <color rgb="FF81829A"/>
      </right>
      <top style="hair">
        <color rgb="FF81829A"/>
      </top>
      <bottom style="thin">
        <color rgb="FF81829A"/>
      </bottom>
      <diagonal/>
    </border>
  </borders>
  <cellStyleXfs count="5">
    <xf numFmtId="0" fontId="0" fillId="0" borderId="0"/>
    <xf numFmtId="0" fontId="2" fillId="4" borderId="0"/>
    <xf numFmtId="0" fontId="7" fillId="0" borderId="0"/>
    <xf numFmtId="0" fontId="3" fillId="0" borderId="0"/>
    <xf numFmtId="0" fontId="9" fillId="0" borderId="0"/>
  </cellStyleXfs>
  <cellXfs count="96">
    <xf numFmtId="0" fontId="0" fillId="0" borderId="0" xfId="0"/>
    <xf numFmtId="0" fontId="5" fillId="0" borderId="0" xfId="0" applyFont="1" applyAlignment="1">
      <alignment vertical="center"/>
    </xf>
    <xf numFmtId="0" fontId="6" fillId="0" borderId="0" xfId="0" applyFont="1" applyAlignment="1">
      <alignment horizontal="center" vertical="center" wrapText="1"/>
    </xf>
    <xf numFmtId="0" fontId="0" fillId="0" borderId="0" xfId="0" applyAlignment="1">
      <alignment horizontal="center"/>
    </xf>
    <xf numFmtId="0" fontId="0" fillId="0" borderId="0" xfId="0" applyAlignment="1">
      <alignment horizontal="left"/>
    </xf>
    <xf numFmtId="0" fontId="0" fillId="2" borderId="18" xfId="0" applyFill="1" applyBorder="1"/>
    <xf numFmtId="0" fontId="0" fillId="2" borderId="19" xfId="0" applyFill="1" applyBorder="1"/>
    <xf numFmtId="0" fontId="0" fillId="2" borderId="20" xfId="0" applyFill="1" applyBorder="1"/>
    <xf numFmtId="0" fontId="0" fillId="2" borderId="21" xfId="0" applyFill="1" applyBorder="1"/>
    <xf numFmtId="0" fontId="0" fillId="2" borderId="0" xfId="0" applyFill="1"/>
    <xf numFmtId="0" fontId="0" fillId="2" borderId="22" xfId="0" applyFill="1" applyBorder="1"/>
    <xf numFmtId="0" fontId="6" fillId="2" borderId="7" xfId="0" applyFont="1" applyFill="1" applyBorder="1" applyAlignment="1">
      <alignment horizontal="center" vertical="center"/>
    </xf>
    <xf numFmtId="0" fontId="6" fillId="2" borderId="22" xfId="0" applyFont="1" applyFill="1" applyBorder="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6" fillId="2" borderId="0" xfId="0" applyFont="1" applyFill="1" applyAlignment="1">
      <alignment horizontal="center" vertical="center"/>
    </xf>
    <xf numFmtId="0" fontId="6" fillId="2" borderId="0" xfId="0" applyFont="1" applyFill="1" applyAlignment="1">
      <alignment horizontal="left" vertical="center"/>
    </xf>
    <xf numFmtId="0" fontId="4" fillId="2" borderId="0" xfId="0" applyFont="1" applyFill="1" applyAlignment="1">
      <alignment vertical="center"/>
    </xf>
    <xf numFmtId="0" fontId="8" fillId="2" borderId="0" xfId="0" applyFont="1" applyFill="1"/>
    <xf numFmtId="0" fontId="0" fillId="2" borderId="23" xfId="0" applyFill="1" applyBorder="1"/>
    <xf numFmtId="0" fontId="0" fillId="2" borderId="24" xfId="0" applyFill="1" applyBorder="1"/>
    <xf numFmtId="0" fontId="0" fillId="2" borderId="25" xfId="0" applyFill="1" applyBorder="1"/>
    <xf numFmtId="0" fontId="1" fillId="2" borderId="0" xfId="0" applyFont="1" applyFill="1" applyAlignment="1">
      <alignment wrapText="1"/>
    </xf>
    <xf numFmtId="0" fontId="0" fillId="0" borderId="1" xfId="0" applyBorder="1"/>
    <xf numFmtId="0" fontId="6" fillId="0" borderId="26" xfId="0" applyFont="1" applyBorder="1" applyAlignment="1">
      <alignment vertical="center"/>
    </xf>
    <xf numFmtId="0" fontId="0" fillId="0" borderId="26" xfId="0" applyBorder="1"/>
    <xf numFmtId="9" fontId="6" fillId="0" borderId="0" xfId="0" applyNumberFormat="1" applyFont="1" applyAlignment="1">
      <alignment vertical="center"/>
    </xf>
    <xf numFmtId="0" fontId="17" fillId="2" borderId="0" xfId="0" applyFont="1" applyFill="1" applyAlignment="1">
      <alignment horizontal="center" vertical="center" wrapText="1"/>
    </xf>
    <xf numFmtId="0" fontId="14" fillId="2" borderId="0" xfId="0" applyFont="1" applyFill="1" applyAlignment="1">
      <alignment vertical="center"/>
    </xf>
    <xf numFmtId="0" fontId="17" fillId="2" borderId="0" xfId="0" applyFont="1" applyFill="1"/>
    <xf numFmtId="0" fontId="16" fillId="2" borderId="0" xfId="0" applyFont="1" applyFill="1" applyAlignment="1">
      <alignment wrapText="1"/>
    </xf>
    <xf numFmtId="49" fontId="0" fillId="2" borderId="0" xfId="0" applyNumberFormat="1" applyFill="1" applyAlignment="1">
      <alignment horizontal="left" vertical="top" wrapText="1"/>
    </xf>
    <xf numFmtId="0" fontId="6" fillId="0" borderId="0" xfId="0" applyFont="1" applyAlignment="1">
      <alignment horizontal="left" vertical="center"/>
    </xf>
    <xf numFmtId="0" fontId="6" fillId="0" borderId="0" xfId="0" applyFont="1" applyAlignment="1">
      <alignment vertical="center"/>
    </xf>
    <xf numFmtId="0" fontId="0" fillId="0" borderId="28" xfId="0" applyBorder="1"/>
    <xf numFmtId="0" fontId="0" fillId="0" borderId="33" xfId="0" applyBorder="1"/>
    <xf numFmtId="0" fontId="5" fillId="10" borderId="12" xfId="0" applyFont="1" applyFill="1" applyBorder="1" applyAlignment="1">
      <alignment horizontal="center" vertical="center" wrapText="1"/>
    </xf>
    <xf numFmtId="0" fontId="0" fillId="0" borderId="1" xfId="0" applyBorder="1" applyAlignment="1">
      <alignment horizontal="left"/>
    </xf>
    <xf numFmtId="0" fontId="19" fillId="2" borderId="0" xfId="0" applyFont="1" applyFill="1" applyAlignment="1">
      <alignment horizontal="center" vertical="center"/>
    </xf>
    <xf numFmtId="0" fontId="18" fillId="2" borderId="0" xfId="0" applyFont="1" applyFill="1" applyAlignment="1">
      <alignment horizontal="center" vertical="center"/>
    </xf>
    <xf numFmtId="0" fontId="13" fillId="3" borderId="0" xfId="0" applyFont="1" applyFill="1" applyAlignment="1">
      <alignment horizontal="center" vertical="center" wrapText="1"/>
    </xf>
    <xf numFmtId="0" fontId="5" fillId="10" borderId="29"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5" fillId="3" borderId="0" xfId="0" applyFont="1" applyFill="1" applyAlignment="1">
      <alignment horizontal="center" vertical="center" wrapText="1"/>
    </xf>
    <xf numFmtId="0" fontId="18" fillId="10" borderId="12" xfId="0" applyFont="1" applyFill="1" applyBorder="1" applyAlignment="1">
      <alignment horizontal="center" vertical="center" wrapText="1"/>
    </xf>
    <xf numFmtId="0" fontId="25" fillId="0" borderId="0" xfId="0" applyFont="1" applyAlignment="1">
      <alignment horizont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8" fillId="8" borderId="1" xfId="0" applyFont="1" applyFill="1" applyBorder="1" applyAlignment="1">
      <alignment horizontal="center" vertical="center" wrapText="1"/>
    </xf>
    <xf numFmtId="0" fontId="21" fillId="3" borderId="1" xfId="0" applyFont="1" applyFill="1" applyBorder="1" applyAlignment="1">
      <alignment horizontal="center" vertical="center"/>
    </xf>
    <xf numFmtId="9" fontId="22" fillId="3" borderId="29" xfId="0" applyNumberFormat="1" applyFont="1" applyFill="1" applyBorder="1" applyAlignment="1" applyProtection="1">
      <alignment horizontal="center" vertical="center"/>
      <protection hidden="1"/>
    </xf>
    <xf numFmtId="9" fontId="20" fillId="9" borderId="1" xfId="0" applyNumberFormat="1" applyFont="1" applyFill="1" applyBorder="1" applyAlignment="1" applyProtection="1">
      <alignment horizontal="center" vertical="center"/>
      <protection hidden="1"/>
    </xf>
    <xf numFmtId="0" fontId="6" fillId="0" borderId="1" xfId="0" applyFont="1" applyBorder="1" applyAlignment="1" applyProtection="1">
      <alignment horizontal="center" vertical="center"/>
      <protection hidden="1"/>
    </xf>
    <xf numFmtId="9" fontId="20" fillId="9" borderId="1" xfId="0" applyNumberFormat="1" applyFont="1" applyFill="1" applyBorder="1" applyAlignment="1" applyProtection="1">
      <alignment horizontal="center" vertical="center"/>
      <protection locked="0"/>
    </xf>
    <xf numFmtId="9" fontId="6" fillId="0" borderId="1" xfId="0" applyNumberFormat="1" applyFont="1" applyBorder="1" applyAlignment="1" applyProtection="1">
      <alignment horizontal="center" vertical="center"/>
      <protection locked="0"/>
    </xf>
    <xf numFmtId="49" fontId="26" fillId="2" borderId="11" xfId="0" applyNumberFormat="1" applyFont="1" applyFill="1" applyBorder="1" applyAlignment="1" applyProtection="1">
      <alignment horizontal="center" vertical="center" wrapText="1"/>
      <protection locked="0"/>
    </xf>
    <xf numFmtId="0" fontId="10" fillId="0" borderId="0" xfId="2" applyFont="1" applyAlignment="1" applyProtection="1">
      <alignment vertical="center"/>
      <protection hidden="1"/>
    </xf>
    <xf numFmtId="0" fontId="11" fillId="0" borderId="0" xfId="2" applyFont="1" applyAlignment="1" applyProtection="1">
      <alignment vertical="center" wrapText="1"/>
      <protection hidden="1"/>
    </xf>
    <xf numFmtId="0" fontId="0" fillId="0" borderId="0" xfId="0" applyProtection="1">
      <protection hidden="1"/>
    </xf>
    <xf numFmtId="0" fontId="10" fillId="0" borderId="0" xfId="2" applyFont="1" applyAlignment="1" applyProtection="1">
      <alignment vertical="center" wrapText="1"/>
      <protection hidden="1"/>
    </xf>
    <xf numFmtId="0" fontId="15" fillId="0" borderId="0" xfId="0" applyFont="1" applyProtection="1">
      <protection hidden="1"/>
    </xf>
    <xf numFmtId="0" fontId="12" fillId="2" borderId="0" xfId="0" applyFont="1" applyFill="1" applyAlignment="1">
      <alignment horizontal="center"/>
    </xf>
    <xf numFmtId="164" fontId="12" fillId="2" borderId="0" xfId="0" applyNumberFormat="1" applyFont="1" applyFill="1" applyAlignment="1">
      <alignment horizontal="center"/>
    </xf>
    <xf numFmtId="0" fontId="13" fillId="3" borderId="6"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27" fillId="0" borderId="33" xfId="0" applyFont="1" applyBorder="1" applyAlignment="1" applyProtection="1">
      <alignment vertical="center" wrapText="1"/>
      <protection locked="0"/>
    </xf>
    <xf numFmtId="0" fontId="27" fillId="0" borderId="1" xfId="0" applyFont="1" applyBorder="1" applyAlignment="1" applyProtection="1">
      <alignment horizontal="left" vertical="center" wrapText="1"/>
      <protection locked="0"/>
    </xf>
    <xf numFmtId="49" fontId="23" fillId="2" borderId="17" xfId="0" applyNumberFormat="1" applyFont="1" applyFill="1" applyBorder="1" applyAlignment="1">
      <alignment horizontal="left" vertical="center" wrapText="1"/>
    </xf>
    <xf numFmtId="49" fontId="23" fillId="2" borderId="15" xfId="0" applyNumberFormat="1" applyFont="1" applyFill="1" applyBorder="1" applyAlignment="1">
      <alignment horizontal="left" vertical="center" wrapText="1"/>
    </xf>
    <xf numFmtId="0" fontId="18" fillId="3" borderId="8" xfId="0" applyFont="1" applyFill="1" applyBorder="1" applyAlignment="1">
      <alignment horizontal="center" vertical="center"/>
    </xf>
    <xf numFmtId="0" fontId="18" fillId="3" borderId="9" xfId="0" applyFont="1" applyFill="1" applyBorder="1" applyAlignment="1">
      <alignment horizontal="center" vertical="center"/>
    </xf>
    <xf numFmtId="0" fontId="18" fillId="3" borderId="10" xfId="0" applyFont="1" applyFill="1" applyBorder="1" applyAlignment="1">
      <alignment horizontal="center" vertical="center"/>
    </xf>
    <xf numFmtId="49" fontId="23" fillId="2" borderId="16" xfId="0" applyNumberFormat="1" applyFont="1" applyFill="1" applyBorder="1" applyAlignment="1">
      <alignment horizontal="left" vertical="center" wrapText="1"/>
    </xf>
    <xf numFmtId="49" fontId="23" fillId="2" borderId="14" xfId="0" applyNumberFormat="1" applyFont="1" applyFill="1" applyBorder="1" applyAlignment="1">
      <alignment horizontal="left" vertical="center" wrapText="1"/>
    </xf>
    <xf numFmtId="49" fontId="29" fillId="2" borderId="13" xfId="0" applyNumberFormat="1" applyFont="1" applyFill="1" applyBorder="1" applyAlignment="1" applyProtection="1">
      <alignment horizontal="center" vertical="center" wrapText="1"/>
      <protection locked="0"/>
    </xf>
    <xf numFmtId="49" fontId="29" fillId="2" borderId="34" xfId="0" applyNumberFormat="1" applyFont="1" applyFill="1" applyBorder="1" applyAlignment="1" applyProtection="1">
      <alignment horizontal="center" vertical="center" wrapText="1"/>
      <protection locked="0"/>
    </xf>
    <xf numFmtId="49" fontId="29" fillId="2" borderId="35" xfId="0" applyNumberFormat="1" applyFont="1" applyFill="1" applyBorder="1" applyAlignment="1" applyProtection="1">
      <alignment horizontal="center" vertical="center" wrapText="1"/>
      <protection locked="0"/>
    </xf>
    <xf numFmtId="49" fontId="31" fillId="2" borderId="13" xfId="0" applyNumberFormat="1" applyFont="1" applyFill="1" applyBorder="1" applyAlignment="1" applyProtection="1">
      <alignment horizontal="left" vertical="top" wrapText="1"/>
      <protection locked="0"/>
    </xf>
    <xf numFmtId="49" fontId="31" fillId="2" borderId="34" xfId="0" applyNumberFormat="1" applyFont="1" applyFill="1" applyBorder="1" applyAlignment="1" applyProtection="1">
      <alignment horizontal="left" vertical="top" wrapText="1"/>
      <protection locked="0"/>
    </xf>
    <xf numFmtId="49" fontId="31" fillId="2" borderId="35" xfId="0" applyNumberFormat="1" applyFont="1" applyFill="1" applyBorder="1" applyAlignment="1" applyProtection="1">
      <alignment horizontal="left" vertical="top" wrapText="1"/>
      <protection locked="0"/>
    </xf>
    <xf numFmtId="49" fontId="30" fillId="2" borderId="13" xfId="0" applyNumberFormat="1" applyFont="1" applyFill="1" applyBorder="1" applyAlignment="1" applyProtection="1">
      <alignment horizontal="left" vertical="center" wrapText="1"/>
      <protection locked="0"/>
    </xf>
    <xf numFmtId="49" fontId="30" fillId="2" borderId="34" xfId="0" applyNumberFormat="1" applyFont="1" applyFill="1" applyBorder="1" applyAlignment="1" applyProtection="1">
      <alignment horizontal="left" vertical="center" wrapText="1"/>
      <protection locked="0"/>
    </xf>
    <xf numFmtId="49" fontId="30" fillId="2" borderId="35" xfId="0" applyNumberFormat="1" applyFont="1" applyFill="1" applyBorder="1" applyAlignment="1" applyProtection="1">
      <alignment horizontal="left" vertical="center" wrapText="1"/>
      <protection locked="0"/>
    </xf>
    <xf numFmtId="0" fontId="28" fillId="2" borderId="1" xfId="0" applyFont="1" applyFill="1" applyBorder="1" applyAlignment="1" applyProtection="1">
      <alignment horizontal="center"/>
      <protection locked="0"/>
    </xf>
    <xf numFmtId="164" fontId="28" fillId="2" borderId="4" xfId="0" applyNumberFormat="1" applyFont="1" applyFill="1" applyBorder="1" applyAlignment="1" applyProtection="1">
      <alignment horizontal="center"/>
      <protection locked="0"/>
    </xf>
    <xf numFmtId="164" fontId="28" fillId="2" borderId="5" xfId="0" applyNumberFormat="1" applyFont="1" applyFill="1" applyBorder="1" applyAlignment="1" applyProtection="1">
      <alignment horizontal="center"/>
      <protection locked="0"/>
    </xf>
    <xf numFmtId="164" fontId="28" fillId="2" borderId="26" xfId="0" applyNumberFormat="1" applyFont="1" applyFill="1" applyBorder="1" applyAlignment="1" applyProtection="1">
      <alignment horizontal="center"/>
      <protection locked="0"/>
    </xf>
    <xf numFmtId="0" fontId="21" fillId="3" borderId="2"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18" fillId="3" borderId="30" xfId="0" applyFont="1" applyFill="1" applyBorder="1" applyAlignment="1">
      <alignment horizontal="center" vertical="center" wrapText="1"/>
    </xf>
    <xf numFmtId="0" fontId="18" fillId="3" borderId="31" xfId="0" applyFont="1" applyFill="1" applyBorder="1" applyAlignment="1">
      <alignment horizontal="center" vertical="center" wrapText="1"/>
    </xf>
    <xf numFmtId="0" fontId="18" fillId="3" borderId="32" xfId="0" applyFont="1" applyFill="1" applyBorder="1" applyAlignment="1">
      <alignment horizontal="center" vertical="center" wrapText="1"/>
    </xf>
  </cellXfs>
  <cellStyles count="5">
    <cellStyle name="Normal" xfId="0" builtinId="0"/>
    <cellStyle name="Normal - Style1 2" xfId="3" xr:uid="{00000000-0005-0000-0000-000002000000}"/>
    <cellStyle name="Normal 2" xfId="2" xr:uid="{00000000-0005-0000-0000-000003000000}"/>
    <cellStyle name="Normal 2 2" xfId="4" xr:uid="{00000000-0005-0000-0000-000004000000}"/>
    <cellStyle name="table_head1" xfId="1" xr:uid="{00000000-0005-0000-0000-000006000000}"/>
  </cellStyles>
  <dxfs count="27">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92D050"/>
        </patternFill>
      </fill>
    </dxf>
    <dxf>
      <fill>
        <patternFill>
          <bgColor rgb="FF00B050"/>
        </patternFill>
      </fill>
    </dxf>
  </dxfs>
  <tableStyles count="0" defaultTableStyle="TableStyleMedium9" defaultPivotStyle="PivotStyleLight16"/>
  <colors>
    <mruColors>
      <color rgb="FF83A343"/>
      <color rgb="FFF7C435"/>
      <color rgb="FFFF9900"/>
      <color rgb="FFFFCC00"/>
      <color rgb="FF2E3917"/>
      <color rgb="FF262F13"/>
      <color rgb="FFF9D367"/>
      <color rgb="FF0035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externalLink" Target="externalLinks/externalLink19.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calcChain" Target="calcChain.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34017</xdr:colOff>
      <xdr:row>5</xdr:row>
      <xdr:rowOff>133350</xdr:rowOff>
    </xdr:from>
    <xdr:to>
      <xdr:col>7</xdr:col>
      <xdr:colOff>140153</xdr:colOff>
      <xdr:row>8</xdr:row>
      <xdr:rowOff>148931</xdr:rowOff>
    </xdr:to>
    <xdr:pic>
      <xdr:nvPicPr>
        <xdr:cNvPr id="2" name="Imagen 1">
          <a:extLst>
            <a:ext uri="{FF2B5EF4-FFF2-40B4-BE49-F238E27FC236}">
              <a16:creationId xmlns:a16="http://schemas.microsoft.com/office/drawing/2014/main" id="{CD1B01F4-04AE-4278-B06F-AB66C68C3748}"/>
            </a:ext>
          </a:extLst>
        </xdr:cNvPr>
        <xdr:cNvPicPr>
          <a:picLocks noChangeAspect="1"/>
        </xdr:cNvPicPr>
      </xdr:nvPicPr>
      <xdr:blipFill>
        <a:blip xmlns:r="http://schemas.openxmlformats.org/officeDocument/2006/relationships" r:embed="rId1"/>
        <a:stretch>
          <a:fillRect/>
        </a:stretch>
      </xdr:blipFill>
      <xdr:spPr>
        <a:xfrm>
          <a:off x="2834367" y="1514475"/>
          <a:ext cx="4373336" cy="165388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MIS%20DOCUMENTOS\ANALISIS%20DIF%20-ACT-TI-AXI\AJUSTES%20POR%20INFLACION\A%20X%20I%202003\NUEVO%20CALCULO%20AXI%202003\ARCHVOS%201920\REMODELACIONES%2009%200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Trabajo%20-%20Agust&#237;n\EXCEL\PATRIM\PATEC%202005\Fusion\oficialoc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OCUME~1\ljlopez\CONFIG~1\Temp\notesE1EF34\Otros%20Anexos\Gastos%20Regionales,%20Setiembre%20201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DOCUME~1\ECESPE~1\CONFIG~1\Temp\notesFFF692\Otros%20Anexos\Gastos%20Regionales,%20Diciembre%20201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Evalbuena\AppData\Local\Microsoft\Windows\Temporary%20Internet%20Files\Content.Outlook\SVA60ZPR\Consolidado%20Diciembre%20%202011%20Banking%20Gaap%20Grupo%20Aval-12041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Jcruz\Desktop\COnsolidacion\Informacion-Julio2011\Recibidos\Bogota\ECP\Real\CONSOLRE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DOCUME~1\ECESPE~1\CONFIG~1\Temp\notesFFF692\PUC_1112%20v5.9.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E\Documents\Brand%20X\JT8D\200\Meridiana\VB%20LLP%20Model%20V3%20Meridiana.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Jcruz\Desktop\COnsolidacion\Informacion-Julio2011\Recibidos\Bogota\ECP\Financiero\Consol\CONSOLFINAN.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Grupo_Aval\USGAAP\BANKING\1106\Entregado\Guia%203%20Historica%20a%20Junio%202011%20-%20Agosto%2020%202011%20-%2011092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Mis%20Documentos\GRUPO%20AVAL\Banking%20Junio%202011\Julio-Banking%20Junio%2020110813\Banking%20Junio%202011\Consolidacion%20Entidades%20Aval%20SEC%20Banking%20Gaap%20a%20Junio%20de%202011-201110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E\Shared\Collections\AMIT\Eswaran_Files\DLF\Julie\wizmo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ESTADOS%20FINANCIEROS%202002\Salvador\Set\SALV-Mktshare-Emisor%20SET-0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DOCUME~1\ljlopez\CONFIG~1\Temp\notesE1EF34\Leasing%20Bogot&#225;,%20PUC%20Marzo%202011%20Final%20sin%20detalles.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E\DOCUME~1\malas\CONFIG~1\Temp\notesE1EF34\Presupuesto%202007%20(Consult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Trabajo%20-%20Agustin\EXCEL\AVAL\Aval2009\Mar09\CONSOL\VeR%20Consolidad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Documents%20and%20Settings\Administrador\Mis%20documentos\Mis%20documentos\AVAL2002\Mis%20documentos\1998\1998inicial\consol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Trabajo%20-%20Agust&#237;n\EXCEL\PATRIM\PATEC%202005\Fusion\oficialma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CONSOLIDACION%20ATH\JUNIO%202011\CONSOLIDACION%20PARA%20AVAL_ANUALIZADO\ATH_Estados%20Financieros%20Junio%202011%2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Archivos%20comunes\2005\Reserva\Cargar%20Reporte%20de%20Mor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is%20Documentos\Marielos\Estad&#237;sticas\2005\Nueva%20Estadistica\Nueva%20Estadistica\52.Dias%20de%20atraso%20(Outstandin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E\tmp\97pbth.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DATOS (2)"/>
      <sheetName val="INTERFAZ"/>
      <sheetName val="BDATOS"/>
      <sheetName val="2"/>
      <sheetName val="Entidad - Proceso"/>
      <sheetName val="Datos"/>
      <sheetName val="Parametros"/>
      <sheetName val="Data"/>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dito"/>
      <sheetName val="oficial"/>
      <sheetName val="valores"/>
    </sheetNames>
    <sheetDataSet>
      <sheetData sheetId="0" refreshError="1"/>
      <sheetData sheetId="1"/>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entas"/>
      <sheetName val="Data"/>
      <sheetName val="PL.717 Corporate Expenses"/>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entas"/>
      <sheetName val="Data"/>
      <sheetName val="PL.717 Corporate Expenses"/>
    </sheetNames>
    <sheetDataSet>
      <sheetData sheetId="0"/>
      <sheetData sheetId="1"/>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es"/>
      <sheetName val="Hoja de trabajo Sept 2011"/>
      <sheetName val="MAPEO CUENTAS"/>
      <sheetName val="Corficol Finan+Real"/>
      <sheetName val="Anexo-Invers Aval Dic-11"/>
      <sheetName val="BALANCE"/>
      <sheetName val="PYG"/>
      <sheetName val="Aval"/>
      <sheetName val="Bogota"/>
      <sheetName val="Occidente"/>
      <sheetName val="Popular"/>
      <sheetName val="Av Villas"/>
      <sheetName val="Non-Financial Sector Corficol"/>
      <sheetName val="Non-Financial Ventas y Servicio"/>
      <sheetName val="Non-Financial Sector Inca"/>
      <sheetName val="Conciliacion Utilidades"/>
      <sheetName val="Anexo-Participaciones Dic-11"/>
      <sheetName val="SABANA"/>
      <sheetName val="3"/>
      <sheetName val="4"/>
      <sheetName val="6"/>
      <sheetName val="6- Anexo 1"/>
      <sheetName val="6-Anexo 2"/>
      <sheetName val="7"/>
      <sheetName val="HT"/>
      <sheetName val="8"/>
      <sheetName val="9"/>
      <sheetName val="10.1"/>
      <sheetName val="10.2"/>
      <sheetName val="11.1"/>
      <sheetName val="11.2"/>
      <sheetName val="12"/>
      <sheetName val="13"/>
      <sheetName val="14"/>
      <sheetName val="16.2"/>
      <sheetName val="Corficol"/>
      <sheetName val="BOCEAs-BCO BOGOTA"/>
      <sheetName val="Depositos"/>
      <sheetName val="Minoritario Entidad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CION"/>
      <sheetName val="BASE"/>
      <sheetName val="MATRIZ"/>
      <sheetName val="Int Minoritario"/>
      <sheetName val="NOTAS"/>
      <sheetName val="CONSOL"/>
      <sheetName val="BALAN"/>
      <sheetName val="PYG"/>
      <sheetName val="PATRIM"/>
      <sheetName val="EFECTIVO"/>
      <sheetName val="ELIMINA"/>
      <sheetName val="ELIMINA EXT"/>
      <sheetName val="FILIAL"/>
      <sheetName val="FILIALEXT"/>
      <sheetName val="C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lombia"/>
      <sheetName val="PUC"/>
      <sheetName val="MC"/>
      <sheetName val="Inversiones BS.108 &amp; BS.136"/>
      <sheetName val="Cartera de Credito Balance"/>
      <sheetName val="Accrued interest Recei. BS.408"/>
      <sheetName val="Accounts Receivable BS.478 -474"/>
      <sheetName val="Deferred Expenses BS.556"/>
      <sheetName val="OREOS BS.558"/>
      <sheetName val="Other Assets-Other BS.567"/>
      <sheetName val="Int &amp; Non-int Acc. BS.584-596"/>
      <sheetName val="Saving Deposits BS.646"/>
      <sheetName val="Time Deposits BS.658"/>
      <sheetName val="Accrued Expenses BS.776-778"/>
      <sheetName val="Accounts Payable BS.788"/>
      <sheetName val="Time Deposits (PL.120)"/>
      <sheetName val="Swap Gain MtM (PL.501)"/>
      <sheetName val="Gain on Sale of OREOs (PL.502)"/>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Depreciation (PL.797)"/>
      <sheetName val="Cuentas de Orden, Otros"/>
      <sheetName val="Cuentas de Orden, Tesorería"/>
      <sheetName val="Cuentas de Orden, Riesgo"/>
      <sheetName val="Other Income (PL.505)"/>
      <sheetName val="Other Services (PL.773)"/>
      <sheetName val="Gastos regional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sheetData sheetId="32"/>
      <sheetData sheetId="3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LLP Data"/>
      <sheetName val="Output"/>
      <sheetName val="Cost Summary"/>
      <sheetName val="Shop Visit"/>
      <sheetName val="Shop Visit II"/>
      <sheetName val="Analysis"/>
      <sheetName val="Active PV"/>
      <sheetName val="Validation"/>
      <sheetName val="VB Code"/>
      <sheetName val="Array management"/>
      <sheetName val="VB LLP Model V3 Meridiana"/>
      <sheetName val="\Documents\Brand X\JT8D\200\Mer"/>
      <sheetName val="VB LLP Model V3 Meridiana.xls"/>
      <sheetName val="VB%20LLP%20Model%20V3%20Meridia"/>
    </sheetNames>
    <definedNames>
      <definedName name="LLPModel"/>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RIACION"/>
      <sheetName val="BASE"/>
      <sheetName val="MATRIZ"/>
      <sheetName val="NOTAS"/>
      <sheetName val="CONSOL"/>
      <sheetName val="BALAN"/>
      <sheetName val="PYG"/>
      <sheetName val="INT MIN"/>
      <sheetName val="PATRIM"/>
      <sheetName val="EFECTIVO"/>
      <sheetName val="ELIMINA"/>
      <sheetName val="ELIMINA EXT"/>
      <sheetName val="FILIAL"/>
      <sheetName val="C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guimiento"/>
      <sheetName val="Versiones"/>
      <sheetName val="5"/>
      <sheetName val="5a"/>
      <sheetName val="6"/>
      <sheetName val="7"/>
      <sheetName val="8"/>
      <sheetName val="9"/>
      <sheetName val="10"/>
      <sheetName val="12"/>
      <sheetName val="13"/>
      <sheetName val="14"/>
      <sheetName val="15"/>
      <sheetName val="16"/>
      <sheetName val="17"/>
      <sheetName val="18"/>
      <sheetName val="19"/>
      <sheetName val="20"/>
      <sheetName val="21"/>
      <sheetName val="22"/>
      <sheetName val="23"/>
      <sheetName val="24"/>
      <sheetName val="25"/>
      <sheetName val="26"/>
      <sheetName val="28"/>
      <sheetName val="29"/>
      <sheetName val="30"/>
      <sheetName val="31"/>
      <sheetName val="33"/>
      <sheetName val="34"/>
      <sheetName val="35"/>
      <sheetName val="35-Cartera Bruta"/>
    </sheetNames>
    <sheetDataSet>
      <sheetData sheetId="0" refreshError="1"/>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CEDULA"/>
      <sheetName val="BALANCE SEC"/>
      <sheetName val="FORMATO SEC PYG"/>
      <sheetName val="CONSL AVAL JUN2011 BANKING GAAP"/>
      <sheetName val="Non-Financial Sector Corficol"/>
      <sheetName val="BB"/>
      <sheetName val="BO"/>
      <sheetName val="BAV"/>
      <sheetName val="BP"/>
      <sheetName val="GA"/>
      <sheetName val="SABANA CONSOLIDACION CORFICOL"/>
      <sheetName val="Non-Financial Sector Inca"/>
      <sheetName val="Non-Financial Ventas y Servicio"/>
      <sheetName val="4´"/>
      <sheetName val="4.1"/>
      <sheetName val="Ajuste corrección"/>
      <sheetName val="4"/>
      <sheetName val="6"/>
      <sheetName val="7"/>
      <sheetName val="8"/>
      <sheetName val="9"/>
      <sheetName val="10.1"/>
      <sheetName val="10.2"/>
      <sheetName val="11.1"/>
      <sheetName val="11.2"/>
      <sheetName val="12"/>
      <sheetName val="Calculos"/>
      <sheetName val="Variaciones"/>
      <sheetName val="13"/>
      <sheetName val="Corficol"/>
      <sheetName val="14"/>
      <sheetName val="16.1"/>
      <sheetName val="Hoja1"/>
      <sheetName val="16.2"/>
      <sheetName val="Efectos por Fusión"/>
      <sheetName val="DEPOSITOS"/>
      <sheetName val="Ajustes"/>
      <sheetName val="Participación Accionaria Junio "/>
      <sheetName val="ECP ATH"/>
      <sheetName val="ECP PORVENIR"/>
      <sheetName val="ECP CASA DE BOLSA"/>
      <sheetName val="ECP CORFICOL"/>
      <sheetName val="ECP FIDUOCCIDENTE"/>
      <sheetName val="ECP OCCIDENTE"/>
      <sheetName val="ECP VTAS Y SERVIC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7"/>
      <sheetName val="#2006"/>
      <sheetName val="#2005"/>
      <sheetName val="#2004"/>
      <sheetName val="#2003"/>
      <sheetName val="#2002"/>
      <sheetName val="WIZ"/>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Competencia"/>
      <sheetName val="ListaMaster"/>
      <sheetName val="ListaVisa"/>
      <sheetName val="Parametros"/>
      <sheetName val=" Resumen "/>
      <sheetName val="Resumen"/>
      <sheetName val="MasterCard"/>
      <sheetName val="VISA"/>
      <sheetName val="American Express"/>
      <sheetName val="Diners"/>
      <sheetName val="Propietaria"/>
      <sheetName val="Consolidado"/>
      <sheetName val="Debito"/>
      <sheetName val="Credito"/>
      <sheetName val="Utilidad Neta Mensual "/>
      <sheetName val="Utilidad Neta Acumul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UC"/>
      <sheetName val="MC"/>
      <sheetName val="Inversiones BS.108 &amp; BS.136"/>
      <sheetName val="Cartera de Credito Balance"/>
      <sheetName val="Accrued interest Recei. BS.408"/>
      <sheetName val="Accounts Receivable BS.478 -474"/>
      <sheetName val="Deferred Expenses BS.556"/>
      <sheetName val="OREOS BS.558"/>
      <sheetName val="Other Assets-Other BS.567"/>
      <sheetName val="Int &amp; Non-int Acc. BS.584-596"/>
      <sheetName val="Saving Deposits BS.646"/>
      <sheetName val="Time Deposits BS.658"/>
      <sheetName val="Accrued Expenses BS.776-778"/>
      <sheetName val="Accounts Payable BS.788"/>
      <sheetName val="Time Deposits (PL.120)"/>
      <sheetName val="Swap Gain MtM (PL.501)"/>
      <sheetName val="Gain on Sale of OREOs (PL.502)"/>
      <sheetName val="Other Compensation (PL.581)"/>
      <sheetName val="Other Comp Benefits (PL.601)"/>
      <sheetName val="Rents Build &amp; Park (PL.621)"/>
      <sheetName val="Consulting Fees (PL.657)"/>
      <sheetName val="Professional Services (PL.661)"/>
      <sheetName val="Insurance (PL.665)"/>
      <sheetName val="Frauds (PL.713)"/>
      <sheetName val="Veh &amp; Equ Maintenance (PL.721)"/>
      <sheetName val="Representation Expnses (PL.741)"/>
      <sheetName val="Corporate Expenses (PL.717)"/>
      <sheetName val="Other Income (PL.505)"/>
      <sheetName val="Other Services (PL.773)"/>
      <sheetName val="Depreciation (PL.797)"/>
      <sheetName val="Cuentas de Orden, Tesorería"/>
      <sheetName val="Cuentas de Orden, Otros"/>
      <sheetName val="Cuentas de Orden, Riesg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Catalogo"/>
      <sheetName val="23 Part Adq"/>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 CONSOLIDADO"/>
      <sheetName val="381-ME Corporacion "/>
      <sheetName val="381-ML Corporacion"/>
      <sheetName val="381-UVR Corporacion"/>
      <sheetName val="382-CC Corporacion"/>
      <sheetName val="383-ME Corporacion"/>
      <sheetName val="383-ML Corporacion"/>
      <sheetName val="383-UVR Corporacion"/>
      <sheetName val="384-Acciones Corporacion"/>
      <sheetName val="385-TC Corporacion"/>
      <sheetName val="381-TI Casa de Bolsa"/>
      <sheetName val="383-TI Casa de Bolsa"/>
      <sheetName val="384-Acciones Casa de Bolsa"/>
      <sheetName val="435-Fiduciaria"/>
      <sheetName val="436-Fiduciaria"/>
      <sheetName val="437-Fiduciaria"/>
      <sheetName val="439-Fiduciaria"/>
      <sheetName val="440-Fiduciaria"/>
      <sheetName val="381-ME Leasing"/>
      <sheetName val="381-ML Leasing"/>
      <sheetName val="381-UVR Leasing"/>
      <sheetName val="382-CC Leasing"/>
      <sheetName val="383-ME Leasing"/>
      <sheetName val="383-ML Leasing"/>
      <sheetName val="383-UVR Leasing"/>
      <sheetName val="384-Acciones Leasing"/>
      <sheetName val="385-TC Leasing"/>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JUSTES STELLA"/>
      <sheetName val="B.BTA.S.VALORES"/>
      <sheetName val="ahorramas 31-12-98 bce"/>
      <sheetName val="ahorramas 31-12-98 p-g"/>
      <sheetName val="AJUSTE-PYG-VILLAS"/>
      <sheetName val="CAL.INT.MIN.ARREGLO-OCC."/>
      <sheetName val="ARREGLOVILLASAHORRAMAS"/>
      <sheetName val="ARREGLO INT.MIN."/>
      <sheetName val="SABANAS"/>
      <sheetName val="usgaap"/>
      <sheetName val="ajustes us-gaap"/>
      <sheetName val="conciliación  utilidad"/>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edito"/>
      <sheetName val="oficial"/>
    </sheetNames>
    <sheetDataSet>
      <sheetData sheetId="0" refreshError="1"/>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G PUC"/>
      <sheetName val="BG PUC HOMOLOGADO"/>
      <sheetName val="Balance General"/>
      <sheetName val="Estado de Resultados"/>
      <sheetName val="E. Cambios Patrim"/>
      <sheetName val="E. Flujo de Fondos"/>
      <sheetName val="Oper recip"/>
      <sheetName val="Composic Acc"/>
      <sheetName val="Inversiones Ath"/>
      <sheetName val="Empleado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DATA1"/>
      <sheetName val="Hoja4"/>
      <sheetName val="DATA2"/>
    </sheetNames>
    <sheetDataSet>
      <sheetData sheetId="0"/>
      <sheetData sheetId="1" refreshError="1"/>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nes"/>
      <sheetName val="Enero"/>
      <sheetName val="Febrero"/>
      <sheetName val="Marzo"/>
      <sheetName val="Abril"/>
      <sheetName val="Mayo"/>
      <sheetName val="Junio"/>
      <sheetName val="Julio"/>
      <sheetName val="Agosto"/>
      <sheetName val="Septiembre"/>
      <sheetName val="Octubre"/>
      <sheetName val="Noviembre"/>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7pbth"/>
      <sheetName val="97pbth.xls"/>
    </sheetNames>
    <definedNames>
      <definedName name="ContAverage"/>
      <definedName name="FailureActual"/>
      <definedName name="FailurePlan"/>
      <definedName name="FleetAdj"/>
      <definedName name="FleetNoAdj"/>
      <definedName name="ProductivityWith"/>
      <definedName name="ProductivityWithout"/>
    </definedNames>
    <sheetDataSet>
      <sheetData sheetId="0" refreshError="1"/>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65703-101B-438A-A603-0BC0845B77CB}">
  <dimension ref="B1:V38"/>
  <sheetViews>
    <sheetView tabSelected="1" zoomScale="42" zoomScaleNormal="42" zoomScaleSheetLayoutView="52" workbookViewId="0">
      <selection activeCell="N4" sqref="N1:P1048576"/>
    </sheetView>
  </sheetViews>
  <sheetFormatPr baseColWidth="10" defaultColWidth="11.42578125" defaultRowHeight="12.75" x14ac:dyDescent="0.2"/>
  <cols>
    <col min="1" max="1" width="3.140625" style="9" customWidth="1"/>
    <col min="2" max="2" width="3.42578125" style="9" customWidth="1"/>
    <col min="3" max="3" width="35.42578125" style="9" customWidth="1"/>
    <col min="4" max="4" width="2.42578125" style="9" customWidth="1"/>
    <col min="5" max="5" width="27.28515625" style="9" customWidth="1"/>
    <col min="6" max="6" width="10.85546875" style="9" customWidth="1"/>
    <col min="7" max="7" width="23.42578125" style="9" customWidth="1"/>
    <col min="8" max="8" width="7.42578125" style="9" customWidth="1"/>
    <col min="9" max="9" width="117.140625" style="9" customWidth="1"/>
    <col min="10" max="10" width="5.85546875" style="9" customWidth="1"/>
    <col min="11" max="11" width="28.140625" style="9" customWidth="1"/>
    <col min="12" max="12" width="4.28515625" style="9" customWidth="1"/>
    <col min="13" max="13" width="133.42578125" style="9" customWidth="1"/>
    <col min="14" max="14" width="5.85546875" style="9" hidden="1" customWidth="1"/>
    <col min="15" max="15" width="24.85546875" style="9" hidden="1" customWidth="1"/>
    <col min="16" max="16" width="7" style="9" hidden="1" customWidth="1"/>
    <col min="17" max="16384" width="11.42578125" style="9"/>
  </cols>
  <sheetData>
    <row r="1" spans="2:16" ht="13.5" thickBot="1" x14ac:dyDescent="0.25"/>
    <row r="2" spans="2:16" ht="18" customHeight="1" thickTop="1" x14ac:dyDescent="0.2">
      <c r="B2" s="5"/>
      <c r="C2" s="6"/>
      <c r="D2" s="6"/>
      <c r="E2" s="6"/>
      <c r="F2" s="6"/>
      <c r="G2" s="6"/>
      <c r="H2" s="6"/>
      <c r="I2" s="6"/>
      <c r="J2" s="6"/>
      <c r="K2" s="6"/>
      <c r="L2" s="6"/>
      <c r="M2" s="6"/>
      <c r="N2" s="6"/>
      <c r="O2" s="6"/>
      <c r="P2" s="7"/>
    </row>
    <row r="3" spans="2:16" ht="18" customHeight="1" x14ac:dyDescent="0.3">
      <c r="B3" s="8"/>
      <c r="E3" s="91" t="s">
        <v>9</v>
      </c>
      <c r="F3" s="87" t="s">
        <v>10</v>
      </c>
      <c r="G3" s="87"/>
      <c r="H3" s="87"/>
      <c r="I3" s="87"/>
      <c r="J3" s="87"/>
      <c r="K3" s="87"/>
      <c r="L3" s="87"/>
      <c r="M3" s="87"/>
      <c r="N3" s="64"/>
      <c r="O3" s="64"/>
      <c r="P3" s="10"/>
    </row>
    <row r="4" spans="2:16" ht="32.25" customHeight="1" x14ac:dyDescent="0.3">
      <c r="B4" s="8"/>
      <c r="E4" s="92"/>
      <c r="F4" s="87"/>
      <c r="G4" s="87"/>
      <c r="H4" s="87"/>
      <c r="I4" s="87"/>
      <c r="J4" s="87"/>
      <c r="K4" s="87"/>
      <c r="L4" s="87"/>
      <c r="M4" s="87"/>
      <c r="N4" s="64"/>
      <c r="O4" s="64"/>
      <c r="P4" s="10"/>
    </row>
    <row r="5" spans="2:16" ht="41.25" customHeight="1" x14ac:dyDescent="0.4">
      <c r="B5" s="8"/>
      <c r="E5" s="52" t="s">
        <v>11</v>
      </c>
      <c r="F5" s="88" t="s">
        <v>155</v>
      </c>
      <c r="G5" s="89"/>
      <c r="H5" s="89"/>
      <c r="I5" s="89"/>
      <c r="J5" s="89"/>
      <c r="K5" s="89"/>
      <c r="L5" s="89"/>
      <c r="M5" s="90"/>
      <c r="N5" s="65"/>
      <c r="O5" s="65"/>
      <c r="P5" s="10"/>
    </row>
    <row r="6" spans="2:16" ht="18" customHeight="1" thickBot="1" x14ac:dyDescent="0.35">
      <c r="B6" s="8"/>
      <c r="E6" s="28"/>
      <c r="F6" s="65"/>
      <c r="G6" s="65"/>
      <c r="H6" s="65"/>
      <c r="I6" s="65"/>
      <c r="J6" s="65"/>
      <c r="K6" s="65"/>
      <c r="L6" s="65"/>
      <c r="P6" s="10"/>
    </row>
    <row r="7" spans="2:16" ht="93" customHeight="1" thickBot="1" x14ac:dyDescent="0.25">
      <c r="B7" s="8"/>
      <c r="I7" s="93" t="s">
        <v>12</v>
      </c>
      <c r="J7" s="94"/>
      <c r="K7" s="95"/>
      <c r="M7" s="53">
        <v>0.82825630252100846</v>
      </c>
      <c r="N7" s="38"/>
      <c r="O7" s="38"/>
      <c r="P7" s="10"/>
    </row>
    <row r="8" spans="2:16" ht="18" customHeight="1" x14ac:dyDescent="0.25">
      <c r="B8" s="8"/>
      <c r="M8" s="29"/>
      <c r="N8" s="29"/>
      <c r="O8" s="29"/>
      <c r="P8" s="10"/>
    </row>
    <row r="9" spans="2:16" ht="18" customHeight="1" x14ac:dyDescent="0.2">
      <c r="B9" s="8"/>
      <c r="P9" s="10"/>
    </row>
    <row r="10" spans="2:16" x14ac:dyDescent="0.2">
      <c r="B10" s="8"/>
      <c r="P10" s="10"/>
    </row>
    <row r="11" spans="2:16" x14ac:dyDescent="0.2">
      <c r="B11" s="8"/>
      <c r="P11" s="10"/>
    </row>
    <row r="12" spans="2:16" x14ac:dyDescent="0.2">
      <c r="B12" s="8"/>
      <c r="P12" s="10"/>
    </row>
    <row r="13" spans="2:16" x14ac:dyDescent="0.2">
      <c r="B13" s="8"/>
      <c r="P13" s="10"/>
    </row>
    <row r="14" spans="2:16" x14ac:dyDescent="0.2">
      <c r="B14" s="8"/>
      <c r="P14" s="10"/>
    </row>
    <row r="15" spans="2:16" x14ac:dyDescent="0.2">
      <c r="B15" s="8"/>
      <c r="P15" s="10"/>
    </row>
    <row r="16" spans="2:16" x14ac:dyDescent="0.2">
      <c r="B16" s="8"/>
      <c r="P16" s="10"/>
    </row>
    <row r="17" spans="2:22" ht="23.25" x14ac:dyDescent="0.2">
      <c r="B17" s="8"/>
      <c r="C17" s="73" t="s">
        <v>13</v>
      </c>
      <c r="D17" s="74"/>
      <c r="E17" s="74"/>
      <c r="F17" s="74"/>
      <c r="G17" s="74"/>
      <c r="H17" s="74"/>
      <c r="I17" s="74"/>
      <c r="J17" s="74"/>
      <c r="K17" s="74"/>
      <c r="L17" s="74"/>
      <c r="M17" s="75"/>
      <c r="N17" s="39"/>
      <c r="O17" s="39"/>
      <c r="P17" s="10"/>
    </row>
    <row r="18" spans="2:22" ht="15.75" customHeight="1" x14ac:dyDescent="0.2">
      <c r="B18" s="8"/>
      <c r="C18" s="11"/>
      <c r="D18" s="11"/>
      <c r="E18" s="11"/>
      <c r="F18" s="11"/>
      <c r="G18" s="11"/>
      <c r="H18" s="11"/>
      <c r="I18" s="11"/>
      <c r="J18" s="11"/>
      <c r="K18" s="11"/>
      <c r="L18" s="11"/>
      <c r="M18" s="11"/>
      <c r="N18" s="15"/>
      <c r="O18" s="15"/>
      <c r="P18" s="10"/>
    </row>
    <row r="19" spans="2:22" ht="141.75" customHeight="1" x14ac:dyDescent="0.2">
      <c r="B19" s="8"/>
      <c r="C19" s="76" t="s">
        <v>14</v>
      </c>
      <c r="D19" s="77"/>
      <c r="E19" s="58" t="s">
        <v>15</v>
      </c>
      <c r="F19" s="78" t="s">
        <v>16</v>
      </c>
      <c r="G19" s="79"/>
      <c r="H19" s="79"/>
      <c r="I19" s="79"/>
      <c r="J19" s="79"/>
      <c r="K19" s="79"/>
      <c r="L19" s="79"/>
      <c r="M19" s="80"/>
      <c r="N19" s="31"/>
      <c r="O19" s="31"/>
      <c r="P19" s="10"/>
    </row>
    <row r="20" spans="2:22" ht="105.75" customHeight="1" x14ac:dyDescent="0.2">
      <c r="B20" s="8"/>
      <c r="C20" s="76" t="s">
        <v>17</v>
      </c>
      <c r="D20" s="77"/>
      <c r="E20" s="58" t="s">
        <v>15</v>
      </c>
      <c r="F20" s="81" t="s">
        <v>18</v>
      </c>
      <c r="G20" s="82"/>
      <c r="H20" s="82"/>
      <c r="I20" s="82"/>
      <c r="J20" s="82"/>
      <c r="K20" s="82"/>
      <c r="L20" s="82"/>
      <c r="M20" s="83"/>
      <c r="N20" s="31"/>
      <c r="O20" s="31"/>
      <c r="P20" s="10"/>
    </row>
    <row r="21" spans="2:22" ht="143.25" customHeight="1" x14ac:dyDescent="0.2">
      <c r="B21" s="8"/>
      <c r="C21" s="71" t="s">
        <v>19</v>
      </c>
      <c r="D21" s="72"/>
      <c r="E21" s="58" t="s">
        <v>15</v>
      </c>
      <c r="F21" s="84" t="s">
        <v>20</v>
      </c>
      <c r="G21" s="85"/>
      <c r="H21" s="85"/>
      <c r="I21" s="85"/>
      <c r="J21" s="85"/>
      <c r="K21" s="85"/>
      <c r="L21" s="85"/>
      <c r="M21" s="86"/>
      <c r="N21" s="31"/>
      <c r="O21" s="31"/>
      <c r="P21" s="10"/>
    </row>
    <row r="22" spans="2:22" ht="66" customHeight="1" thickBot="1" x14ac:dyDescent="0.25">
      <c r="B22" s="8"/>
      <c r="G22" s="30"/>
      <c r="P22" s="10"/>
    </row>
    <row r="23" spans="2:22" ht="102.75" customHeight="1" thickBot="1" x14ac:dyDescent="0.25">
      <c r="B23" s="8"/>
      <c r="C23" s="45" t="s">
        <v>4</v>
      </c>
      <c r="D23" s="2"/>
      <c r="E23" s="36" t="s">
        <v>21</v>
      </c>
      <c r="F23" s="2"/>
      <c r="G23" s="36" t="s">
        <v>22</v>
      </c>
      <c r="H23" s="2"/>
      <c r="I23" s="41" t="s">
        <v>23</v>
      </c>
      <c r="J23" s="27"/>
      <c r="K23" s="42" t="s">
        <v>24</v>
      </c>
      <c r="L23" s="27"/>
      <c r="M23" s="43" t="s">
        <v>25</v>
      </c>
      <c r="N23" s="27"/>
      <c r="O23" s="44" t="s">
        <v>26</v>
      </c>
      <c r="P23" s="10"/>
      <c r="Q23" s="22"/>
    </row>
    <row r="24" spans="2:22" ht="6.75" customHeight="1" x14ac:dyDescent="0.35">
      <c r="B24" s="8"/>
      <c r="C24" s="46"/>
      <c r="D24"/>
      <c r="E24"/>
      <c r="F24"/>
      <c r="G24"/>
      <c r="H24"/>
      <c r="I24" s="34"/>
      <c r="J24"/>
      <c r="K24" s="34"/>
      <c r="L24"/>
      <c r="M24"/>
      <c r="N24"/>
      <c r="O24"/>
      <c r="P24" s="10"/>
    </row>
    <row r="25" spans="2:22" ht="409.5" customHeight="1" x14ac:dyDescent="0.2">
      <c r="B25" s="8"/>
      <c r="C25" s="47" t="s">
        <v>3</v>
      </c>
      <c r="D25" s="1"/>
      <c r="E25" s="55" t="s">
        <v>15</v>
      </c>
      <c r="F25" s="26"/>
      <c r="G25" s="54">
        <v>0.89583333333333337</v>
      </c>
      <c r="H25" s="26"/>
      <c r="I25" s="69" t="s">
        <v>150</v>
      </c>
      <c r="J25" s="33"/>
      <c r="K25" s="56">
        <v>0.96</v>
      </c>
      <c r="L25" s="24"/>
      <c r="M25" s="69" t="s">
        <v>149</v>
      </c>
      <c r="N25" s="32"/>
      <c r="O25" s="57">
        <f>+G25-K25</f>
        <v>-6.4166666666666594E-2</v>
      </c>
      <c r="P25" s="12"/>
      <c r="Q25" s="14"/>
      <c r="R25" s="14"/>
      <c r="S25" s="14"/>
      <c r="T25" s="14"/>
      <c r="U25" s="14"/>
      <c r="V25" s="14"/>
    </row>
    <row r="26" spans="2:22" ht="6.75" customHeight="1" x14ac:dyDescent="0.35">
      <c r="B26" s="8"/>
      <c r="C26" s="46"/>
      <c r="D26"/>
      <c r="E26" s="3"/>
      <c r="F26"/>
      <c r="G26" s="23"/>
      <c r="H26"/>
      <c r="I26" s="35"/>
      <c r="J26"/>
      <c r="K26" s="34"/>
      <c r="L26"/>
      <c r="M26" s="4"/>
      <c r="N26" s="4"/>
      <c r="O26" s="37"/>
      <c r="P26" s="10"/>
    </row>
    <row r="27" spans="2:22" ht="409.5" customHeight="1" x14ac:dyDescent="0.2">
      <c r="B27" s="8"/>
      <c r="C27" s="48" t="s">
        <v>27</v>
      </c>
      <c r="D27" s="1"/>
      <c r="E27" s="55" t="s">
        <v>15</v>
      </c>
      <c r="F27"/>
      <c r="G27" s="54">
        <v>0.88235294117647056</v>
      </c>
      <c r="H27"/>
      <c r="I27" s="69" t="s">
        <v>151</v>
      </c>
      <c r="J27"/>
      <c r="K27" s="56">
        <v>0.94</v>
      </c>
      <c r="L27" s="25"/>
      <c r="M27" s="69" t="s">
        <v>148</v>
      </c>
      <c r="N27" s="32"/>
      <c r="O27" s="57">
        <f>G27-K27</f>
        <v>-5.7647058823529385E-2</v>
      </c>
      <c r="P27" s="10"/>
    </row>
    <row r="28" spans="2:22" ht="6.75" customHeight="1" x14ac:dyDescent="0.35">
      <c r="B28" s="8"/>
      <c r="C28" s="46"/>
      <c r="D28"/>
      <c r="E28" s="3"/>
      <c r="F28"/>
      <c r="G28" s="23"/>
      <c r="H28"/>
      <c r="I28" s="35"/>
      <c r="J28"/>
      <c r="K28" s="34"/>
      <c r="L28"/>
      <c r="M28" s="4"/>
      <c r="N28" s="4"/>
      <c r="O28" s="37"/>
      <c r="P28" s="10"/>
    </row>
    <row r="29" spans="2:22" ht="328.5" customHeight="1" x14ac:dyDescent="0.2">
      <c r="B29" s="8"/>
      <c r="C29" s="49" t="s">
        <v>28</v>
      </c>
      <c r="D29" s="1"/>
      <c r="E29" s="55" t="s">
        <v>15</v>
      </c>
      <c r="F29"/>
      <c r="G29" s="54">
        <v>0.66666666666666663</v>
      </c>
      <c r="H29"/>
      <c r="I29" s="69" t="s">
        <v>152</v>
      </c>
      <c r="J29"/>
      <c r="K29" s="56">
        <v>0.88</v>
      </c>
      <c r="L29" s="25"/>
      <c r="M29" s="69" t="s">
        <v>146</v>
      </c>
      <c r="N29" s="32"/>
      <c r="O29" s="57">
        <f>G29-K29</f>
        <v>-0.21333333333333337</v>
      </c>
      <c r="P29" s="10"/>
    </row>
    <row r="30" spans="2:22" ht="6.75" customHeight="1" x14ac:dyDescent="0.35">
      <c r="B30" s="8"/>
      <c r="C30" s="46"/>
      <c r="D30"/>
      <c r="E30" s="3"/>
      <c r="F30"/>
      <c r="G30" s="23"/>
      <c r="H30"/>
      <c r="I30" s="35"/>
      <c r="J30"/>
      <c r="K30" s="34"/>
      <c r="L30"/>
      <c r="M30" s="4"/>
      <c r="N30" s="4"/>
      <c r="O30" s="37"/>
      <c r="P30" s="10"/>
    </row>
    <row r="31" spans="2:22" ht="327" customHeight="1" x14ac:dyDescent="0.2">
      <c r="B31" s="8"/>
      <c r="C31" s="50" t="s">
        <v>29</v>
      </c>
      <c r="D31" s="1"/>
      <c r="E31" s="55" t="s">
        <v>15</v>
      </c>
      <c r="F31"/>
      <c r="G31" s="54">
        <v>0.7321428571428571</v>
      </c>
      <c r="H31"/>
      <c r="I31" s="70" t="s">
        <v>153</v>
      </c>
      <c r="J31"/>
      <c r="K31" s="56">
        <v>0.93</v>
      </c>
      <c r="L31" s="25"/>
      <c r="M31" s="70" t="s">
        <v>145</v>
      </c>
      <c r="N31" s="32"/>
      <c r="O31" s="57">
        <f>G31-K31</f>
        <v>-0.19785714285714295</v>
      </c>
      <c r="P31" s="10"/>
    </row>
    <row r="32" spans="2:22" ht="6.75" customHeight="1" x14ac:dyDescent="0.35">
      <c r="B32" s="8"/>
      <c r="C32" s="46"/>
      <c r="D32"/>
      <c r="E32" s="3"/>
      <c r="F32"/>
      <c r="G32" s="23"/>
      <c r="H32"/>
      <c r="I32" s="35"/>
      <c r="J32"/>
      <c r="K32" s="34"/>
      <c r="L32"/>
      <c r="M32" s="4"/>
      <c r="N32" s="4"/>
      <c r="O32" s="37"/>
      <c r="P32" s="10"/>
    </row>
    <row r="33" spans="2:16" ht="282.75" customHeight="1" x14ac:dyDescent="0.2">
      <c r="B33" s="8"/>
      <c r="C33" s="51" t="s">
        <v>30</v>
      </c>
      <c r="D33" s="1"/>
      <c r="E33" s="55" t="s">
        <v>15</v>
      </c>
      <c r="F33"/>
      <c r="G33" s="54">
        <v>0.9642857142857143</v>
      </c>
      <c r="H33"/>
      <c r="I33" s="70" t="s">
        <v>154</v>
      </c>
      <c r="J33"/>
      <c r="K33" s="56">
        <v>0.91</v>
      </c>
      <c r="L33" s="25"/>
      <c r="M33" s="70" t="s">
        <v>147</v>
      </c>
      <c r="N33" s="32"/>
      <c r="O33" s="57">
        <f>G33-K33</f>
        <v>5.428571428571427E-2</v>
      </c>
      <c r="P33" s="10"/>
    </row>
    <row r="34" spans="2:16" ht="15.75" x14ac:dyDescent="0.2">
      <c r="B34" s="8"/>
      <c r="C34" s="13"/>
      <c r="D34" s="13"/>
      <c r="E34" s="15"/>
      <c r="M34" s="16"/>
      <c r="N34" s="16"/>
      <c r="O34" s="16"/>
      <c r="P34" s="10"/>
    </row>
    <row r="35" spans="2:16" ht="15.75" x14ac:dyDescent="0.2">
      <c r="B35" s="8"/>
      <c r="C35" s="17"/>
      <c r="D35" s="13"/>
      <c r="E35" s="15"/>
      <c r="M35" s="16"/>
      <c r="N35" s="16"/>
      <c r="O35" s="16"/>
      <c r="P35" s="10"/>
    </row>
    <row r="36" spans="2:16" x14ac:dyDescent="0.2">
      <c r="B36" s="8"/>
      <c r="C36" s="18"/>
      <c r="P36" s="10"/>
    </row>
    <row r="37" spans="2:16" ht="13.5" thickBot="1" x14ac:dyDescent="0.25">
      <c r="B37" s="19"/>
      <c r="C37" s="20"/>
      <c r="D37" s="20"/>
      <c r="E37" s="20"/>
      <c r="F37" s="20"/>
      <c r="G37" s="20"/>
      <c r="H37" s="20"/>
      <c r="I37" s="20"/>
      <c r="J37" s="20"/>
      <c r="K37" s="20"/>
      <c r="L37" s="20"/>
      <c r="M37" s="20"/>
      <c r="N37" s="20"/>
      <c r="O37" s="20"/>
      <c r="P37" s="21"/>
    </row>
    <row r="38" spans="2:16" ht="13.5" thickTop="1" x14ac:dyDescent="0.2"/>
  </sheetData>
  <mergeCells count="11">
    <mergeCell ref="C20:D20"/>
    <mergeCell ref="F20:M20"/>
    <mergeCell ref="C21:D21"/>
    <mergeCell ref="F21:M21"/>
    <mergeCell ref="E3:E4"/>
    <mergeCell ref="F3:M4"/>
    <mergeCell ref="F5:M5"/>
    <mergeCell ref="I7:K7"/>
    <mergeCell ref="C17:M17"/>
    <mergeCell ref="C19:D19"/>
    <mergeCell ref="F19:M19"/>
  </mergeCells>
  <conditionalFormatting sqref="G25 G27 G29 G31 G33">
    <cfRule type="cellIs" dxfId="26" priority="25" operator="between">
      <formula>0.76</formula>
      <formula>1</formula>
    </cfRule>
    <cfRule type="cellIs" dxfId="25" priority="26" operator="between">
      <formula>0.51</formula>
      <formula>0.75</formula>
    </cfRule>
    <cfRule type="cellIs" dxfId="24" priority="27" operator="between">
      <formula>0.26</formula>
      <formula>0.5</formula>
    </cfRule>
  </conditionalFormatting>
  <conditionalFormatting sqref="K25">
    <cfRule type="cellIs" dxfId="22" priority="17" operator="between">
      <formula>0.76</formula>
      <formula>1</formula>
    </cfRule>
    <cfRule type="cellIs" dxfId="21" priority="18" operator="between">
      <formula>0.51</formula>
      <formula>0.75</formula>
    </cfRule>
    <cfRule type="cellIs" dxfId="20" priority="19" operator="between">
      <formula>0.26</formula>
      <formula>0.5</formula>
    </cfRule>
  </conditionalFormatting>
  <conditionalFormatting sqref="K27">
    <cfRule type="cellIs" dxfId="18" priority="13" operator="between">
      <formula>0.76</formula>
      <formula>1</formula>
    </cfRule>
    <cfRule type="cellIs" dxfId="17" priority="14" operator="between">
      <formula>0.51</formula>
      <formula>0.75</formula>
    </cfRule>
    <cfRule type="cellIs" dxfId="16" priority="15" operator="between">
      <formula>0.26</formula>
      <formula>0.5</formula>
    </cfRule>
  </conditionalFormatting>
  <conditionalFormatting sqref="K29">
    <cfRule type="cellIs" dxfId="14" priority="9" operator="between">
      <formula>0.76</formula>
      <formula>1</formula>
    </cfRule>
    <cfRule type="cellIs" dxfId="13" priority="10" operator="between">
      <formula>0.51</formula>
      <formula>0.75</formula>
    </cfRule>
    <cfRule type="cellIs" dxfId="12" priority="11" operator="between">
      <formula>0.26</formula>
      <formula>0.5</formula>
    </cfRule>
  </conditionalFormatting>
  <conditionalFormatting sqref="K31">
    <cfRule type="cellIs" dxfId="10" priority="5" operator="between">
      <formula>0.76</formula>
      <formula>1</formula>
    </cfRule>
    <cfRule type="cellIs" dxfId="9" priority="6" operator="between">
      <formula>0.51</formula>
      <formula>0.75</formula>
    </cfRule>
    <cfRule type="cellIs" dxfId="8" priority="7" operator="between">
      <formula>0.26</formula>
      <formula>0.5</formula>
    </cfRule>
  </conditionalFormatting>
  <conditionalFormatting sqref="K33">
    <cfRule type="cellIs" dxfId="6" priority="1" operator="between">
      <formula>0.76</formula>
      <formula>1</formula>
    </cfRule>
    <cfRule type="cellIs" dxfId="5" priority="2" operator="between">
      <formula>0.51</formula>
      <formula>0.75</formula>
    </cfRule>
    <cfRule type="cellIs" dxfId="4" priority="3" operator="between">
      <formula>0.26</formula>
      <formula>0.5</formula>
    </cfRule>
  </conditionalFormatting>
  <conditionalFormatting sqref="M7">
    <cfRule type="cellIs" priority="21" operator="between">
      <formula>0.76</formula>
      <formula>1</formula>
    </cfRule>
    <cfRule type="cellIs" dxfId="2" priority="22" operator="between">
      <formula>0.51</formula>
      <formula>0.75</formula>
    </cfRule>
    <cfRule type="cellIs" dxfId="1" priority="23" operator="between">
      <formula>0.26</formula>
      <formula>0.5</formula>
    </cfRule>
    <cfRule type="cellIs" dxfId="0" priority="24" operator="between">
      <formula>0</formula>
      <formula>0.25</formula>
    </cfRule>
  </conditionalFormatting>
  <dataValidations count="4">
    <dataValidation type="list" allowBlank="1" showInputMessage="1" showErrorMessage="1" sqref="E19" xr:uid="{2820A49E-97E3-4020-9CE9-98AD833DEE22}">
      <formula1>"Si,No,En proceso"</formula1>
    </dataValidation>
    <dataValidation type="list" allowBlank="1" showInputMessage="1" showErrorMessage="1" sqref="N20:O20 E20:E21" xr:uid="{B4879038-18E3-442C-A109-4B52B38159C4}">
      <formula1>"Si, No"</formula1>
    </dataValidation>
    <dataValidation type="list" allowBlank="1" showInputMessage="1" showErrorMessage="1" sqref="N19:O19" xr:uid="{43100180-A1E7-426E-828E-022A17257D06}">
      <formula1>"Si,No"</formula1>
    </dataValidation>
    <dataValidation allowBlank="1" showInputMessage="1" showErrorMessage="1" prompt="Celda formulada, información proveniente de la pestaña de deficiencias." sqref="E23" xr:uid="{FD931F77-839C-41FA-9B12-FC16BC8A5E07}"/>
  </dataValidations>
  <pageMargins left="0.7" right="0.7" top="0.75" bottom="0.75" header="0.3" footer="0.3"/>
  <pageSetup paperSize="9" scale="21" orientation="portrait" horizontalDpi="0" verticalDpi="0" r:id="rId1"/>
  <colBreaks count="1" manualBreakCount="1">
    <brk id="13" max="37" man="1"/>
  </colBreaks>
  <drawing r:id="rId2"/>
  <extLst>
    <ext xmlns:x14="http://schemas.microsoft.com/office/spreadsheetml/2009/9/main" uri="{78C0D931-6437-407d-A8EE-F0AAD7539E65}">
      <x14:conditionalFormattings>
        <x14:conditionalFormatting xmlns:xm="http://schemas.microsoft.com/office/excel/2006/main">
          <x14:cfRule type="cellIs" priority="28" operator="between" id="{9637A164-D2DB-4176-9E65-F8FF326F733E}">
            <xm:f>0</xm:f>
            <xm:f>#REF!</xm:f>
            <x14:dxf>
              <fill>
                <patternFill>
                  <bgColor rgb="FFFF0000"/>
                </patternFill>
              </fill>
            </x14:dxf>
          </x14:cfRule>
          <xm:sqref>G25 G27 G29 G31 G33</xm:sqref>
        </x14:conditionalFormatting>
        <x14:conditionalFormatting xmlns:xm="http://schemas.microsoft.com/office/excel/2006/main">
          <x14:cfRule type="cellIs" priority="20" operator="between" id="{5F2AA9F9-F645-4185-BFF7-0CA093308AF1}">
            <xm:f>0</xm:f>
            <xm:f>#REF!</xm:f>
            <x14:dxf>
              <fill>
                <patternFill>
                  <bgColor rgb="FFFF0000"/>
                </patternFill>
              </fill>
            </x14:dxf>
          </x14:cfRule>
          <xm:sqref>K25</xm:sqref>
        </x14:conditionalFormatting>
        <x14:conditionalFormatting xmlns:xm="http://schemas.microsoft.com/office/excel/2006/main">
          <x14:cfRule type="cellIs" priority="16" operator="between" id="{76CD6010-D99B-4C70-B506-89E453B5D5EE}">
            <xm:f>0</xm:f>
            <xm:f>#REF!</xm:f>
            <x14:dxf>
              <fill>
                <patternFill>
                  <bgColor rgb="FFFF0000"/>
                </patternFill>
              </fill>
            </x14:dxf>
          </x14:cfRule>
          <xm:sqref>K27</xm:sqref>
        </x14:conditionalFormatting>
        <x14:conditionalFormatting xmlns:xm="http://schemas.microsoft.com/office/excel/2006/main">
          <x14:cfRule type="cellIs" priority="12" operator="between" id="{B1E4AD4C-5FF5-4F98-BF8A-8A0E4F17E3A7}">
            <xm:f>0</xm:f>
            <xm:f>#REF!</xm:f>
            <x14:dxf>
              <fill>
                <patternFill>
                  <bgColor rgb="FFFF0000"/>
                </patternFill>
              </fill>
            </x14:dxf>
          </x14:cfRule>
          <xm:sqref>K29</xm:sqref>
        </x14:conditionalFormatting>
        <x14:conditionalFormatting xmlns:xm="http://schemas.microsoft.com/office/excel/2006/main">
          <x14:cfRule type="cellIs" priority="8" operator="between" id="{2343AD9F-07CC-45C2-AB63-6219D7D98B57}">
            <xm:f>0</xm:f>
            <xm:f>#REF!</xm:f>
            <x14:dxf>
              <fill>
                <patternFill>
                  <bgColor rgb="FFFF0000"/>
                </patternFill>
              </fill>
            </x14:dxf>
          </x14:cfRule>
          <xm:sqref>K31</xm:sqref>
        </x14:conditionalFormatting>
        <x14:conditionalFormatting xmlns:xm="http://schemas.microsoft.com/office/excel/2006/main">
          <x14:cfRule type="cellIs" priority="4" operator="between" id="{721ED886-03CE-49BE-9BD9-B4D1A6735B46}">
            <xm:f>0</xm:f>
            <xm:f>#REF!</xm:f>
            <x14:dxf>
              <fill>
                <patternFill>
                  <bgColor rgb="FFFF0000"/>
                </patternFill>
              </fill>
            </x14:dxf>
          </x14:cfRule>
          <xm:sqref>K33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82"/>
  <sheetViews>
    <sheetView topLeftCell="A59" workbookViewId="0">
      <selection activeCell="D11" sqref="D11"/>
    </sheetView>
  </sheetViews>
  <sheetFormatPr baseColWidth="10" defaultColWidth="11.42578125" defaultRowHeight="12.75" x14ac:dyDescent="0.2"/>
  <cols>
    <col min="2" max="4" width="22.28515625" customWidth="1"/>
    <col min="5" max="5" width="34.42578125" customWidth="1"/>
    <col min="6" max="6" width="36.42578125" bestFit="1" customWidth="1"/>
    <col min="8" max="8" width="12.28515625" bestFit="1" customWidth="1"/>
    <col min="9" max="9" width="12.7109375" customWidth="1"/>
    <col min="13" max="14" width="17.42578125" customWidth="1"/>
  </cols>
  <sheetData>
    <row r="1" spans="1:19" ht="81.75" customHeight="1" x14ac:dyDescent="0.2">
      <c r="A1" s="68" t="s">
        <v>7</v>
      </c>
      <c r="B1" s="68" t="s">
        <v>31</v>
      </c>
      <c r="C1" s="67" t="s">
        <v>32</v>
      </c>
      <c r="D1" s="67" t="s">
        <v>33</v>
      </c>
      <c r="E1" s="67" t="s">
        <v>34</v>
      </c>
      <c r="F1" s="68" t="s">
        <v>8</v>
      </c>
      <c r="G1" s="66" t="s">
        <v>35</v>
      </c>
      <c r="H1" s="66" t="s">
        <v>36</v>
      </c>
      <c r="I1" s="66" t="s">
        <v>37</v>
      </c>
      <c r="J1" s="66" t="s">
        <v>5</v>
      </c>
      <c r="K1" s="66" t="s">
        <v>6</v>
      </c>
      <c r="L1" s="66" t="s">
        <v>38</v>
      </c>
      <c r="M1" s="40" t="s">
        <v>39</v>
      </c>
      <c r="N1" s="40"/>
    </row>
    <row r="2" spans="1:19" ht="12.75" customHeight="1" x14ac:dyDescent="0.2">
      <c r="A2" s="61" t="s">
        <v>40</v>
      </c>
      <c r="B2" s="61" t="str">
        <f>+LEFT(A2,1)</f>
        <v>1</v>
      </c>
      <c r="C2" s="61" t="e">
        <f>+MID(VLOOKUP(A2,#REF!,2,0),4,LEN(VLOOKUP(A2,#REF!,2,0))-4)</f>
        <v>#REF!</v>
      </c>
      <c r="D2" s="61" t="s">
        <v>41</v>
      </c>
      <c r="E2" s="61" t="e">
        <f>+VLOOKUP(A2,#REF!,3,0)</f>
        <v>#REF!</v>
      </c>
      <c r="F2" s="61" t="e">
        <f>+VLOOKUP(A2,#REF!,10,0)</f>
        <v>#REF!</v>
      </c>
      <c r="G2" s="61" t="e">
        <f>+VLOOKUP(A2,#REF!,13)</f>
        <v>#REF!</v>
      </c>
      <c r="H2" s="63" t="e">
        <f>+_xlfn.RANK.EQ(G2,$G$2:$G$82,1)</f>
        <v>#REF!</v>
      </c>
      <c r="I2" s="61" t="e">
        <f t="shared" ref="I2:I33" si="0">+IF(F2=$F$2,$P$4,IF(F2=$F$3,$P$2,$P$3))</f>
        <v>#REF!</v>
      </c>
      <c r="J2" s="61" t="s">
        <v>42</v>
      </c>
      <c r="K2" s="61" t="e">
        <f>+IF(ISBLANK(VLOOKUP(A2,#REF!,5,0)),"",VLOOKUP(A2,#REF!,5,0))</f>
        <v>#REF!</v>
      </c>
      <c r="L2" s="61" t="e">
        <f>+IF(ISBLANK(VLOOKUP(A2,#REF!,9,0)),"",VLOOKUP(A2,#REF!,9,0))</f>
        <v>#REF!</v>
      </c>
      <c r="M2" s="61" t="e">
        <f t="shared" ref="M2" si="1">+IF(OR(AND(K2=1,L2=1),AND(ISBLANK(K2),ISBLANK(L2)),K2="",L2=""),0,IF(OR(AND(K2=1,L2=2),AND(K2=1,L2=3)),0.25,IF(OR(AND(K2=2,L2=2),AND(K2=3,L2=1),AND(K2=3,L2=2),AND(K2=2,L2=1)),0.5,IF(AND(K2=2,L2=3),0.75,1))))</f>
        <v>#REF!</v>
      </c>
      <c r="N2" s="61" t="e">
        <f>+AVERAGEIF($D$2:$D$82,D2,$M$2:$M$82)</f>
        <v>#REF!</v>
      </c>
      <c r="O2" s="59" t="s">
        <v>0</v>
      </c>
      <c r="P2" s="60" t="s">
        <v>43</v>
      </c>
      <c r="Q2" s="60"/>
      <c r="R2" s="61"/>
      <c r="S2" s="61"/>
    </row>
    <row r="3" spans="1:19" ht="12.75" customHeight="1" x14ac:dyDescent="0.2">
      <c r="A3" s="61" t="s">
        <v>44</v>
      </c>
      <c r="B3" s="61" t="str">
        <f t="shared" ref="B3:B42" si="2">+LEFT(A3,1)</f>
        <v>1</v>
      </c>
      <c r="C3" s="61" t="e">
        <f>+MID(VLOOKUP(A3,#REF!,2,0),4,LEN(VLOOKUP(A3,#REF!,2,0))-4)</f>
        <v>#REF!</v>
      </c>
      <c r="D3" s="61" t="s">
        <v>41</v>
      </c>
      <c r="E3" s="61" t="e">
        <f>+VLOOKUP(A3,#REF!,3,0)</f>
        <v>#REF!</v>
      </c>
      <c r="F3" s="61" t="e">
        <f>+VLOOKUP(A3,#REF!,10,0)</f>
        <v>#REF!</v>
      </c>
      <c r="G3" s="61" t="e">
        <f>+VLOOKUP(A3,#REF!,13,0)</f>
        <v>#REF!</v>
      </c>
      <c r="H3" s="63" t="e">
        <f t="shared" ref="H3:H70" si="3">+_xlfn.RANK.EQ(G3,$G$2:$G$82,1)</f>
        <v>#REF!</v>
      </c>
      <c r="I3" s="61" t="e">
        <f t="shared" si="0"/>
        <v>#REF!</v>
      </c>
      <c r="J3" s="61" t="s">
        <v>42</v>
      </c>
      <c r="K3" s="61" t="e">
        <f>+IF(ISBLANK(VLOOKUP(A3,#REF!,5,0)),"",VLOOKUP(A3,#REF!,5,0))</f>
        <v>#REF!</v>
      </c>
      <c r="L3" s="61" t="e">
        <f>+IF(ISBLANK(VLOOKUP(A3,#REF!,9,0)),"",VLOOKUP(A3,#REF!,9,0))</f>
        <v>#REF!</v>
      </c>
      <c r="M3" s="61" t="e">
        <f>+IF(OR(AND(K3=1,L3=1),AND(ISBLANK(K3),ISBLANK(L3)),K3="",L3=""),0,IF(OR(AND(K3=1,L3=2),AND(K3=1,L3=3)),0.25,IF(OR(AND(K3=2,L3=2),AND(K3=3,L3=1),AND(K3=3,L3=2),AND(K3=2,L3=1)),0.5,IF(AND(K3=2,L3=3),0.75,1))))</f>
        <v>#REF!</v>
      </c>
      <c r="N3" s="61" t="e">
        <f t="shared" ref="N3:N70" si="4">+AVERAGEIF($D$2:$D$82,D3,$M$2:$M$82)</f>
        <v>#REF!</v>
      </c>
      <c r="O3" s="62" t="s">
        <v>1</v>
      </c>
      <c r="P3" s="60" t="s">
        <v>45</v>
      </c>
      <c r="Q3" s="60"/>
      <c r="R3" s="61" t="s">
        <v>46</v>
      </c>
      <c r="S3" s="61"/>
    </row>
    <row r="4" spans="1:19" ht="16.5" customHeight="1" x14ac:dyDescent="0.2">
      <c r="A4" s="61" t="s">
        <v>47</v>
      </c>
      <c r="B4" s="61" t="str">
        <f t="shared" si="2"/>
        <v>1</v>
      </c>
      <c r="C4" s="61" t="e">
        <f>+MID(VLOOKUP(A4,#REF!,2,0),4,LEN(VLOOKUP(A4,#REF!,2,0))-4)</f>
        <v>#REF!</v>
      </c>
      <c r="D4" s="61" t="s">
        <v>41</v>
      </c>
      <c r="E4" s="61" t="e">
        <f>+VLOOKUP(A4,#REF!,3,0)</f>
        <v>#REF!</v>
      </c>
      <c r="F4" s="61" t="e">
        <f>+VLOOKUP(A4,#REF!,10,0)</f>
        <v>#REF!</v>
      </c>
      <c r="G4" s="61" t="e">
        <f>+VLOOKUP(A4,#REF!,13,0)</f>
        <v>#REF!</v>
      </c>
      <c r="H4" s="63" t="e">
        <f t="shared" si="3"/>
        <v>#REF!</v>
      </c>
      <c r="I4" s="61" t="e">
        <f t="shared" si="0"/>
        <v>#REF!</v>
      </c>
      <c r="J4" s="61" t="s">
        <v>42</v>
      </c>
      <c r="K4" s="61" t="e">
        <f>+IF(ISBLANK(VLOOKUP(A4,#REF!,5,0)),"",VLOOKUP(A4,#REF!,5,0))</f>
        <v>#REF!</v>
      </c>
      <c r="L4" s="61" t="e">
        <f>+IF(ISBLANK(VLOOKUP(A4,#REF!,9,0)),"",VLOOKUP(A4,#REF!,9,0))</f>
        <v>#REF!</v>
      </c>
      <c r="M4" s="61" t="e">
        <f t="shared" ref="M4:M67" si="5">+IF(OR(AND(K4=1,L4=1),AND(ISBLANK(K4),ISBLANK(L4)),K4="",L4=""),0,IF(OR(AND(K4=1,L4=2),AND(K4=1,L4=3)),0.25,IF(OR(AND(K4=2,L4=2),AND(K4=3,L4=1),AND(K4=3,L4=2),AND(K4=2,L4=1)),0.5,IF(AND(K4=2,L4=3),0.75,1))))</f>
        <v>#REF!</v>
      </c>
      <c r="N4" s="61" t="e">
        <f t="shared" si="4"/>
        <v>#REF!</v>
      </c>
      <c r="O4" s="62" t="s">
        <v>2</v>
      </c>
      <c r="P4" s="60" t="s">
        <v>48</v>
      </c>
      <c r="Q4" s="60"/>
      <c r="R4" s="61"/>
      <c r="S4" s="61"/>
    </row>
    <row r="5" spans="1:19" x14ac:dyDescent="0.2">
      <c r="A5" s="61" t="s">
        <v>49</v>
      </c>
      <c r="B5" s="61" t="str">
        <f t="shared" si="2"/>
        <v>1</v>
      </c>
      <c r="C5" s="61" t="e">
        <f>+MID(VLOOKUP(A5,#REF!,2,0),4,LEN(VLOOKUP(A5,#REF!,2,0))-4)</f>
        <v>#REF!</v>
      </c>
      <c r="D5" s="61" t="s">
        <v>41</v>
      </c>
      <c r="E5" s="61" t="e">
        <f>+VLOOKUP(A5,#REF!,3,0)</f>
        <v>#REF!</v>
      </c>
      <c r="F5" s="61" t="e">
        <f>+VLOOKUP(A5,#REF!,10,0)</f>
        <v>#REF!</v>
      </c>
      <c r="G5" s="61" t="e">
        <f>+VLOOKUP(A5,#REF!,13,0)</f>
        <v>#REF!</v>
      </c>
      <c r="H5" s="63" t="e">
        <f t="shared" si="3"/>
        <v>#REF!</v>
      </c>
      <c r="I5" s="61" t="e">
        <f t="shared" si="0"/>
        <v>#REF!</v>
      </c>
      <c r="J5" s="61" t="s">
        <v>42</v>
      </c>
      <c r="K5" s="61" t="e">
        <f>+IF(ISBLANK(VLOOKUP(A5,#REF!,5,0)),"",VLOOKUP(A5,#REF!,5,0))</f>
        <v>#REF!</v>
      </c>
      <c r="L5" s="61" t="e">
        <f>+IF(ISBLANK(VLOOKUP(A5,#REF!,9,0)),"",VLOOKUP(A5,#REF!,9,0))</f>
        <v>#REF!</v>
      </c>
      <c r="M5" s="61" t="e">
        <f t="shared" si="5"/>
        <v>#REF!</v>
      </c>
      <c r="N5" s="61" t="e">
        <f t="shared" si="4"/>
        <v>#REF!</v>
      </c>
      <c r="O5" s="61"/>
      <c r="P5" s="61"/>
    </row>
    <row r="6" spans="1:19" x14ac:dyDescent="0.2">
      <c r="A6" s="61" t="s">
        <v>50</v>
      </c>
      <c r="B6" s="61" t="str">
        <f t="shared" si="2"/>
        <v>1</v>
      </c>
      <c r="C6" s="61" t="e">
        <f>+MID(VLOOKUP(A6,#REF!,2,0),4,LEN(VLOOKUP(A6,#REF!,2,0))-4)</f>
        <v>#REF!</v>
      </c>
      <c r="D6" s="61" t="s">
        <v>41</v>
      </c>
      <c r="E6" s="61" t="e">
        <f>+VLOOKUP(A6,#REF!,3,0)</f>
        <v>#REF!</v>
      </c>
      <c r="F6" s="61" t="e">
        <f>+VLOOKUP(A6,#REF!,10,0)</f>
        <v>#REF!</v>
      </c>
      <c r="G6" s="61" t="e">
        <f>+VLOOKUP(A6,#REF!,13,0)</f>
        <v>#REF!</v>
      </c>
      <c r="H6" s="63" t="e">
        <f t="shared" si="3"/>
        <v>#REF!</v>
      </c>
      <c r="I6" s="61" t="e">
        <f t="shared" si="0"/>
        <v>#REF!</v>
      </c>
      <c r="J6" s="61" t="s">
        <v>42</v>
      </c>
      <c r="K6" s="61" t="e">
        <f>+IF(ISBLANK(VLOOKUP(A6,#REF!,5,0)),"",VLOOKUP(A6,#REF!,5,0))</f>
        <v>#REF!</v>
      </c>
      <c r="L6" s="61" t="e">
        <f>+IF(ISBLANK(VLOOKUP(A6,#REF!,9,0)),"",VLOOKUP(A6,#REF!,9,0))</f>
        <v>#REF!</v>
      </c>
      <c r="M6" s="61" t="e">
        <f t="shared" si="5"/>
        <v>#REF!</v>
      </c>
      <c r="N6" s="61" t="e">
        <f t="shared" si="4"/>
        <v>#REF!</v>
      </c>
      <c r="O6" s="61"/>
      <c r="P6" s="61"/>
    </row>
    <row r="7" spans="1:19" x14ac:dyDescent="0.2">
      <c r="A7" s="61" t="s">
        <v>51</v>
      </c>
      <c r="B7" s="61" t="str">
        <f t="shared" si="2"/>
        <v>2</v>
      </c>
      <c r="C7" s="61" t="e">
        <f>+MID(VLOOKUP(A7,#REF!,2,0),4,LEN(VLOOKUP(A7,#REF!,2,0))-4)</f>
        <v>#REF!</v>
      </c>
      <c r="D7" s="61" t="s">
        <v>41</v>
      </c>
      <c r="E7" s="61" t="e">
        <f>+VLOOKUP(A7,#REF!,3,0)</f>
        <v>#REF!</v>
      </c>
      <c r="F7" s="61" t="e">
        <f>+VLOOKUP(A7,#REF!,10,0)</f>
        <v>#REF!</v>
      </c>
      <c r="G7" s="61" t="e">
        <f>+VLOOKUP(A7,#REF!,13,0)</f>
        <v>#REF!</v>
      </c>
      <c r="H7" s="63" t="e">
        <f t="shared" si="3"/>
        <v>#REF!</v>
      </c>
      <c r="I7" s="61" t="e">
        <f t="shared" si="0"/>
        <v>#REF!</v>
      </c>
      <c r="J7" s="61" t="s">
        <v>52</v>
      </c>
      <c r="K7" s="61" t="e">
        <f>+IF(ISBLANK(VLOOKUP(A7,#REF!,5,0)),"",VLOOKUP(A7,#REF!,5,0))</f>
        <v>#REF!</v>
      </c>
      <c r="L7" s="61" t="e">
        <f>+IF(ISBLANK(VLOOKUP(A7,#REF!,9,0)),"",VLOOKUP(A7,#REF!,9,0))</f>
        <v>#REF!</v>
      </c>
      <c r="M7" s="61" t="e">
        <f t="shared" si="5"/>
        <v>#REF!</v>
      </c>
      <c r="N7" s="61" t="e">
        <f t="shared" si="4"/>
        <v>#REF!</v>
      </c>
      <c r="O7" s="61"/>
      <c r="P7" s="61"/>
    </row>
    <row r="8" spans="1:19" x14ac:dyDescent="0.2">
      <c r="A8" s="61" t="s">
        <v>53</v>
      </c>
      <c r="B8" s="61" t="str">
        <f t="shared" si="2"/>
        <v>2</v>
      </c>
      <c r="C8" s="61" t="e">
        <f>+MID(VLOOKUP(A8,#REF!,2,0),4,LEN(VLOOKUP(A8,#REF!,2,0))-4)</f>
        <v>#REF!</v>
      </c>
      <c r="D8" s="61" t="s">
        <v>41</v>
      </c>
      <c r="E8" s="61" t="e">
        <f>+VLOOKUP(A8,#REF!,3,0)</f>
        <v>#REF!</v>
      </c>
      <c r="F8" s="61" t="e">
        <f>+VLOOKUP(A8,#REF!,10,0)</f>
        <v>#REF!</v>
      </c>
      <c r="G8" s="61" t="e">
        <f>+VLOOKUP(A8,#REF!,13,0)</f>
        <v>#REF!</v>
      </c>
      <c r="H8" s="63" t="e">
        <f t="shared" si="3"/>
        <v>#REF!</v>
      </c>
      <c r="I8" s="61" t="e">
        <f t="shared" si="0"/>
        <v>#REF!</v>
      </c>
      <c r="J8" s="61" t="s">
        <v>52</v>
      </c>
      <c r="K8" s="61" t="e">
        <f>+IF(ISBLANK(VLOOKUP(A8,#REF!,5,0)),"",VLOOKUP(A8,#REF!,5,0))</f>
        <v>#REF!</v>
      </c>
      <c r="L8" s="61" t="e">
        <f>+IF(ISBLANK(VLOOKUP(A8,#REF!,9,0)),"",VLOOKUP(A8,#REF!,9,0))</f>
        <v>#REF!</v>
      </c>
      <c r="M8" s="61" t="e">
        <f t="shared" si="5"/>
        <v>#REF!</v>
      </c>
      <c r="N8" s="61" t="e">
        <f t="shared" si="4"/>
        <v>#REF!</v>
      </c>
      <c r="O8" s="61"/>
      <c r="P8" s="61"/>
    </row>
    <row r="9" spans="1:19" x14ac:dyDescent="0.2">
      <c r="A9" s="61" t="s">
        <v>54</v>
      </c>
      <c r="B9" s="61" t="str">
        <f t="shared" si="2"/>
        <v>2</v>
      </c>
      <c r="C9" s="61" t="e">
        <f>+MID(VLOOKUP(A9,#REF!,2,0),4,LEN(VLOOKUP(A9,#REF!,2,0))-4)</f>
        <v>#REF!</v>
      </c>
      <c r="D9" s="61" t="s">
        <v>41</v>
      </c>
      <c r="E9" s="61" t="e">
        <f>+VLOOKUP(A9,#REF!,3,0)</f>
        <v>#REF!</v>
      </c>
      <c r="F9" s="61" t="e">
        <f>+VLOOKUP(A9,#REF!,10,0)</f>
        <v>#REF!</v>
      </c>
      <c r="G9" s="61" t="e">
        <f>+VLOOKUP(A9,#REF!,13,0)</f>
        <v>#REF!</v>
      </c>
      <c r="H9" s="63" t="e">
        <f t="shared" si="3"/>
        <v>#REF!</v>
      </c>
      <c r="I9" s="61" t="e">
        <f t="shared" si="0"/>
        <v>#REF!</v>
      </c>
      <c r="J9" s="61" t="s">
        <v>52</v>
      </c>
      <c r="K9" s="61" t="e">
        <f>+IF(ISBLANK(VLOOKUP(A9,#REF!,5,0)),"",VLOOKUP(A9,#REF!,5,0))</f>
        <v>#REF!</v>
      </c>
      <c r="L9" s="61" t="e">
        <f>+IF(ISBLANK(VLOOKUP(A9,#REF!,9,0)),"",VLOOKUP(A9,#REF!,9,0))</f>
        <v>#REF!</v>
      </c>
      <c r="M9" s="61" t="e">
        <f t="shared" si="5"/>
        <v>#REF!</v>
      </c>
      <c r="N9" s="61" t="e">
        <f t="shared" si="4"/>
        <v>#REF!</v>
      </c>
      <c r="O9" s="61"/>
      <c r="P9" s="61"/>
    </row>
    <row r="10" spans="1:19" x14ac:dyDescent="0.2">
      <c r="A10" s="61" t="s">
        <v>55</v>
      </c>
      <c r="B10" s="61" t="str">
        <f t="shared" si="2"/>
        <v>3</v>
      </c>
      <c r="C10" s="61" t="e">
        <f>+MID(VLOOKUP(A10,#REF!,2,0),4,LEN(VLOOKUP(A10,#REF!,2,0))-4)</f>
        <v>#REF!</v>
      </c>
      <c r="D10" s="61" t="s">
        <v>41</v>
      </c>
      <c r="E10" s="61" t="e">
        <f>+VLOOKUP(A10,#REF!,3,0)</f>
        <v>#REF!</v>
      </c>
      <c r="F10" s="61" t="e">
        <f>+VLOOKUP(A10,#REF!,10,0)</f>
        <v>#REF!</v>
      </c>
      <c r="G10" s="61" t="e">
        <f>+VLOOKUP(A10,#REF!,13,0)</f>
        <v>#REF!</v>
      </c>
      <c r="H10" s="63" t="e">
        <f t="shared" si="3"/>
        <v>#REF!</v>
      </c>
      <c r="I10" s="61" t="e">
        <f t="shared" si="0"/>
        <v>#REF!</v>
      </c>
      <c r="J10" s="61" t="s">
        <v>56</v>
      </c>
      <c r="K10" s="61" t="e">
        <f>+IF(ISBLANK(VLOOKUP(A10,#REF!,5,0)),"",VLOOKUP(A10,#REF!,5,0))</f>
        <v>#REF!</v>
      </c>
      <c r="L10" s="61" t="e">
        <f>+IF(ISBLANK(VLOOKUP(A10,#REF!,9,0)),"",VLOOKUP(A10,#REF!,9,0))</f>
        <v>#REF!</v>
      </c>
      <c r="M10" s="61" t="e">
        <f t="shared" si="5"/>
        <v>#REF!</v>
      </c>
      <c r="N10" s="61" t="e">
        <f t="shared" si="4"/>
        <v>#REF!</v>
      </c>
      <c r="O10" s="61"/>
      <c r="P10" s="61"/>
    </row>
    <row r="11" spans="1:19" x14ac:dyDescent="0.2">
      <c r="A11" s="61" t="s">
        <v>57</v>
      </c>
      <c r="B11" s="61" t="str">
        <f t="shared" si="2"/>
        <v>3</v>
      </c>
      <c r="C11" s="61" t="e">
        <f>+MID(VLOOKUP(A11,#REF!,2,0),4,LEN(VLOOKUP(A11,#REF!,2,0))-4)</f>
        <v>#REF!</v>
      </c>
      <c r="D11" s="61" t="s">
        <v>41</v>
      </c>
      <c r="E11" s="61" t="e">
        <f>+VLOOKUP(A11,#REF!,3,0)</f>
        <v>#REF!</v>
      </c>
      <c r="F11" s="61" t="e">
        <f>+VLOOKUP(A11,#REF!,10,0)</f>
        <v>#REF!</v>
      </c>
      <c r="G11" s="61" t="e">
        <f>+VLOOKUP(A11,#REF!,13,0)</f>
        <v>#REF!</v>
      </c>
      <c r="H11" s="63" t="e">
        <f t="shared" si="3"/>
        <v>#REF!</v>
      </c>
      <c r="I11" s="61" t="e">
        <f t="shared" si="0"/>
        <v>#REF!</v>
      </c>
      <c r="J11" s="61" t="s">
        <v>56</v>
      </c>
      <c r="K11" s="61" t="e">
        <f>+IF(ISBLANK(VLOOKUP(A11,#REF!,5,0)),"",VLOOKUP(A11,#REF!,5,0))</f>
        <v>#REF!</v>
      </c>
      <c r="L11" s="61" t="e">
        <f>+IF(ISBLANK(VLOOKUP(A11,#REF!,9,0)),"",VLOOKUP(A11,#REF!,9,0))</f>
        <v>#REF!</v>
      </c>
      <c r="M11" s="61" t="e">
        <f t="shared" si="5"/>
        <v>#REF!</v>
      </c>
      <c r="N11" s="61" t="e">
        <f t="shared" si="4"/>
        <v>#REF!</v>
      </c>
      <c r="O11" s="61"/>
      <c r="P11" s="61"/>
    </row>
    <row r="12" spans="1:19" x14ac:dyDescent="0.2">
      <c r="A12" s="61" t="s">
        <v>58</v>
      </c>
      <c r="B12" s="61" t="str">
        <f t="shared" si="2"/>
        <v>3</v>
      </c>
      <c r="C12" s="61" t="e">
        <f>+MID(VLOOKUP(A12,#REF!,2,0),4,LEN(VLOOKUP(A12,#REF!,2,0))-4)</f>
        <v>#REF!</v>
      </c>
      <c r="D12" s="61" t="s">
        <v>41</v>
      </c>
      <c r="E12" s="61" t="e">
        <f>+VLOOKUP(A12,#REF!,3,0)</f>
        <v>#REF!</v>
      </c>
      <c r="F12" s="61" t="e">
        <f>+VLOOKUP(A12,#REF!,10,0)</f>
        <v>#REF!</v>
      </c>
      <c r="G12" s="61" t="e">
        <f>+VLOOKUP(A12,#REF!,13,0)</f>
        <v>#REF!</v>
      </c>
      <c r="H12" s="63" t="e">
        <f t="shared" si="3"/>
        <v>#REF!</v>
      </c>
      <c r="I12" s="61" t="e">
        <f t="shared" si="0"/>
        <v>#REF!</v>
      </c>
      <c r="J12" s="61" t="s">
        <v>56</v>
      </c>
      <c r="K12" s="61" t="e">
        <f>+IF(ISBLANK(VLOOKUP(A12,#REF!,5,0)),"",VLOOKUP(A12,#REF!,5,0))</f>
        <v>#REF!</v>
      </c>
      <c r="L12" s="61" t="e">
        <f>+IF(ISBLANK(VLOOKUP(A12,#REF!,9,0)),"",VLOOKUP(A12,#REF!,9,0))</f>
        <v>#REF!</v>
      </c>
      <c r="M12" s="61" t="e">
        <f t="shared" si="5"/>
        <v>#REF!</v>
      </c>
      <c r="N12" s="61" t="e">
        <f t="shared" si="4"/>
        <v>#REF!</v>
      </c>
      <c r="O12" s="61"/>
      <c r="P12" s="61"/>
    </row>
    <row r="13" spans="1:19" x14ac:dyDescent="0.2">
      <c r="A13" s="61" t="s">
        <v>59</v>
      </c>
      <c r="B13" s="61" t="str">
        <f t="shared" si="2"/>
        <v>4</v>
      </c>
      <c r="C13" s="61" t="e">
        <f>+MID(VLOOKUP(A13,#REF!,2,0),4,LEN(VLOOKUP(A13,#REF!,2,0))-4)</f>
        <v>#REF!</v>
      </c>
      <c r="D13" s="61" t="s">
        <v>41</v>
      </c>
      <c r="E13" s="61" t="e">
        <f>+VLOOKUP(A13,#REF!,3,0)</f>
        <v>#REF!</v>
      </c>
      <c r="F13" s="61" t="e">
        <f>+VLOOKUP(A13,#REF!,10,0)</f>
        <v>#REF!</v>
      </c>
      <c r="G13" s="61" t="e">
        <f>+VLOOKUP(A13,#REF!,13,0)</f>
        <v>#REF!</v>
      </c>
      <c r="H13" s="63" t="e">
        <f t="shared" si="3"/>
        <v>#REF!</v>
      </c>
      <c r="I13" s="61" t="e">
        <f t="shared" si="0"/>
        <v>#REF!</v>
      </c>
      <c r="J13" s="61" t="s">
        <v>60</v>
      </c>
      <c r="K13" s="61" t="e">
        <f>+IF(ISBLANK(VLOOKUP(A13,#REF!,5,0)),"",VLOOKUP(A13,#REF!,5,0))</f>
        <v>#REF!</v>
      </c>
      <c r="L13" s="61" t="e">
        <f>+IF(ISBLANK(VLOOKUP(A13,#REF!,9,0)),"",VLOOKUP(A13,#REF!,9,0))</f>
        <v>#REF!</v>
      </c>
      <c r="M13" s="61" t="e">
        <f t="shared" si="5"/>
        <v>#REF!</v>
      </c>
      <c r="N13" s="61" t="e">
        <f t="shared" si="4"/>
        <v>#REF!</v>
      </c>
      <c r="O13" s="61"/>
      <c r="P13" s="61"/>
    </row>
    <row r="14" spans="1:19" x14ac:dyDescent="0.2">
      <c r="A14" s="61" t="s">
        <v>61</v>
      </c>
      <c r="B14" s="61" t="str">
        <f t="shared" si="2"/>
        <v>4</v>
      </c>
      <c r="C14" s="61" t="e">
        <f>+MID(VLOOKUP(A14,#REF!,2,0),4,LEN(VLOOKUP(A14,#REF!,2,0))-4)</f>
        <v>#REF!</v>
      </c>
      <c r="D14" s="61" t="s">
        <v>41</v>
      </c>
      <c r="E14" s="61" t="e">
        <f>+VLOOKUP(A14,#REF!,3,0)</f>
        <v>#REF!</v>
      </c>
      <c r="F14" s="61" t="e">
        <f>+VLOOKUP(A14,#REF!,10,0)</f>
        <v>#REF!</v>
      </c>
      <c r="G14" s="61" t="e">
        <f>+VLOOKUP(A14,#REF!,13,0)</f>
        <v>#REF!</v>
      </c>
      <c r="H14" s="63" t="e">
        <f t="shared" si="3"/>
        <v>#REF!</v>
      </c>
      <c r="I14" s="61" t="e">
        <f t="shared" si="0"/>
        <v>#REF!</v>
      </c>
      <c r="J14" s="61" t="s">
        <v>60</v>
      </c>
      <c r="K14" s="61" t="e">
        <f>+IF(ISBLANK(VLOOKUP(A14,#REF!,5,0)),"",VLOOKUP(A14,#REF!,5,0))</f>
        <v>#REF!</v>
      </c>
      <c r="L14" s="61" t="e">
        <f>+IF(ISBLANK(VLOOKUP(A14,#REF!,9,0)),"",VLOOKUP(A14,#REF!,9,0))</f>
        <v>#REF!</v>
      </c>
      <c r="M14" s="61" t="e">
        <f t="shared" si="5"/>
        <v>#REF!</v>
      </c>
      <c r="N14" s="61" t="e">
        <f t="shared" si="4"/>
        <v>#REF!</v>
      </c>
      <c r="O14" s="61"/>
      <c r="P14" s="61"/>
    </row>
    <row r="15" spans="1:19" x14ac:dyDescent="0.2">
      <c r="A15" s="61" t="s">
        <v>62</v>
      </c>
      <c r="B15" s="61" t="str">
        <f t="shared" si="2"/>
        <v>4</v>
      </c>
      <c r="C15" s="61" t="e">
        <f>+MID(VLOOKUP(A15,#REF!,2,0),4,LEN(VLOOKUP(A15,#REF!,2,0))-4)</f>
        <v>#REF!</v>
      </c>
      <c r="D15" s="61" t="s">
        <v>41</v>
      </c>
      <c r="E15" s="61" t="e">
        <f>+VLOOKUP(A15,#REF!,3,0)</f>
        <v>#REF!</v>
      </c>
      <c r="F15" s="61" t="e">
        <f>+VLOOKUP(A15,#REF!,10,0)</f>
        <v>#REF!</v>
      </c>
      <c r="G15" s="61" t="e">
        <f>+VLOOKUP(A15,#REF!,13,0)</f>
        <v>#REF!</v>
      </c>
      <c r="H15" s="63" t="e">
        <f t="shared" si="3"/>
        <v>#REF!</v>
      </c>
      <c r="I15" s="61" t="e">
        <f t="shared" si="0"/>
        <v>#REF!</v>
      </c>
      <c r="J15" s="61" t="s">
        <v>60</v>
      </c>
      <c r="K15" s="61" t="e">
        <f>+IF(ISBLANK(VLOOKUP(A15,#REF!,5,0)),"",VLOOKUP(A15,#REF!,5,0))</f>
        <v>#REF!</v>
      </c>
      <c r="L15" s="61" t="e">
        <f>+IF(ISBLANK(VLOOKUP(A15,#REF!,9,0)),"",VLOOKUP(A15,#REF!,9,0))</f>
        <v>#REF!</v>
      </c>
      <c r="M15" s="61" t="e">
        <f t="shared" si="5"/>
        <v>#REF!</v>
      </c>
      <c r="N15" s="61" t="e">
        <f t="shared" si="4"/>
        <v>#REF!</v>
      </c>
      <c r="O15" s="61"/>
      <c r="P15" s="61"/>
    </row>
    <row r="16" spans="1:19" x14ac:dyDescent="0.2">
      <c r="A16" s="61" t="s">
        <v>63</v>
      </c>
      <c r="B16" s="61" t="str">
        <f t="shared" si="2"/>
        <v>4</v>
      </c>
      <c r="C16" s="61" t="e">
        <f>+MID(VLOOKUP(A16,#REF!,2,0),4,LEN(VLOOKUP(A16,#REF!,2,0))-4)</f>
        <v>#REF!</v>
      </c>
      <c r="D16" s="61" t="s">
        <v>41</v>
      </c>
      <c r="E16" s="61" t="e">
        <f>+VLOOKUP(A16,#REF!,3,0)</f>
        <v>#REF!</v>
      </c>
      <c r="F16" s="61" t="e">
        <f>+VLOOKUP(A16,#REF!,10,0)</f>
        <v>#REF!</v>
      </c>
      <c r="G16" s="61" t="e">
        <f>+VLOOKUP(A16,#REF!,13,0)</f>
        <v>#REF!</v>
      </c>
      <c r="H16" s="63" t="e">
        <f t="shared" si="3"/>
        <v>#REF!</v>
      </c>
      <c r="I16" s="61" t="e">
        <f t="shared" si="0"/>
        <v>#REF!</v>
      </c>
      <c r="J16" s="61" t="s">
        <v>60</v>
      </c>
      <c r="K16" s="61" t="e">
        <f>+IF(ISBLANK(VLOOKUP(A16,#REF!,5,0)),"",VLOOKUP(A16,#REF!,5,0))</f>
        <v>#REF!</v>
      </c>
      <c r="L16" s="61" t="e">
        <f>+IF(ISBLANK(VLOOKUP(A16,#REF!,9,0)),"",VLOOKUP(A16,#REF!,9,0))</f>
        <v>#REF!</v>
      </c>
      <c r="M16" s="61" t="e">
        <f t="shared" si="5"/>
        <v>#REF!</v>
      </c>
      <c r="N16" s="61" t="e">
        <f t="shared" si="4"/>
        <v>#REF!</v>
      </c>
      <c r="O16" s="61"/>
      <c r="P16" s="61"/>
    </row>
    <row r="17" spans="1:16" x14ac:dyDescent="0.2">
      <c r="A17" s="61" t="s">
        <v>64</v>
      </c>
      <c r="B17" s="61" t="str">
        <f t="shared" si="2"/>
        <v>4</v>
      </c>
      <c r="C17" s="61" t="e">
        <f>+MID(VLOOKUP(A17,#REF!,2,0),4,LEN(VLOOKUP(A17,#REF!,2,0))-4)</f>
        <v>#REF!</v>
      </c>
      <c r="D17" s="61" t="s">
        <v>41</v>
      </c>
      <c r="E17" s="61" t="e">
        <f>+VLOOKUP(A17,#REF!,3,0)</f>
        <v>#REF!</v>
      </c>
      <c r="F17" s="61" t="e">
        <f>+VLOOKUP(A17,#REF!,10,0)</f>
        <v>#REF!</v>
      </c>
      <c r="G17" s="61" t="e">
        <f>+VLOOKUP(A17,#REF!,13,0)</f>
        <v>#REF!</v>
      </c>
      <c r="H17" s="63" t="e">
        <f t="shared" si="3"/>
        <v>#REF!</v>
      </c>
      <c r="I17" s="61" t="e">
        <f t="shared" si="0"/>
        <v>#REF!</v>
      </c>
      <c r="J17" s="61" t="s">
        <v>60</v>
      </c>
      <c r="K17" s="61" t="e">
        <f>+IF(ISBLANK(VLOOKUP(A17,#REF!,5,0)),"",VLOOKUP(A17,#REF!,5,0))</f>
        <v>#REF!</v>
      </c>
      <c r="L17" s="61" t="e">
        <f>+IF(ISBLANK(VLOOKUP(A17,#REF!,9,0)),"",VLOOKUP(A17,#REF!,9,0))</f>
        <v>#REF!</v>
      </c>
      <c r="M17" s="61" t="e">
        <f t="shared" si="5"/>
        <v>#REF!</v>
      </c>
      <c r="N17" s="61" t="e">
        <f t="shared" si="4"/>
        <v>#REF!</v>
      </c>
      <c r="O17" s="61"/>
      <c r="P17" s="61"/>
    </row>
    <row r="18" spans="1:16" x14ac:dyDescent="0.2">
      <c r="A18" s="61" t="s">
        <v>65</v>
      </c>
      <c r="B18" s="61" t="str">
        <f t="shared" si="2"/>
        <v>4</v>
      </c>
      <c r="C18" s="61" t="e">
        <f>+MID(VLOOKUP(A18,#REF!,2,0),4,LEN(VLOOKUP(A18,#REF!,2,0))-4)</f>
        <v>#REF!</v>
      </c>
      <c r="D18" s="61" t="s">
        <v>41</v>
      </c>
      <c r="E18" s="61" t="e">
        <f>+VLOOKUP(A18,#REF!,3,0)</f>
        <v>#REF!</v>
      </c>
      <c r="F18" s="61" t="e">
        <f>+VLOOKUP(A18,#REF!,10,0)</f>
        <v>#REF!</v>
      </c>
      <c r="G18" s="61" t="e">
        <f>+VLOOKUP(A18,#REF!,13,0)</f>
        <v>#REF!</v>
      </c>
      <c r="H18" s="63" t="e">
        <f t="shared" si="3"/>
        <v>#REF!</v>
      </c>
      <c r="I18" s="61" t="e">
        <f t="shared" si="0"/>
        <v>#REF!</v>
      </c>
      <c r="J18" s="61" t="s">
        <v>60</v>
      </c>
      <c r="K18" s="61" t="e">
        <f>+IF(ISBLANK(VLOOKUP(A18,#REF!,5,0)),"",VLOOKUP(A18,#REF!,5,0))</f>
        <v>#REF!</v>
      </c>
      <c r="L18" s="61" t="e">
        <f>+IF(ISBLANK(VLOOKUP(A18,#REF!,9,0)),"",VLOOKUP(A18,#REF!,9,0))</f>
        <v>#REF!</v>
      </c>
      <c r="M18" s="61" t="e">
        <f t="shared" si="5"/>
        <v>#REF!</v>
      </c>
      <c r="N18" s="61" t="e">
        <f t="shared" si="4"/>
        <v>#REF!</v>
      </c>
      <c r="O18" s="61"/>
      <c r="P18" s="61"/>
    </row>
    <row r="19" spans="1:16" x14ac:dyDescent="0.2">
      <c r="A19" s="61" t="s">
        <v>66</v>
      </c>
      <c r="B19" s="61" t="str">
        <f t="shared" si="2"/>
        <v>4</v>
      </c>
      <c r="C19" s="61" t="e">
        <f>+MID(VLOOKUP(A19,#REF!,2,0),4,LEN(VLOOKUP(A19,#REF!,2,0))-4)</f>
        <v>#REF!</v>
      </c>
      <c r="D19" s="61" t="s">
        <v>41</v>
      </c>
      <c r="E19" s="61" t="e">
        <f>+VLOOKUP(A19,#REF!,3,0)</f>
        <v>#REF!</v>
      </c>
      <c r="F19" s="61" t="e">
        <f>+VLOOKUP(A19,#REF!,10,0)</f>
        <v>#REF!</v>
      </c>
      <c r="G19" s="61" t="e">
        <f>+VLOOKUP(A19,#REF!,13,0)</f>
        <v>#REF!</v>
      </c>
      <c r="H19" s="63" t="e">
        <f t="shared" ref="H19" si="6">+_xlfn.RANK.EQ(G19,$G$2:$G$82,1)</f>
        <v>#REF!</v>
      </c>
      <c r="I19" s="61" t="e">
        <f t="shared" si="0"/>
        <v>#REF!</v>
      </c>
      <c r="J19" s="61" t="s">
        <v>60</v>
      </c>
      <c r="K19" s="61" t="e">
        <f>+IF(ISBLANK(VLOOKUP(A19,#REF!,5,0)),"",VLOOKUP(A19,#REF!,5,0))</f>
        <v>#REF!</v>
      </c>
      <c r="L19" s="61" t="e">
        <f>+IF(ISBLANK(VLOOKUP(A19,#REF!,9,0)),"",VLOOKUP(A19,#REF!,9,0))</f>
        <v>#REF!</v>
      </c>
      <c r="M19" s="61" t="e">
        <f t="shared" si="5"/>
        <v>#REF!</v>
      </c>
      <c r="N19" s="61" t="e">
        <f t="shared" ref="N19" si="7">+AVERAGEIF($D$2:$D$82,D19,$M$2:$M$82)</f>
        <v>#REF!</v>
      </c>
      <c r="O19" s="61"/>
      <c r="P19" s="61"/>
    </row>
    <row r="20" spans="1:16" x14ac:dyDescent="0.2">
      <c r="A20" s="61" t="s">
        <v>67</v>
      </c>
      <c r="B20" s="61" t="str">
        <f t="shared" si="2"/>
        <v>5</v>
      </c>
      <c r="C20" s="61" t="e">
        <f>+MID(VLOOKUP(A20,#REF!,2,0),4,LEN(VLOOKUP(A20,#REF!,2,0))-4)</f>
        <v>#REF!</v>
      </c>
      <c r="D20" s="61" t="s">
        <v>41</v>
      </c>
      <c r="E20" s="61" t="e">
        <f>+VLOOKUP(A20,#REF!,3,0)</f>
        <v>#REF!</v>
      </c>
      <c r="F20" s="61" t="e">
        <f>+VLOOKUP(A20,#REF!,10,0)</f>
        <v>#REF!</v>
      </c>
      <c r="G20" s="61" t="e">
        <f>+VLOOKUP(A20,#REF!,13,0)</f>
        <v>#REF!</v>
      </c>
      <c r="H20" s="63" t="e">
        <f t="shared" si="3"/>
        <v>#REF!</v>
      </c>
      <c r="I20" s="61" t="e">
        <f t="shared" si="0"/>
        <v>#REF!</v>
      </c>
      <c r="J20" s="61" t="s">
        <v>68</v>
      </c>
      <c r="K20" s="61" t="e">
        <f>+IF(ISBLANK(VLOOKUP(A20,#REF!,5,0)),"",VLOOKUP(A20,#REF!,5,0))</f>
        <v>#REF!</v>
      </c>
      <c r="L20" s="61" t="e">
        <f>+IF(ISBLANK(VLOOKUP(A20,#REF!,9,0)),"",VLOOKUP(A20,#REF!,9,0))</f>
        <v>#REF!</v>
      </c>
      <c r="M20" s="61" t="e">
        <f t="shared" si="5"/>
        <v>#REF!</v>
      </c>
      <c r="N20" s="61" t="e">
        <f t="shared" si="4"/>
        <v>#REF!</v>
      </c>
      <c r="O20" s="61"/>
      <c r="P20" s="61"/>
    </row>
    <row r="21" spans="1:16" x14ac:dyDescent="0.2">
      <c r="A21" s="61" t="s">
        <v>69</v>
      </c>
      <c r="B21" s="61" t="str">
        <f t="shared" si="2"/>
        <v>5</v>
      </c>
      <c r="C21" s="61" t="e">
        <f>+MID(VLOOKUP(A21,#REF!,2,0),4,LEN(VLOOKUP(A21,#REF!,2,0))-4)</f>
        <v>#REF!</v>
      </c>
      <c r="D21" s="61" t="s">
        <v>41</v>
      </c>
      <c r="E21" s="61" t="e">
        <f>+VLOOKUP(A21,#REF!,3,0)</f>
        <v>#REF!</v>
      </c>
      <c r="F21" s="61" t="e">
        <f>+VLOOKUP(A21,#REF!,10,0)</f>
        <v>#REF!</v>
      </c>
      <c r="G21" s="61" t="e">
        <f>+VLOOKUP(A21,#REF!,13,0)</f>
        <v>#REF!</v>
      </c>
      <c r="H21" s="63" t="e">
        <f t="shared" si="3"/>
        <v>#REF!</v>
      </c>
      <c r="I21" s="61" t="e">
        <f t="shared" si="0"/>
        <v>#REF!</v>
      </c>
      <c r="J21" s="61" t="s">
        <v>68</v>
      </c>
      <c r="K21" s="61" t="e">
        <f>+IF(ISBLANK(VLOOKUP(A21,#REF!,5,0)),"",VLOOKUP(A21,#REF!,5,0))</f>
        <v>#REF!</v>
      </c>
      <c r="L21" s="61" t="e">
        <f>+IF(ISBLANK(VLOOKUP(A21,#REF!,9,0)),"",VLOOKUP(A21,#REF!,9,0))</f>
        <v>#REF!</v>
      </c>
      <c r="M21" s="61" t="e">
        <f t="shared" si="5"/>
        <v>#REF!</v>
      </c>
      <c r="N21" s="61" t="e">
        <f t="shared" si="4"/>
        <v>#REF!</v>
      </c>
      <c r="O21" s="61"/>
      <c r="P21" s="61"/>
    </row>
    <row r="22" spans="1:16" x14ac:dyDescent="0.2">
      <c r="A22" s="61" t="s">
        <v>70</v>
      </c>
      <c r="B22" s="61" t="str">
        <f t="shared" si="2"/>
        <v>5</v>
      </c>
      <c r="C22" s="61" t="e">
        <f>+MID(VLOOKUP(A22,#REF!,2,0),4,LEN(VLOOKUP(A22,#REF!,2,0))-4)</f>
        <v>#REF!</v>
      </c>
      <c r="D22" s="61" t="s">
        <v>41</v>
      </c>
      <c r="E22" s="61" t="e">
        <f>+VLOOKUP(A22,#REF!,3,0)</f>
        <v>#REF!</v>
      </c>
      <c r="F22" s="61" t="e">
        <f>+VLOOKUP(A22,#REF!,10,0)</f>
        <v>#REF!</v>
      </c>
      <c r="G22" s="61" t="e">
        <f>+VLOOKUP(A22,#REF!,13,0)</f>
        <v>#REF!</v>
      </c>
      <c r="H22" s="63" t="e">
        <f t="shared" si="3"/>
        <v>#REF!</v>
      </c>
      <c r="I22" s="61" t="e">
        <f t="shared" si="0"/>
        <v>#REF!</v>
      </c>
      <c r="J22" s="61" t="s">
        <v>68</v>
      </c>
      <c r="K22" s="61" t="e">
        <f>+IF(ISBLANK(VLOOKUP(A22,#REF!,5,0)),"",VLOOKUP(A22,#REF!,5,0))</f>
        <v>#REF!</v>
      </c>
      <c r="L22" s="61" t="e">
        <f>+IF(ISBLANK(VLOOKUP(A22,#REF!,9,0)),"",VLOOKUP(A22,#REF!,9,0))</f>
        <v>#REF!</v>
      </c>
      <c r="M22" s="61" t="e">
        <f t="shared" si="5"/>
        <v>#REF!</v>
      </c>
      <c r="N22" s="61" t="e">
        <f t="shared" si="4"/>
        <v>#REF!</v>
      </c>
      <c r="O22" s="61"/>
      <c r="P22" s="61"/>
    </row>
    <row r="23" spans="1:16" x14ac:dyDescent="0.2">
      <c r="A23" s="61" t="s">
        <v>71</v>
      </c>
      <c r="B23" s="61" t="str">
        <f t="shared" si="2"/>
        <v>5</v>
      </c>
      <c r="C23" s="61" t="e">
        <f>+MID(VLOOKUP(A23,#REF!,2,0),4,LEN(VLOOKUP(A23,#REF!,2,0))-4)</f>
        <v>#REF!</v>
      </c>
      <c r="D23" s="61" t="s">
        <v>41</v>
      </c>
      <c r="E23" s="61" t="e">
        <f>+VLOOKUP(A23,#REF!,3,0)</f>
        <v>#REF!</v>
      </c>
      <c r="F23" s="61" t="e">
        <f>+VLOOKUP(A23,#REF!,10,0)</f>
        <v>#REF!</v>
      </c>
      <c r="G23" s="61" t="e">
        <f>+VLOOKUP(A23,#REF!,13,0)</f>
        <v>#REF!</v>
      </c>
      <c r="H23" s="63" t="e">
        <f t="shared" si="3"/>
        <v>#REF!</v>
      </c>
      <c r="I23" s="61" t="e">
        <f t="shared" si="0"/>
        <v>#REF!</v>
      </c>
      <c r="J23" s="61" t="s">
        <v>68</v>
      </c>
      <c r="K23" s="61" t="e">
        <f>+IF(ISBLANK(VLOOKUP(A23,#REF!,5,0)),"",VLOOKUP(A23,#REF!,5,0))</f>
        <v>#REF!</v>
      </c>
      <c r="L23" s="61" t="e">
        <f>+IF(ISBLANK(VLOOKUP(A23,#REF!,9,0)),"",VLOOKUP(A23,#REF!,9,0))</f>
        <v>#REF!</v>
      </c>
      <c r="M23" s="61" t="e">
        <f t="shared" si="5"/>
        <v>#REF!</v>
      </c>
      <c r="N23" s="61" t="e">
        <f t="shared" si="4"/>
        <v>#REF!</v>
      </c>
      <c r="O23" s="61"/>
      <c r="P23" s="61"/>
    </row>
    <row r="24" spans="1:16" x14ac:dyDescent="0.2">
      <c r="A24" s="61" t="s">
        <v>72</v>
      </c>
      <c r="B24" s="61" t="str">
        <f t="shared" si="2"/>
        <v>5</v>
      </c>
      <c r="C24" s="61" t="e">
        <f>+MID(VLOOKUP(A24,#REF!,2,0),4,LEN(VLOOKUP(A24,#REF!,2,0))-4)</f>
        <v>#REF!</v>
      </c>
      <c r="D24" s="61" t="s">
        <v>41</v>
      </c>
      <c r="E24" s="61" t="e">
        <f>+VLOOKUP(A24,#REF!,3,0)</f>
        <v>#REF!</v>
      </c>
      <c r="F24" s="61" t="e">
        <f>+VLOOKUP(A24,#REF!,10,0)</f>
        <v>#REF!</v>
      </c>
      <c r="G24" s="61" t="e">
        <f>+VLOOKUP(A24,#REF!,13,0)</f>
        <v>#REF!</v>
      </c>
      <c r="H24" s="63" t="e">
        <f t="shared" si="3"/>
        <v>#REF!</v>
      </c>
      <c r="I24" s="61" t="e">
        <f t="shared" si="0"/>
        <v>#REF!</v>
      </c>
      <c r="J24" s="61" t="s">
        <v>68</v>
      </c>
      <c r="K24" s="61" t="e">
        <f>+IF(ISBLANK(VLOOKUP(A24,#REF!,5,0)),"",VLOOKUP(A24,#REF!,5,0))</f>
        <v>#REF!</v>
      </c>
      <c r="L24" s="61" t="e">
        <f>+IF(ISBLANK(VLOOKUP(A24,#REF!,9,0)),"",VLOOKUP(A24,#REF!,9,0))</f>
        <v>#REF!</v>
      </c>
      <c r="M24" s="61" t="e">
        <f t="shared" si="5"/>
        <v>#REF!</v>
      </c>
      <c r="N24" s="61" t="e">
        <f t="shared" si="4"/>
        <v>#REF!</v>
      </c>
      <c r="O24" s="61"/>
      <c r="P24" s="61"/>
    </row>
    <row r="25" spans="1:16" x14ac:dyDescent="0.2">
      <c r="A25" s="61" t="s">
        <v>73</v>
      </c>
      <c r="B25" s="61" t="str">
        <f t="shared" si="2"/>
        <v>5</v>
      </c>
      <c r="C25" s="61" t="e">
        <f>+MID(VLOOKUP(A25,#REF!,2,0),4,LEN(VLOOKUP(A25,#REF!,2,0))-4)</f>
        <v>#REF!</v>
      </c>
      <c r="D25" s="61" t="s">
        <v>41</v>
      </c>
      <c r="E25" s="61" t="e">
        <f>+VLOOKUP(A25,#REF!,3,0)</f>
        <v>#REF!</v>
      </c>
      <c r="F25" s="61" t="e">
        <f>+VLOOKUP(A25,#REF!,10,0)</f>
        <v>#REF!</v>
      </c>
      <c r="G25" s="61" t="e">
        <f>+VLOOKUP(A25,#REF!,13,0)</f>
        <v>#REF!</v>
      </c>
      <c r="H25" s="63" t="e">
        <f t="shared" si="3"/>
        <v>#REF!</v>
      </c>
      <c r="I25" s="61" t="e">
        <f t="shared" si="0"/>
        <v>#REF!</v>
      </c>
      <c r="J25" s="61" t="s">
        <v>68</v>
      </c>
      <c r="K25" s="61" t="e">
        <f>+IF(ISBLANK(VLOOKUP(A25,#REF!,5,0)),"",VLOOKUP(A25,#REF!,5,0))</f>
        <v>#REF!</v>
      </c>
      <c r="L25" s="61" t="e">
        <f>+IF(ISBLANK(VLOOKUP(A25,#REF!,9,0)),"",VLOOKUP(A25,#REF!,9,0))</f>
        <v>#REF!</v>
      </c>
      <c r="M25" s="61" t="e">
        <f t="shared" si="5"/>
        <v>#REF!</v>
      </c>
      <c r="N25" s="61" t="e">
        <f t="shared" si="4"/>
        <v>#REF!</v>
      </c>
      <c r="O25" s="61"/>
      <c r="P25" s="61"/>
    </row>
    <row r="26" spans="1:16" x14ac:dyDescent="0.2">
      <c r="A26" s="61" t="s">
        <v>74</v>
      </c>
      <c r="B26" s="61" t="str">
        <f t="shared" si="2"/>
        <v>6</v>
      </c>
      <c r="C26" s="61" t="e">
        <f>+MID(VLOOKUP(A26,#REF!,2,0),4,LEN(VLOOKUP(A26,#REF!,2,0))-4)</f>
        <v>#REF!</v>
      </c>
      <c r="D26" s="61" t="s">
        <v>27</v>
      </c>
      <c r="E26" s="61" t="e">
        <f>+VLOOKUP(A26,#REF!,3,0)</f>
        <v>#REF!</v>
      </c>
      <c r="F26" s="61" t="e">
        <f>+VLOOKUP(A26,#REF!,10,0)</f>
        <v>#REF!</v>
      </c>
      <c r="G26" s="61" t="e">
        <f>+VLOOKUP(A26,#REF!,13,0)</f>
        <v>#REF!</v>
      </c>
      <c r="H26" s="63" t="e">
        <f t="shared" si="3"/>
        <v>#REF!</v>
      </c>
      <c r="I26" s="61" t="e">
        <f t="shared" si="0"/>
        <v>#REF!</v>
      </c>
      <c r="J26" s="61" t="s">
        <v>75</v>
      </c>
      <c r="K26" s="61" t="e">
        <f>+IF(ISBLANK(VLOOKUP(A26,#REF!,5,0)),"",VLOOKUP(A26,#REF!,5,0))</f>
        <v>#REF!</v>
      </c>
      <c r="L26" s="61" t="e">
        <f>+IF(ISBLANK(VLOOKUP(A26,#REF!,9,9)),"",VLOOKUP(A26,#REF!,9,9))</f>
        <v>#REF!</v>
      </c>
      <c r="M26" s="61" t="e">
        <f t="shared" si="5"/>
        <v>#REF!</v>
      </c>
      <c r="N26" s="61" t="e">
        <f t="shared" si="4"/>
        <v>#REF!</v>
      </c>
      <c r="O26" s="61"/>
      <c r="P26" s="61"/>
    </row>
    <row r="27" spans="1:16" x14ac:dyDescent="0.2">
      <c r="A27" s="61" t="s">
        <v>76</v>
      </c>
      <c r="B27" s="61" t="str">
        <f t="shared" si="2"/>
        <v>6</v>
      </c>
      <c r="C27" s="61" t="e">
        <f>+MID(VLOOKUP(A27,#REF!,2,0),4,LEN(VLOOKUP(A27,#REF!,2,0))-4)</f>
        <v>#REF!</v>
      </c>
      <c r="D27" s="61" t="s">
        <v>27</v>
      </c>
      <c r="E27" s="61" t="e">
        <f>+VLOOKUP(A27,#REF!,3,0)</f>
        <v>#REF!</v>
      </c>
      <c r="F27" s="61" t="e">
        <f>+VLOOKUP(A27,#REF!,10,0)</f>
        <v>#REF!</v>
      </c>
      <c r="G27" s="61" t="e">
        <f>+VLOOKUP(A27,#REF!,13,0)</f>
        <v>#REF!</v>
      </c>
      <c r="H27" s="63" t="e">
        <f t="shared" si="3"/>
        <v>#REF!</v>
      </c>
      <c r="I27" s="61" t="e">
        <f t="shared" si="0"/>
        <v>#REF!</v>
      </c>
      <c r="J27" s="61" t="s">
        <v>75</v>
      </c>
      <c r="K27" s="61" t="e">
        <f>+IF(ISBLANK(VLOOKUP(A27,#REF!,5,0)),"",VLOOKUP(A27,#REF!,5,0))</f>
        <v>#REF!</v>
      </c>
      <c r="L27" s="61" t="e">
        <f>+IF(ISBLANK(VLOOKUP(A27,#REF!,9,9)),"",VLOOKUP(A27,#REF!,9,9))</f>
        <v>#REF!</v>
      </c>
      <c r="M27" s="61" t="e">
        <f t="shared" si="5"/>
        <v>#REF!</v>
      </c>
      <c r="N27" s="61" t="e">
        <f t="shared" si="4"/>
        <v>#REF!</v>
      </c>
      <c r="O27" s="61"/>
      <c r="P27" s="61"/>
    </row>
    <row r="28" spans="1:16" x14ac:dyDescent="0.2">
      <c r="A28" s="61" t="s">
        <v>77</v>
      </c>
      <c r="B28" s="61" t="str">
        <f t="shared" si="2"/>
        <v>6</v>
      </c>
      <c r="C28" s="61" t="e">
        <f>+MID(VLOOKUP(A28,#REF!,2,0),4,LEN(VLOOKUP(A28,#REF!,2,0))-4)</f>
        <v>#REF!</v>
      </c>
      <c r="D28" s="61" t="s">
        <v>27</v>
      </c>
      <c r="E28" s="61" t="e">
        <f>+VLOOKUP(A28,#REF!,3,0)</f>
        <v>#REF!</v>
      </c>
      <c r="F28" s="61" t="e">
        <f>+VLOOKUP(A28,#REF!,10,0)</f>
        <v>#REF!</v>
      </c>
      <c r="G28" s="61" t="e">
        <f>+VLOOKUP(A28,#REF!,13,0)</f>
        <v>#REF!</v>
      </c>
      <c r="H28" s="63" t="e">
        <f t="shared" si="3"/>
        <v>#REF!</v>
      </c>
      <c r="I28" s="61" t="e">
        <f t="shared" si="0"/>
        <v>#REF!</v>
      </c>
      <c r="J28" s="61" t="s">
        <v>75</v>
      </c>
      <c r="K28" s="61" t="e">
        <f>+IF(ISBLANK(VLOOKUP(A28,#REF!,5,0)),"",VLOOKUP(A28,#REF!,5,0))</f>
        <v>#REF!</v>
      </c>
      <c r="L28" s="61" t="e">
        <f>+IF(ISBLANK(VLOOKUP(A28,#REF!,9,9)),"",VLOOKUP(A28,#REF!,9,9))</f>
        <v>#REF!</v>
      </c>
      <c r="M28" s="61" t="e">
        <f t="shared" si="5"/>
        <v>#REF!</v>
      </c>
      <c r="N28" s="61" t="e">
        <f t="shared" si="4"/>
        <v>#REF!</v>
      </c>
      <c r="O28" s="61"/>
      <c r="P28" s="61"/>
    </row>
    <row r="29" spans="1:16" x14ac:dyDescent="0.2">
      <c r="A29" s="61" t="s">
        <v>78</v>
      </c>
      <c r="B29" s="61" t="str">
        <f t="shared" si="2"/>
        <v>7</v>
      </c>
      <c r="C29" s="61" t="e">
        <f>+MID(VLOOKUP(A29,#REF!,2,0),4,LEN(VLOOKUP(A29,#REF!,2,0))-4)</f>
        <v>#REF!</v>
      </c>
      <c r="D29" s="61" t="s">
        <v>27</v>
      </c>
      <c r="E29" s="61" t="e">
        <f>+VLOOKUP(A29,#REF!,3,0)</f>
        <v>#REF!</v>
      </c>
      <c r="F29" s="61" t="e">
        <f>+VLOOKUP(A29,#REF!,10,0)</f>
        <v>#REF!</v>
      </c>
      <c r="G29" s="61" t="e">
        <f>+VLOOKUP(A29,#REF!,13,0)</f>
        <v>#REF!</v>
      </c>
      <c r="H29" s="63" t="e">
        <f t="shared" si="3"/>
        <v>#REF!</v>
      </c>
      <c r="I29" s="61" t="e">
        <f t="shared" si="0"/>
        <v>#REF!</v>
      </c>
      <c r="J29" s="61" t="s">
        <v>79</v>
      </c>
      <c r="K29" s="61" t="e">
        <f>+IF(ISBLANK(VLOOKUP(A29,#REF!,5,0)),"",VLOOKUP(A29,#REF!,5,0))</f>
        <v>#REF!</v>
      </c>
      <c r="L29" s="61" t="e">
        <f>+IF(ISBLANK(VLOOKUP(A29,#REF!,9,9)),"",VLOOKUP(A29,#REF!,9,9))</f>
        <v>#REF!</v>
      </c>
      <c r="M29" s="61" t="e">
        <f t="shared" si="5"/>
        <v>#REF!</v>
      </c>
      <c r="N29" s="61" t="e">
        <f t="shared" si="4"/>
        <v>#REF!</v>
      </c>
      <c r="O29" s="61"/>
      <c r="P29" s="61"/>
    </row>
    <row r="30" spans="1:16" x14ac:dyDescent="0.2">
      <c r="A30" s="61" t="s">
        <v>80</v>
      </c>
      <c r="B30" s="61" t="str">
        <f t="shared" si="2"/>
        <v>7</v>
      </c>
      <c r="C30" s="61" t="e">
        <f>+MID(VLOOKUP(A30,#REF!,2,0),4,LEN(VLOOKUP(A30,#REF!,2,0))-4)</f>
        <v>#REF!</v>
      </c>
      <c r="D30" s="61" t="s">
        <v>27</v>
      </c>
      <c r="E30" s="61" t="e">
        <f>+VLOOKUP(A30,#REF!,3,0)</f>
        <v>#REF!</v>
      </c>
      <c r="F30" s="61" t="e">
        <f>+VLOOKUP(A30,#REF!,10,0)</f>
        <v>#REF!</v>
      </c>
      <c r="G30" s="61" t="e">
        <f>+VLOOKUP(A30,#REF!,13,0)</f>
        <v>#REF!</v>
      </c>
      <c r="H30" s="63" t="e">
        <f t="shared" si="3"/>
        <v>#REF!</v>
      </c>
      <c r="I30" s="61" t="e">
        <f t="shared" si="0"/>
        <v>#REF!</v>
      </c>
      <c r="J30" s="61" t="s">
        <v>79</v>
      </c>
      <c r="K30" s="61" t="e">
        <f>+IF(ISBLANK(VLOOKUP(A30,#REF!,5,0)),"",VLOOKUP(A30,#REF!,5,0))</f>
        <v>#REF!</v>
      </c>
      <c r="L30" s="61" t="e">
        <f>+IF(ISBLANK(VLOOKUP(A30,#REF!,9,9)),"",VLOOKUP(A30,#REF!,9,9))</f>
        <v>#REF!</v>
      </c>
      <c r="M30" s="61" t="e">
        <f t="shared" si="5"/>
        <v>#REF!</v>
      </c>
      <c r="N30" s="61" t="e">
        <f t="shared" si="4"/>
        <v>#REF!</v>
      </c>
      <c r="O30" s="61"/>
      <c r="P30" s="61"/>
    </row>
    <row r="31" spans="1:16" x14ac:dyDescent="0.2">
      <c r="A31" s="61" t="s">
        <v>81</v>
      </c>
      <c r="B31" s="61" t="str">
        <f t="shared" si="2"/>
        <v>7</v>
      </c>
      <c r="C31" s="61" t="e">
        <f>+MID(VLOOKUP(A31,#REF!,2,0),4,LEN(VLOOKUP(A31,#REF!,2,0))-4)</f>
        <v>#REF!</v>
      </c>
      <c r="D31" s="61" t="s">
        <v>27</v>
      </c>
      <c r="E31" s="61" t="e">
        <f>+VLOOKUP(A31,#REF!,3,0)</f>
        <v>#REF!</v>
      </c>
      <c r="F31" s="61" t="e">
        <f>+VLOOKUP(A31,#REF!,10,0)</f>
        <v>#REF!</v>
      </c>
      <c r="G31" s="61" t="e">
        <f>+VLOOKUP(A31,#REF!,13,0)</f>
        <v>#REF!</v>
      </c>
      <c r="H31" s="63" t="e">
        <f t="shared" si="3"/>
        <v>#REF!</v>
      </c>
      <c r="I31" s="61" t="e">
        <f t="shared" si="0"/>
        <v>#REF!</v>
      </c>
      <c r="J31" s="61" t="s">
        <v>79</v>
      </c>
      <c r="K31" s="61" t="e">
        <f>+IF(ISBLANK(VLOOKUP(A31,#REF!,5,0)),"",VLOOKUP(A31,#REF!,5,0))</f>
        <v>#REF!</v>
      </c>
      <c r="L31" s="61" t="e">
        <f>+IF(ISBLANK(VLOOKUP(A31,#REF!,9,9)),"",VLOOKUP(A31,#REF!,9,9))</f>
        <v>#REF!</v>
      </c>
      <c r="M31" s="61" t="e">
        <f t="shared" si="5"/>
        <v>#REF!</v>
      </c>
      <c r="N31" s="61" t="e">
        <f t="shared" si="4"/>
        <v>#REF!</v>
      </c>
      <c r="O31" s="61"/>
      <c r="P31" s="61"/>
    </row>
    <row r="32" spans="1:16" x14ac:dyDescent="0.2">
      <c r="A32" s="61" t="s">
        <v>82</v>
      </c>
      <c r="B32" s="61" t="str">
        <f t="shared" si="2"/>
        <v>7</v>
      </c>
      <c r="C32" s="61" t="e">
        <f>+MID(VLOOKUP(A32,#REF!,2,0),4,LEN(VLOOKUP(A32,#REF!,2,0))-4)</f>
        <v>#REF!</v>
      </c>
      <c r="D32" s="61" t="s">
        <v>27</v>
      </c>
      <c r="E32" s="61" t="e">
        <f>+VLOOKUP(A32,#REF!,3,0)</f>
        <v>#REF!</v>
      </c>
      <c r="F32" s="61" t="e">
        <f>+VLOOKUP(A32,#REF!,10,0)</f>
        <v>#REF!</v>
      </c>
      <c r="G32" s="61" t="e">
        <f>+VLOOKUP(A32,#REF!,13,0)</f>
        <v>#REF!</v>
      </c>
      <c r="H32" s="63" t="e">
        <f t="shared" si="3"/>
        <v>#REF!</v>
      </c>
      <c r="I32" s="61" t="e">
        <f t="shared" si="0"/>
        <v>#REF!</v>
      </c>
      <c r="J32" s="61" t="s">
        <v>79</v>
      </c>
      <c r="K32" s="61" t="e">
        <f>+IF(ISBLANK(VLOOKUP(A32,#REF!,5,0)),"",VLOOKUP(A32,#REF!,5,0))</f>
        <v>#REF!</v>
      </c>
      <c r="L32" s="61" t="e">
        <f>+IF(ISBLANK(VLOOKUP(A32,#REF!,9,9)),"",VLOOKUP(A32,#REF!,9,9))</f>
        <v>#REF!</v>
      </c>
      <c r="M32" s="61" t="e">
        <f t="shared" si="5"/>
        <v>#REF!</v>
      </c>
      <c r="N32" s="61" t="e">
        <f t="shared" si="4"/>
        <v>#REF!</v>
      </c>
      <c r="O32" s="61"/>
      <c r="P32" s="61"/>
    </row>
    <row r="33" spans="1:16" x14ac:dyDescent="0.2">
      <c r="A33" s="61" t="s">
        <v>83</v>
      </c>
      <c r="B33" s="61" t="str">
        <f t="shared" si="2"/>
        <v>7</v>
      </c>
      <c r="C33" s="61" t="e">
        <f>+MID(VLOOKUP(A33,#REF!,2,0),4,LEN(VLOOKUP(A33,#REF!,2,0))-4)</f>
        <v>#REF!</v>
      </c>
      <c r="D33" s="61" t="s">
        <v>27</v>
      </c>
      <c r="E33" s="61" t="e">
        <f>+VLOOKUP(A33,#REF!,3,0)</f>
        <v>#REF!</v>
      </c>
      <c r="F33" s="61" t="e">
        <f>+VLOOKUP(A33,#REF!,10,0)</f>
        <v>#REF!</v>
      </c>
      <c r="G33" s="61" t="e">
        <f>+VLOOKUP(A33,#REF!,13,0)</f>
        <v>#REF!</v>
      </c>
      <c r="H33" s="63" t="e">
        <f t="shared" si="3"/>
        <v>#REF!</v>
      </c>
      <c r="I33" s="61" t="e">
        <f t="shared" si="0"/>
        <v>#REF!</v>
      </c>
      <c r="J33" s="61" t="s">
        <v>79</v>
      </c>
      <c r="K33" s="61" t="e">
        <f>+IF(ISBLANK(VLOOKUP(A33,#REF!,5,0)),"",VLOOKUP(A33,#REF!,5,0))</f>
        <v>#REF!</v>
      </c>
      <c r="L33" s="61" t="e">
        <f>+IF(ISBLANK(VLOOKUP(A33,#REF!,9,9)),"",VLOOKUP(A33,#REF!,9,9))</f>
        <v>#REF!</v>
      </c>
      <c r="M33" s="61" t="e">
        <f t="shared" si="5"/>
        <v>#REF!</v>
      </c>
      <c r="N33" s="61" t="e">
        <f t="shared" si="4"/>
        <v>#REF!</v>
      </c>
      <c r="O33" s="61"/>
      <c r="P33" s="61"/>
    </row>
    <row r="34" spans="1:16" x14ac:dyDescent="0.2">
      <c r="A34" s="61" t="s">
        <v>84</v>
      </c>
      <c r="B34" s="61" t="str">
        <f t="shared" si="2"/>
        <v>8</v>
      </c>
      <c r="C34" s="61" t="e">
        <f>+MID(VLOOKUP(A34,#REF!,2,0),4,LEN(VLOOKUP(A34,#REF!,2,0))-4)</f>
        <v>#REF!</v>
      </c>
      <c r="D34" s="61" t="s">
        <v>27</v>
      </c>
      <c r="E34" s="61" t="e">
        <f>+VLOOKUP(A34,#REF!,3,0)</f>
        <v>#REF!</v>
      </c>
      <c r="F34" s="61" t="e">
        <f>+VLOOKUP(A34,#REF!,10,0)</f>
        <v>#REF!</v>
      </c>
      <c r="G34" s="61" t="e">
        <f>+VLOOKUP(A34,#REF!,13,0)</f>
        <v>#REF!</v>
      </c>
      <c r="H34" s="63" t="e">
        <f t="shared" si="3"/>
        <v>#REF!</v>
      </c>
      <c r="I34" s="61" t="e">
        <f t="shared" ref="I34:I65" si="8">+IF(F34=$F$2,$P$4,IF(F34=$F$3,$P$2,$P$3))</f>
        <v>#REF!</v>
      </c>
      <c r="J34" s="61" t="s">
        <v>85</v>
      </c>
      <c r="K34" s="61" t="e">
        <f>+IF(ISBLANK(VLOOKUP(A34,#REF!,5,0)),"",VLOOKUP(A34,#REF!,5,0))</f>
        <v>#REF!</v>
      </c>
      <c r="L34" s="61" t="e">
        <f>+IF(ISBLANK(VLOOKUP(A34,#REF!,9,9)),"",VLOOKUP(A34,#REF!,9,9))</f>
        <v>#REF!</v>
      </c>
      <c r="M34" s="61" t="e">
        <f t="shared" si="5"/>
        <v>#REF!</v>
      </c>
      <c r="N34" s="61" t="e">
        <f t="shared" si="4"/>
        <v>#REF!</v>
      </c>
      <c r="O34" s="61"/>
      <c r="P34" s="61"/>
    </row>
    <row r="35" spans="1:16" x14ac:dyDescent="0.2">
      <c r="A35" s="61" t="s">
        <v>86</v>
      </c>
      <c r="B35" s="61" t="str">
        <f t="shared" si="2"/>
        <v>8</v>
      </c>
      <c r="C35" s="61" t="e">
        <f>+MID(VLOOKUP(A35,#REF!,2,0),4,LEN(VLOOKUP(A35,#REF!,2,0))-4)</f>
        <v>#REF!</v>
      </c>
      <c r="D35" s="61" t="s">
        <v>27</v>
      </c>
      <c r="E35" s="61" t="e">
        <f>+VLOOKUP(A35,#REF!,3,0)</f>
        <v>#REF!</v>
      </c>
      <c r="F35" s="61" t="e">
        <f>+VLOOKUP(A35,#REF!,10,0)</f>
        <v>#REF!</v>
      </c>
      <c r="G35" s="61" t="e">
        <f>+VLOOKUP(A35,#REF!,13,0)</f>
        <v>#REF!</v>
      </c>
      <c r="H35" s="63" t="e">
        <f t="shared" si="3"/>
        <v>#REF!</v>
      </c>
      <c r="I35" s="61" t="e">
        <f t="shared" si="8"/>
        <v>#REF!</v>
      </c>
      <c r="J35" s="61" t="s">
        <v>85</v>
      </c>
      <c r="K35" s="61" t="e">
        <f>+IF(ISBLANK(VLOOKUP(A35,#REF!,5,0)),"",VLOOKUP(A35,#REF!,5,0))</f>
        <v>#REF!</v>
      </c>
      <c r="L35" s="61" t="e">
        <f>+IF(ISBLANK(VLOOKUP(A35,#REF!,9,9)),"",VLOOKUP(A35,#REF!,9,9))</f>
        <v>#REF!</v>
      </c>
      <c r="M35" s="61" t="e">
        <f t="shared" si="5"/>
        <v>#REF!</v>
      </c>
      <c r="N35" s="61" t="e">
        <f t="shared" si="4"/>
        <v>#REF!</v>
      </c>
      <c r="O35" s="61"/>
      <c r="P35" s="61"/>
    </row>
    <row r="36" spans="1:16" x14ac:dyDescent="0.2">
      <c r="A36" s="61" t="s">
        <v>87</v>
      </c>
      <c r="B36" s="61" t="str">
        <f t="shared" si="2"/>
        <v>8</v>
      </c>
      <c r="C36" s="61" t="e">
        <f>+MID(VLOOKUP(A36,#REF!,2,0),4,LEN(VLOOKUP(A36,#REF!,2,0))-4)</f>
        <v>#REF!</v>
      </c>
      <c r="D36" s="61" t="s">
        <v>27</v>
      </c>
      <c r="E36" s="61" t="e">
        <f>+VLOOKUP(A36,#REF!,3,0)</f>
        <v>#REF!</v>
      </c>
      <c r="F36" s="61" t="e">
        <f>+VLOOKUP(A36,#REF!,10,0)</f>
        <v>#REF!</v>
      </c>
      <c r="G36" s="61" t="e">
        <f>+VLOOKUP(A36,#REF!,13,0)</f>
        <v>#REF!</v>
      </c>
      <c r="H36" s="63" t="e">
        <f t="shared" si="3"/>
        <v>#REF!</v>
      </c>
      <c r="I36" s="61" t="e">
        <f t="shared" si="8"/>
        <v>#REF!</v>
      </c>
      <c r="J36" s="61" t="s">
        <v>85</v>
      </c>
      <c r="K36" s="61" t="e">
        <f>+IF(ISBLANK(VLOOKUP(A36,#REF!,5,0)),"",VLOOKUP(A36,#REF!,5,0))</f>
        <v>#REF!</v>
      </c>
      <c r="L36" s="61" t="e">
        <f>+IF(ISBLANK(VLOOKUP(A36,#REF!,9,9)),"",VLOOKUP(A36,#REF!,9,9))</f>
        <v>#REF!</v>
      </c>
      <c r="M36" s="61" t="e">
        <f t="shared" si="5"/>
        <v>#REF!</v>
      </c>
      <c r="N36" s="61" t="e">
        <f t="shared" si="4"/>
        <v>#REF!</v>
      </c>
      <c r="O36" s="61"/>
      <c r="P36" s="61"/>
    </row>
    <row r="37" spans="1:16" x14ac:dyDescent="0.2">
      <c r="A37" s="61" t="s">
        <v>88</v>
      </c>
      <c r="B37" s="61" t="str">
        <f t="shared" si="2"/>
        <v>8</v>
      </c>
      <c r="C37" s="61" t="e">
        <f>+MID(VLOOKUP(A37,#REF!,2,0),4,LEN(VLOOKUP(A37,#REF!,2,0))-4)</f>
        <v>#REF!</v>
      </c>
      <c r="D37" s="61" t="s">
        <v>27</v>
      </c>
      <c r="E37" s="61" t="e">
        <f>+VLOOKUP(A37,#REF!,3,0)</f>
        <v>#REF!</v>
      </c>
      <c r="F37" s="61" t="e">
        <f>+VLOOKUP(A37,#REF!,10,0)</f>
        <v>#REF!</v>
      </c>
      <c r="G37" s="61" t="e">
        <f>+VLOOKUP(A37,#REF!,13,0)</f>
        <v>#REF!</v>
      </c>
      <c r="H37" s="63" t="e">
        <f t="shared" si="3"/>
        <v>#REF!</v>
      </c>
      <c r="I37" s="61" t="e">
        <f t="shared" si="8"/>
        <v>#REF!</v>
      </c>
      <c r="J37" s="61" t="s">
        <v>85</v>
      </c>
      <c r="K37" s="61" t="e">
        <f>+IF(ISBLANK(VLOOKUP(A37,#REF!,5,0)),"",VLOOKUP(A37,#REF!,5,0))</f>
        <v>#REF!</v>
      </c>
      <c r="L37" s="61" t="e">
        <f>+IF(ISBLANK(VLOOKUP(A37,#REF!,9,9)),"",VLOOKUP(A37,#REF!,9,9))</f>
        <v>#REF!</v>
      </c>
      <c r="M37" s="61" t="e">
        <f t="shared" si="5"/>
        <v>#REF!</v>
      </c>
      <c r="N37" s="61" t="e">
        <f t="shared" si="4"/>
        <v>#REF!</v>
      </c>
      <c r="O37" s="61"/>
      <c r="P37" s="61"/>
    </row>
    <row r="38" spans="1:16" x14ac:dyDescent="0.2">
      <c r="A38" s="61" t="s">
        <v>89</v>
      </c>
      <c r="B38" s="61" t="str">
        <f t="shared" si="2"/>
        <v>9</v>
      </c>
      <c r="C38" s="61" t="e">
        <f>+MID(VLOOKUP(A38,#REF!,2,0),4,LEN(VLOOKUP(A38,#REF!,2,0))-4)</f>
        <v>#REF!</v>
      </c>
      <c r="D38" s="61" t="s">
        <v>27</v>
      </c>
      <c r="E38" s="61" t="e">
        <f>+VLOOKUP(A38,#REF!,3,0)</f>
        <v>#REF!</v>
      </c>
      <c r="F38" s="61" t="e">
        <f>+VLOOKUP(A38,#REF!,10,0)</f>
        <v>#REF!</v>
      </c>
      <c r="G38" s="61" t="e">
        <f>+VLOOKUP(A38,#REF!,13,0)</f>
        <v>#REF!</v>
      </c>
      <c r="H38" s="63" t="e">
        <f t="shared" si="3"/>
        <v>#REF!</v>
      </c>
      <c r="I38" s="61" t="e">
        <f t="shared" si="8"/>
        <v>#REF!</v>
      </c>
      <c r="J38" s="61" t="s">
        <v>90</v>
      </c>
      <c r="K38" s="61" t="e">
        <f>+IF(ISBLANK(VLOOKUP(A38,#REF!,5,0)),"",VLOOKUP(A38,#REF!,5,0))</f>
        <v>#REF!</v>
      </c>
      <c r="L38" s="61" t="e">
        <f>+IF(ISBLANK(VLOOKUP(A38,#REF!,9,9)),"",VLOOKUP(A38,#REF!,9,9))</f>
        <v>#REF!</v>
      </c>
      <c r="M38" s="61" t="e">
        <f t="shared" si="5"/>
        <v>#REF!</v>
      </c>
      <c r="N38" s="61" t="e">
        <f t="shared" si="4"/>
        <v>#REF!</v>
      </c>
      <c r="O38" s="61"/>
      <c r="P38" s="61"/>
    </row>
    <row r="39" spans="1:16" x14ac:dyDescent="0.2">
      <c r="A39" s="61" t="s">
        <v>91</v>
      </c>
      <c r="B39" s="61" t="str">
        <f t="shared" si="2"/>
        <v>9</v>
      </c>
      <c r="C39" s="61" t="e">
        <f>+MID(VLOOKUP(A39,#REF!,2,0),4,LEN(VLOOKUP(A39,#REF!,2,0))-4)</f>
        <v>#REF!</v>
      </c>
      <c r="D39" s="61" t="s">
        <v>27</v>
      </c>
      <c r="E39" s="61" t="e">
        <f>+VLOOKUP(A39,#REF!,3,0)</f>
        <v>#REF!</v>
      </c>
      <c r="F39" s="61" t="e">
        <f>+VLOOKUP(A39,#REF!,10,0)</f>
        <v>#REF!</v>
      </c>
      <c r="G39" s="61" t="e">
        <f>+VLOOKUP(A39,#REF!,13,0)</f>
        <v>#REF!</v>
      </c>
      <c r="H39" s="63" t="e">
        <f t="shared" si="3"/>
        <v>#REF!</v>
      </c>
      <c r="I39" s="61" t="e">
        <f t="shared" si="8"/>
        <v>#REF!</v>
      </c>
      <c r="J39" s="61" t="s">
        <v>90</v>
      </c>
      <c r="K39" s="61" t="e">
        <f>+IF(ISBLANK(VLOOKUP(A39,#REF!,5,0)),"",VLOOKUP(A39,#REF!,5,0))</f>
        <v>#REF!</v>
      </c>
      <c r="L39" s="61" t="e">
        <f>+IF(ISBLANK(VLOOKUP(A39,#REF!,9,9)),"",VLOOKUP(A39,#REF!,9,9))</f>
        <v>#REF!</v>
      </c>
      <c r="M39" s="61" t="e">
        <f t="shared" si="5"/>
        <v>#REF!</v>
      </c>
      <c r="N39" s="61" t="e">
        <f t="shared" si="4"/>
        <v>#REF!</v>
      </c>
      <c r="O39" s="61"/>
      <c r="P39" s="61"/>
    </row>
    <row r="40" spans="1:16" x14ac:dyDescent="0.2">
      <c r="A40" s="61" t="s">
        <v>92</v>
      </c>
      <c r="B40" s="61" t="str">
        <f t="shared" si="2"/>
        <v>9</v>
      </c>
      <c r="C40" s="61" t="e">
        <f>+MID(VLOOKUP(A40,#REF!,2,0),4,LEN(VLOOKUP(A40,#REF!,2,0))-4)</f>
        <v>#REF!</v>
      </c>
      <c r="D40" s="61" t="s">
        <v>27</v>
      </c>
      <c r="E40" s="61" t="e">
        <f>+VLOOKUP(A40,#REF!,3,0)</f>
        <v>#REF!</v>
      </c>
      <c r="F40" s="61" t="e">
        <f>+VLOOKUP(A40,#REF!,10,0)</f>
        <v>#REF!</v>
      </c>
      <c r="G40" s="61" t="e">
        <f>+VLOOKUP(A40,#REF!,13,0)</f>
        <v>#REF!</v>
      </c>
      <c r="H40" s="63" t="e">
        <f t="shared" si="3"/>
        <v>#REF!</v>
      </c>
      <c r="I40" s="61" t="e">
        <f t="shared" si="8"/>
        <v>#REF!</v>
      </c>
      <c r="J40" s="61" t="s">
        <v>90</v>
      </c>
      <c r="K40" s="61" t="e">
        <f>+IF(ISBLANK(VLOOKUP(A40,#REF!,5,0)),"",VLOOKUP(A40,#REF!,5,0))</f>
        <v>#REF!</v>
      </c>
      <c r="L40" s="61" t="e">
        <f>+IF(ISBLANK(VLOOKUP(A40,#REF!,9,9)),"",VLOOKUP(A40,#REF!,9,9))</f>
        <v>#REF!</v>
      </c>
      <c r="M40" s="61" t="e">
        <f t="shared" si="5"/>
        <v>#REF!</v>
      </c>
      <c r="N40" s="61" t="e">
        <f t="shared" si="4"/>
        <v>#REF!</v>
      </c>
      <c r="O40" s="61"/>
      <c r="P40" s="61"/>
    </row>
    <row r="41" spans="1:16" x14ac:dyDescent="0.2">
      <c r="A41" s="61" t="s">
        <v>93</v>
      </c>
      <c r="B41" s="61" t="str">
        <f t="shared" si="2"/>
        <v>9</v>
      </c>
      <c r="C41" s="61" t="e">
        <f>+MID(VLOOKUP(A41,#REF!,2,0),4,LEN(VLOOKUP(A41,#REF!,2,0))-4)</f>
        <v>#REF!</v>
      </c>
      <c r="D41" s="61" t="s">
        <v>27</v>
      </c>
      <c r="E41" s="61" t="e">
        <f>+VLOOKUP(A41,#REF!,3,0)</f>
        <v>#REF!</v>
      </c>
      <c r="F41" s="61" t="e">
        <f>+VLOOKUP(A41,#REF!,10,0)</f>
        <v>#REF!</v>
      </c>
      <c r="G41" s="61" t="e">
        <f>+VLOOKUP(A41,#REF!,13,0)</f>
        <v>#REF!</v>
      </c>
      <c r="H41" s="63" t="e">
        <f t="shared" si="3"/>
        <v>#REF!</v>
      </c>
      <c r="I41" s="61" t="e">
        <f t="shared" si="8"/>
        <v>#REF!</v>
      </c>
      <c r="J41" s="61" t="s">
        <v>90</v>
      </c>
      <c r="K41" s="61" t="e">
        <f>+IF(ISBLANK(VLOOKUP(A41,#REF!,5,0)),"",VLOOKUP(A41,#REF!,5,0))</f>
        <v>#REF!</v>
      </c>
      <c r="L41" s="61" t="e">
        <f>+IF(ISBLANK(VLOOKUP(A41,#REF!,9,9)),"",VLOOKUP(A41,#REF!,9,9))</f>
        <v>#REF!</v>
      </c>
      <c r="M41" s="61" t="e">
        <f t="shared" si="5"/>
        <v>#REF!</v>
      </c>
      <c r="N41" s="61" t="e">
        <f t="shared" si="4"/>
        <v>#REF!</v>
      </c>
      <c r="O41" s="61"/>
      <c r="P41" s="61"/>
    </row>
    <row r="42" spans="1:16" x14ac:dyDescent="0.2">
      <c r="A42" s="61" t="s">
        <v>94</v>
      </c>
      <c r="B42" s="61" t="str">
        <f t="shared" si="2"/>
        <v>9</v>
      </c>
      <c r="C42" s="61" t="e">
        <f>+MID(VLOOKUP(A42,#REF!,2,0),4,LEN(VLOOKUP(A42,#REF!,2,0))-4)</f>
        <v>#REF!</v>
      </c>
      <c r="D42" s="61" t="s">
        <v>27</v>
      </c>
      <c r="E42" s="61" t="e">
        <f>+VLOOKUP(A42,#REF!,3,0)</f>
        <v>#REF!</v>
      </c>
      <c r="F42" s="61" t="e">
        <f>+VLOOKUP(A42,#REF!,10,0)</f>
        <v>#REF!</v>
      </c>
      <c r="G42" s="61" t="e">
        <f>+VLOOKUP(A42,#REF!,13,0)</f>
        <v>#REF!</v>
      </c>
      <c r="H42" s="63" t="e">
        <f t="shared" si="3"/>
        <v>#REF!</v>
      </c>
      <c r="I42" s="61" t="e">
        <f t="shared" si="8"/>
        <v>#REF!</v>
      </c>
      <c r="J42" s="61" t="s">
        <v>90</v>
      </c>
      <c r="K42" s="61" t="e">
        <f>+IF(ISBLANK(VLOOKUP(A42,#REF!,5,0)),"",VLOOKUP(A42,#REF!,5,0))</f>
        <v>#REF!</v>
      </c>
      <c r="L42" s="61" t="e">
        <f>+IF(ISBLANK(VLOOKUP(A42,#REF!,9,9)),"",VLOOKUP(A42,#REF!,9,9))</f>
        <v>#REF!</v>
      </c>
      <c r="M42" s="61" t="e">
        <f t="shared" si="5"/>
        <v>#REF!</v>
      </c>
      <c r="N42" s="61" t="e">
        <f t="shared" si="4"/>
        <v>#REF!</v>
      </c>
      <c r="O42" s="61"/>
      <c r="P42" s="61"/>
    </row>
    <row r="43" spans="1:16" x14ac:dyDescent="0.2">
      <c r="A43" s="61" t="s">
        <v>95</v>
      </c>
      <c r="B43" s="61" t="str">
        <f>+LEFT(A43,2)</f>
        <v>10</v>
      </c>
      <c r="C43" s="61" t="e">
        <f>+MID(VLOOKUP(A43,#REF!,2,0),5,LEN(VLOOKUP(A43,#REF!,2,0))-5)</f>
        <v>#REF!</v>
      </c>
      <c r="D43" s="61" t="s">
        <v>28</v>
      </c>
      <c r="E43" s="61" t="e">
        <f>+VLOOKUP(A43,#REF!,3,0)</f>
        <v>#REF!</v>
      </c>
      <c r="F43" s="61" t="e">
        <f>+VLOOKUP(A43,#REF!,10,0)</f>
        <v>#REF!</v>
      </c>
      <c r="G43" s="61" t="e">
        <f>+VLOOKUP(A43,#REF!,13,0)</f>
        <v>#REF!</v>
      </c>
      <c r="H43" s="63" t="e">
        <f t="shared" si="3"/>
        <v>#REF!</v>
      </c>
      <c r="I43" s="61" t="e">
        <f t="shared" si="8"/>
        <v>#REF!</v>
      </c>
      <c r="J43" s="61" t="s">
        <v>96</v>
      </c>
      <c r="K43" s="61" t="e">
        <f>+IF(ISBLANK(VLOOKUP(A43,#REF!,5,0)),"",VLOOKUP(A43,#REF!,5,0))</f>
        <v>#REF!</v>
      </c>
      <c r="L43" s="61" t="e">
        <f>+IF(ISBLANK(VLOOKUP(A43,#REF!,9,0)),"",VLOOKUP(A43,#REF!,9,0))</f>
        <v>#REF!</v>
      </c>
      <c r="M43" s="61" t="e">
        <f t="shared" si="5"/>
        <v>#REF!</v>
      </c>
      <c r="N43" s="61" t="e">
        <f t="shared" si="4"/>
        <v>#REF!</v>
      </c>
      <c r="O43" s="61"/>
      <c r="P43" s="61"/>
    </row>
    <row r="44" spans="1:16" x14ac:dyDescent="0.2">
      <c r="A44" s="61" t="s">
        <v>97</v>
      </c>
      <c r="B44" s="61" t="str">
        <f t="shared" ref="B44:B82" si="9">+LEFT(A44,2)</f>
        <v>10</v>
      </c>
      <c r="C44" s="61" t="e">
        <f>+MID(VLOOKUP(A44,#REF!,2,0),5,LEN(VLOOKUP(A44,#REF!,2,0))-5)</f>
        <v>#REF!</v>
      </c>
      <c r="D44" s="61" t="s">
        <v>28</v>
      </c>
      <c r="E44" s="61" t="e">
        <f>+VLOOKUP(A44,#REF!,3,0)</f>
        <v>#REF!</v>
      </c>
      <c r="F44" s="61" t="e">
        <f>+VLOOKUP(A44,#REF!,10,0)</f>
        <v>#REF!</v>
      </c>
      <c r="G44" s="61" t="e">
        <f>+VLOOKUP(A44,#REF!,13,0)</f>
        <v>#REF!</v>
      </c>
      <c r="H44" s="63" t="e">
        <f t="shared" si="3"/>
        <v>#REF!</v>
      </c>
      <c r="I44" s="61" t="e">
        <f t="shared" si="8"/>
        <v>#REF!</v>
      </c>
      <c r="J44" s="61" t="s">
        <v>96</v>
      </c>
      <c r="K44" s="61" t="e">
        <f>+IF(ISBLANK(VLOOKUP(A44,#REF!,5,0)),"",VLOOKUP(A44,#REF!,5,0))</f>
        <v>#REF!</v>
      </c>
      <c r="L44" s="61" t="e">
        <f>+IF(ISBLANK(VLOOKUP(A44,#REF!,9,0)),"",VLOOKUP(A44,#REF!,9,0))</f>
        <v>#REF!</v>
      </c>
      <c r="M44" s="61" t="e">
        <f t="shared" si="5"/>
        <v>#REF!</v>
      </c>
      <c r="N44" s="61" t="e">
        <f t="shared" si="4"/>
        <v>#REF!</v>
      </c>
      <c r="O44" s="61"/>
      <c r="P44" s="61"/>
    </row>
    <row r="45" spans="1:16" x14ac:dyDescent="0.2">
      <c r="A45" s="61" t="s">
        <v>98</v>
      </c>
      <c r="B45" s="61" t="str">
        <f t="shared" si="9"/>
        <v>10</v>
      </c>
      <c r="C45" s="61" t="e">
        <f>+MID(VLOOKUP(A45,#REF!,2,0),5,LEN(VLOOKUP(A45,#REF!,2,0))-5)</f>
        <v>#REF!</v>
      </c>
      <c r="D45" s="61" t="s">
        <v>28</v>
      </c>
      <c r="E45" s="61" t="e">
        <f>+VLOOKUP(A45,#REF!,3,0)</f>
        <v>#REF!</v>
      </c>
      <c r="F45" s="61" t="e">
        <f>+VLOOKUP(A45,#REF!,10,0)</f>
        <v>#REF!</v>
      </c>
      <c r="G45" s="61" t="e">
        <f>+VLOOKUP(A45,#REF!,13,0)</f>
        <v>#REF!</v>
      </c>
      <c r="H45" s="63" t="e">
        <f t="shared" si="3"/>
        <v>#REF!</v>
      </c>
      <c r="I45" s="61" t="e">
        <f t="shared" si="8"/>
        <v>#REF!</v>
      </c>
      <c r="J45" s="61" t="s">
        <v>96</v>
      </c>
      <c r="K45" s="61" t="e">
        <f>+IF(ISBLANK(VLOOKUP(A45,#REF!,5,0)),"",VLOOKUP(A45,#REF!,5,0))</f>
        <v>#REF!</v>
      </c>
      <c r="L45" s="61" t="e">
        <f>+IF(ISBLANK(VLOOKUP(A45,#REF!,9,0)),"",VLOOKUP(A45,#REF!,9,0))</f>
        <v>#REF!</v>
      </c>
      <c r="M45" s="61" t="e">
        <f t="shared" si="5"/>
        <v>#REF!</v>
      </c>
      <c r="N45" s="61" t="e">
        <f t="shared" si="4"/>
        <v>#REF!</v>
      </c>
      <c r="O45" s="61"/>
      <c r="P45" s="61"/>
    </row>
    <row r="46" spans="1:16" x14ac:dyDescent="0.2">
      <c r="A46" s="61" t="s">
        <v>99</v>
      </c>
      <c r="B46" s="61" t="str">
        <f t="shared" si="9"/>
        <v>11</v>
      </c>
      <c r="C46" s="61" t="e">
        <f>+MID(VLOOKUP(A46,#REF!,2,0),5,LEN(VLOOKUP(A46,#REF!,2,0))-5)</f>
        <v>#REF!</v>
      </c>
      <c r="D46" s="61" t="s">
        <v>28</v>
      </c>
      <c r="E46" s="61" t="e">
        <f>+VLOOKUP(A46,#REF!,3,0)</f>
        <v>#REF!</v>
      </c>
      <c r="F46" s="61" t="e">
        <f>+VLOOKUP(A46,#REF!,10,0)</f>
        <v>#REF!</v>
      </c>
      <c r="G46" s="61" t="e">
        <f>+VLOOKUP(A46,#REF!,13,0)</f>
        <v>#REF!</v>
      </c>
      <c r="H46" s="63" t="e">
        <f t="shared" si="3"/>
        <v>#REF!</v>
      </c>
      <c r="I46" s="61" t="e">
        <f t="shared" si="8"/>
        <v>#REF!</v>
      </c>
      <c r="J46" s="61" t="s">
        <v>100</v>
      </c>
      <c r="K46" s="61" t="e">
        <f>+IF(ISBLANK(VLOOKUP(A46,#REF!,5,0)),"",VLOOKUP(A46,#REF!,5,0))</f>
        <v>#REF!</v>
      </c>
      <c r="L46" s="61" t="e">
        <f>+IF(ISBLANK(VLOOKUP(A46,#REF!,9,0)),"",VLOOKUP(A46,#REF!,9,0))</f>
        <v>#REF!</v>
      </c>
      <c r="M46" s="61" t="e">
        <f t="shared" si="5"/>
        <v>#REF!</v>
      </c>
      <c r="N46" s="61" t="e">
        <f t="shared" si="4"/>
        <v>#REF!</v>
      </c>
      <c r="O46" s="61"/>
      <c r="P46" s="61"/>
    </row>
    <row r="47" spans="1:16" x14ac:dyDescent="0.2">
      <c r="A47" s="61" t="s">
        <v>101</v>
      </c>
      <c r="B47" s="61" t="str">
        <f t="shared" si="9"/>
        <v>11</v>
      </c>
      <c r="C47" s="61" t="e">
        <f>+MID(VLOOKUP(A47,#REF!,2,0),5,LEN(VLOOKUP(A47,#REF!,2,0))-5)</f>
        <v>#REF!</v>
      </c>
      <c r="D47" s="61" t="s">
        <v>28</v>
      </c>
      <c r="E47" s="61" t="e">
        <f>+VLOOKUP(A47,#REF!,3,0)</f>
        <v>#REF!</v>
      </c>
      <c r="F47" s="61" t="e">
        <f>+VLOOKUP(A47,#REF!,10,0)</f>
        <v>#REF!</v>
      </c>
      <c r="G47" s="61" t="e">
        <f>+VLOOKUP(A47,#REF!,13,0)</f>
        <v>#REF!</v>
      </c>
      <c r="H47" s="63" t="e">
        <f t="shared" si="3"/>
        <v>#REF!</v>
      </c>
      <c r="I47" s="61" t="e">
        <f t="shared" si="8"/>
        <v>#REF!</v>
      </c>
      <c r="J47" s="61" t="s">
        <v>100</v>
      </c>
      <c r="K47" s="61" t="e">
        <f>+IF(ISBLANK(VLOOKUP(A47,#REF!,5,0)),"",VLOOKUP(A47,#REF!,5,0))</f>
        <v>#REF!</v>
      </c>
      <c r="L47" s="61" t="e">
        <f>+IF(ISBLANK(VLOOKUP(A47,#REF!,9,0)),"",VLOOKUP(A47,#REF!,9,0))</f>
        <v>#REF!</v>
      </c>
      <c r="M47" s="61" t="e">
        <f t="shared" si="5"/>
        <v>#REF!</v>
      </c>
      <c r="N47" s="61" t="e">
        <f t="shared" si="4"/>
        <v>#REF!</v>
      </c>
      <c r="O47" s="61"/>
      <c r="P47" s="61"/>
    </row>
    <row r="48" spans="1:16" x14ac:dyDescent="0.2">
      <c r="A48" s="61" t="s">
        <v>102</v>
      </c>
      <c r="B48" s="61" t="str">
        <f t="shared" si="9"/>
        <v>11</v>
      </c>
      <c r="C48" s="61" t="e">
        <f>+MID(VLOOKUP(A48,#REF!,2,0),5,LEN(VLOOKUP(A48,#REF!,2,0))-5)</f>
        <v>#REF!</v>
      </c>
      <c r="D48" s="61" t="s">
        <v>28</v>
      </c>
      <c r="E48" s="61" t="e">
        <f>+VLOOKUP(A48,#REF!,3,0)</f>
        <v>#REF!</v>
      </c>
      <c r="F48" s="61" t="e">
        <f>+VLOOKUP(A48,#REF!,10,0)</f>
        <v>#REF!</v>
      </c>
      <c r="G48" s="61" t="e">
        <f>+VLOOKUP(A48,#REF!,13,0)</f>
        <v>#REF!</v>
      </c>
      <c r="H48" s="63" t="e">
        <f t="shared" si="3"/>
        <v>#REF!</v>
      </c>
      <c r="I48" s="61" t="e">
        <f t="shared" si="8"/>
        <v>#REF!</v>
      </c>
      <c r="J48" s="61" t="s">
        <v>100</v>
      </c>
      <c r="K48" s="61" t="e">
        <f>+IF(ISBLANK(VLOOKUP(A48,#REF!,5,0)),"",VLOOKUP(A48,#REF!,5,0))</f>
        <v>#REF!</v>
      </c>
      <c r="L48" s="61" t="e">
        <f>+IF(ISBLANK(VLOOKUP(A48,#REF!,9,0)),"",VLOOKUP(A48,#REF!,9,0))</f>
        <v>#REF!</v>
      </c>
      <c r="M48" s="61" t="e">
        <f t="shared" si="5"/>
        <v>#REF!</v>
      </c>
      <c r="N48" s="61" t="e">
        <f t="shared" si="4"/>
        <v>#REF!</v>
      </c>
      <c r="O48" s="61"/>
      <c r="P48" s="61"/>
    </row>
    <row r="49" spans="1:16" x14ac:dyDescent="0.2">
      <c r="A49" s="61" t="s">
        <v>103</v>
      </c>
      <c r="B49" s="61" t="str">
        <f t="shared" si="9"/>
        <v>11</v>
      </c>
      <c r="C49" s="61" t="e">
        <f>+MID(VLOOKUP(A49,#REF!,2,0),5,LEN(VLOOKUP(A49,#REF!,2,0))-5)</f>
        <v>#REF!</v>
      </c>
      <c r="D49" s="61" t="s">
        <v>28</v>
      </c>
      <c r="E49" s="61" t="e">
        <f>+VLOOKUP(A49,#REF!,3,0)</f>
        <v>#REF!</v>
      </c>
      <c r="F49" s="61" t="e">
        <f>+VLOOKUP(A49,#REF!,10,0)</f>
        <v>#REF!</v>
      </c>
      <c r="G49" s="61" t="e">
        <f>+VLOOKUP(A49,#REF!,13,0)</f>
        <v>#REF!</v>
      </c>
      <c r="H49" s="63" t="e">
        <f t="shared" si="3"/>
        <v>#REF!</v>
      </c>
      <c r="I49" s="61" t="e">
        <f t="shared" si="8"/>
        <v>#REF!</v>
      </c>
      <c r="J49" s="61" t="s">
        <v>100</v>
      </c>
      <c r="K49" s="61" t="e">
        <f>+IF(ISBLANK(VLOOKUP(A49,#REF!,5,0)),"",VLOOKUP(A49,#REF!,5,0))</f>
        <v>#REF!</v>
      </c>
      <c r="L49" s="61" t="e">
        <f>+IF(ISBLANK(VLOOKUP(A49,#REF!,9,0)),"",VLOOKUP(A49,#REF!,9,0))</f>
        <v>#REF!</v>
      </c>
      <c r="M49" s="61" t="e">
        <f t="shared" si="5"/>
        <v>#REF!</v>
      </c>
      <c r="N49" s="61" t="e">
        <f t="shared" si="4"/>
        <v>#REF!</v>
      </c>
      <c r="O49" s="61"/>
      <c r="P49" s="61"/>
    </row>
    <row r="50" spans="1:16" x14ac:dyDescent="0.2">
      <c r="A50" s="61" t="s">
        <v>104</v>
      </c>
      <c r="B50" s="61" t="str">
        <f t="shared" si="9"/>
        <v>12</v>
      </c>
      <c r="C50" s="61" t="e">
        <f>+MID(VLOOKUP(A50,#REF!,2,0),5,LEN(VLOOKUP(A50,#REF!,2,0))-5)</f>
        <v>#REF!</v>
      </c>
      <c r="D50" s="61" t="s">
        <v>28</v>
      </c>
      <c r="E50" s="61" t="e">
        <f>+VLOOKUP(A50,#REF!,3,0)</f>
        <v>#REF!</v>
      </c>
      <c r="F50" s="61" t="e">
        <f>+VLOOKUP(A50,#REF!,10,0)</f>
        <v>#REF!</v>
      </c>
      <c r="G50" s="61" t="e">
        <f>+VLOOKUP(A50,#REF!,13,0)</f>
        <v>#REF!</v>
      </c>
      <c r="H50" s="63" t="e">
        <f t="shared" si="3"/>
        <v>#REF!</v>
      </c>
      <c r="I50" s="61" t="e">
        <f t="shared" si="8"/>
        <v>#REF!</v>
      </c>
      <c r="J50" s="61" t="s">
        <v>105</v>
      </c>
      <c r="K50" s="61" t="e">
        <f>+IF(ISBLANK(VLOOKUP(A50,#REF!,5,0)),"",VLOOKUP(A50,#REF!,5,0))</f>
        <v>#REF!</v>
      </c>
      <c r="L50" s="61" t="e">
        <f>+IF(ISBLANK(VLOOKUP(A50,#REF!,9,0)),"",VLOOKUP(A50,#REF!,9,0))</f>
        <v>#REF!</v>
      </c>
      <c r="M50" s="61" t="e">
        <f t="shared" si="5"/>
        <v>#REF!</v>
      </c>
      <c r="N50" s="61" t="e">
        <f t="shared" si="4"/>
        <v>#REF!</v>
      </c>
      <c r="O50" s="61"/>
      <c r="P50" s="61"/>
    </row>
    <row r="51" spans="1:16" x14ac:dyDescent="0.2">
      <c r="A51" s="61" t="s">
        <v>106</v>
      </c>
      <c r="B51" s="61" t="str">
        <f t="shared" si="9"/>
        <v>12</v>
      </c>
      <c r="C51" s="61" t="e">
        <f>+MID(VLOOKUP(A51,#REF!,2,0),6,LEN(VLOOKUP(A51,#REF!,2,0))-6)</f>
        <v>#REF!</v>
      </c>
      <c r="D51" s="61" t="s">
        <v>28</v>
      </c>
      <c r="E51" s="61" t="e">
        <f>+VLOOKUP(A51,#REF!,3,0)</f>
        <v>#REF!</v>
      </c>
      <c r="F51" s="61" t="e">
        <f>+VLOOKUP(A51,#REF!,10,0)</f>
        <v>#REF!</v>
      </c>
      <c r="G51" s="61" t="e">
        <f>+VLOOKUP(A51,#REF!,13,0)</f>
        <v>#REF!</v>
      </c>
      <c r="H51" s="63" t="e">
        <f t="shared" si="3"/>
        <v>#REF!</v>
      </c>
      <c r="I51" s="61" t="e">
        <f t="shared" si="8"/>
        <v>#REF!</v>
      </c>
      <c r="J51" s="61" t="s">
        <v>105</v>
      </c>
      <c r="K51" s="61" t="e">
        <f>+IF(ISBLANK(VLOOKUP(A51,#REF!,5,0)),"",VLOOKUP(A51,#REF!,5,0))</f>
        <v>#REF!</v>
      </c>
      <c r="L51" s="61" t="e">
        <f>+IF(ISBLANK(VLOOKUP(A51,#REF!,9,0)),"",VLOOKUP(A51,#REF!,9,0))</f>
        <v>#REF!</v>
      </c>
      <c r="M51" s="61" t="e">
        <f t="shared" si="5"/>
        <v>#REF!</v>
      </c>
      <c r="N51" s="61" t="e">
        <f t="shared" si="4"/>
        <v>#REF!</v>
      </c>
      <c r="O51" s="61"/>
      <c r="P51" s="61"/>
    </row>
    <row r="52" spans="1:16" x14ac:dyDescent="0.2">
      <c r="A52" s="61" t="s">
        <v>107</v>
      </c>
      <c r="B52" s="61" t="str">
        <f t="shared" si="9"/>
        <v>12</v>
      </c>
      <c r="C52" s="61" t="e">
        <f>+MID(VLOOKUP(A52,#REF!,2,0),6,LEN(VLOOKUP(A52,#REF!,2,0))-6)</f>
        <v>#REF!</v>
      </c>
      <c r="D52" s="61" t="s">
        <v>28</v>
      </c>
      <c r="E52" s="61" t="e">
        <f>+VLOOKUP(A52,#REF!,3,0)</f>
        <v>#REF!</v>
      </c>
      <c r="F52" s="61" t="e">
        <f>+VLOOKUP(A52,#REF!,10,0)</f>
        <v>#REF!</v>
      </c>
      <c r="G52" s="61" t="e">
        <f>+VLOOKUP(A52,#REF!,13,0)</f>
        <v>#REF!</v>
      </c>
      <c r="H52" s="63" t="e">
        <f t="shared" si="3"/>
        <v>#REF!</v>
      </c>
      <c r="I52" s="61" t="e">
        <f t="shared" si="8"/>
        <v>#REF!</v>
      </c>
      <c r="J52" s="61" t="s">
        <v>105</v>
      </c>
      <c r="K52" s="61" t="e">
        <f>+IF(ISBLANK(VLOOKUP(A52,#REF!,5,0)),"",VLOOKUP(A52,#REF!,5,0))</f>
        <v>#REF!</v>
      </c>
      <c r="L52" s="61" t="e">
        <f>+IF(ISBLANK(VLOOKUP(A52,#REF!,9,0)),"",VLOOKUP(A52,#REF!,9,0))</f>
        <v>#REF!</v>
      </c>
      <c r="M52" s="61" t="e">
        <f t="shared" si="5"/>
        <v>#REF!</v>
      </c>
      <c r="N52" s="61" t="e">
        <f t="shared" si="4"/>
        <v>#REF!</v>
      </c>
      <c r="O52" s="61"/>
      <c r="P52" s="61"/>
    </row>
    <row r="53" spans="1:16" x14ac:dyDescent="0.2">
      <c r="A53" s="61" t="s">
        <v>108</v>
      </c>
      <c r="B53" s="61" t="str">
        <f t="shared" si="9"/>
        <v>12</v>
      </c>
      <c r="C53" s="61" t="e">
        <f>+MID(VLOOKUP(A53,#REF!,2,0),6,LEN(VLOOKUP(A53,#REF!,2,0))-6)</f>
        <v>#REF!</v>
      </c>
      <c r="D53" s="61" t="s">
        <v>28</v>
      </c>
      <c r="E53" s="61" t="e">
        <f>+VLOOKUP(A53,#REF!,3,0)</f>
        <v>#REF!</v>
      </c>
      <c r="F53" s="61" t="e">
        <f>+VLOOKUP(A53,#REF!,10,0)</f>
        <v>#REF!</v>
      </c>
      <c r="G53" s="61" t="e">
        <f>+VLOOKUP(A53,#REF!,13,0)</f>
        <v>#REF!</v>
      </c>
      <c r="H53" s="63" t="e">
        <f t="shared" ref="H53" si="10">+_xlfn.RANK.EQ(G53,$G$2:$G$82,1)</f>
        <v>#REF!</v>
      </c>
      <c r="I53" s="61" t="e">
        <f t="shared" si="8"/>
        <v>#REF!</v>
      </c>
      <c r="J53" s="61" t="s">
        <v>105</v>
      </c>
      <c r="K53" s="61" t="e">
        <f>+IF(ISBLANK(VLOOKUP(A53,#REF!,5,0)),"",VLOOKUP(A53,#REF!,5,0))</f>
        <v>#REF!</v>
      </c>
      <c r="L53" s="61" t="e">
        <f>+IF(ISBLANK(VLOOKUP(A53,#REF!,9,0)),"",VLOOKUP(A53,#REF!,9,0))</f>
        <v>#REF!</v>
      </c>
      <c r="M53" s="61" t="e">
        <f t="shared" si="5"/>
        <v>#REF!</v>
      </c>
      <c r="N53" s="61" t="e">
        <f t="shared" ref="N53" si="11">+AVERAGEIF($D$2:$D$82,D53,$M$2:$M$82)</f>
        <v>#REF!</v>
      </c>
      <c r="O53" s="61"/>
      <c r="P53" s="61"/>
    </row>
    <row r="54" spans="1:16" x14ac:dyDescent="0.2">
      <c r="A54" s="61" t="s">
        <v>109</v>
      </c>
      <c r="B54" s="61" t="str">
        <f t="shared" si="9"/>
        <v>12</v>
      </c>
      <c r="C54" s="61" t="e">
        <f>+MID(VLOOKUP(A54,#REF!,2,0),6,LEN(VLOOKUP(A54,#REF!,2,0))-6)</f>
        <v>#REF!</v>
      </c>
      <c r="D54" s="61" t="s">
        <v>28</v>
      </c>
      <c r="E54" s="61" t="e">
        <f>+VLOOKUP(A54,#REF!,3,0)</f>
        <v>#REF!</v>
      </c>
      <c r="F54" s="61" t="e">
        <f>+VLOOKUP(A54,#REF!,10,0)</f>
        <v>#REF!</v>
      </c>
      <c r="G54" s="61" t="e">
        <f>+VLOOKUP(A54,#REF!,13,0)</f>
        <v>#REF!</v>
      </c>
      <c r="H54" s="63" t="e">
        <f t="shared" ref="H54" si="12">+_xlfn.RANK.EQ(G54,$G$2:$G$82,1)</f>
        <v>#REF!</v>
      </c>
      <c r="I54" s="61" t="e">
        <f t="shared" si="8"/>
        <v>#REF!</v>
      </c>
      <c r="J54" s="61" t="s">
        <v>105</v>
      </c>
      <c r="K54" s="61" t="e">
        <f>+IF(ISBLANK(VLOOKUP(A54,#REF!,5,0)),"",VLOOKUP(A54,#REF!,5,0))</f>
        <v>#REF!</v>
      </c>
      <c r="L54" s="61" t="e">
        <f>+IF(ISBLANK(VLOOKUP(A54,#REF!,9,0)),"",VLOOKUP(A54,#REF!,9,0))</f>
        <v>#REF!</v>
      </c>
      <c r="M54" s="61" t="e">
        <f t="shared" si="5"/>
        <v>#REF!</v>
      </c>
      <c r="N54" s="61" t="e">
        <f t="shared" ref="N54" si="13">+AVERAGEIF($D$2:$D$82,D54,$M$2:$M$82)</f>
        <v>#REF!</v>
      </c>
      <c r="O54" s="61"/>
      <c r="P54" s="61"/>
    </row>
    <row r="55" spans="1:16" ht="12.75" customHeight="1" x14ac:dyDescent="0.2">
      <c r="A55" s="61" t="s">
        <v>110</v>
      </c>
      <c r="B55" s="61" t="str">
        <f t="shared" si="9"/>
        <v>13</v>
      </c>
      <c r="C55" s="61" t="e">
        <f>+MID(VLOOKUP(A55,#REF!,2,0),6,LEN(VLOOKUP(A55,#REF!,2,0))-6)</f>
        <v>#REF!</v>
      </c>
      <c r="D55" s="61" t="s">
        <v>111</v>
      </c>
      <c r="E55" s="61" t="e">
        <f>+VLOOKUP(A55,#REF!,3,0)</f>
        <v>#REF!</v>
      </c>
      <c r="F55" s="61" t="e">
        <f>+VLOOKUP(A55,#REF!,10,0)</f>
        <v>#REF!</v>
      </c>
      <c r="G55" s="61" t="e">
        <f>+VLOOKUP(A55,#REF!,13,0)</f>
        <v>#REF!</v>
      </c>
      <c r="H55" s="63" t="e">
        <f t="shared" si="3"/>
        <v>#REF!</v>
      </c>
      <c r="I55" s="61" t="e">
        <f t="shared" si="8"/>
        <v>#REF!</v>
      </c>
      <c r="J55" s="61" t="s">
        <v>112</v>
      </c>
      <c r="K55" s="61" t="e">
        <f>+IF(ISBLANK(VLOOKUP(A55,#REF!,5,0)),"",VLOOKUP(A55,#REF!,5,0))</f>
        <v>#REF!</v>
      </c>
      <c r="L55" s="61" t="e">
        <f>+IF(ISBLANK(VLOOKUP(A55,#REF!,9,0)),"",VLOOKUP(A55,#REF!,9,0))</f>
        <v>#REF!</v>
      </c>
      <c r="M55" s="61" t="e">
        <f t="shared" si="5"/>
        <v>#REF!</v>
      </c>
      <c r="N55" s="61" t="e">
        <f>+AVERAGEIF($D$2:$D$82,D55,$M$2:$M$82)</f>
        <v>#REF!</v>
      </c>
      <c r="O55" s="61"/>
      <c r="P55" s="61"/>
    </row>
    <row r="56" spans="1:16" ht="12.75" customHeight="1" x14ac:dyDescent="0.2">
      <c r="A56" s="61" t="s">
        <v>113</v>
      </c>
      <c r="B56" s="61" t="str">
        <f t="shared" si="9"/>
        <v>13</v>
      </c>
      <c r="C56" s="61" t="e">
        <f>+MID(VLOOKUP(A56,#REF!,2,0),6,LEN(VLOOKUP(A56,#REF!,2,0))-6)</f>
        <v>#REF!</v>
      </c>
      <c r="D56" s="61" t="s">
        <v>111</v>
      </c>
      <c r="E56" s="61" t="e">
        <f>+VLOOKUP(A56,#REF!,3,0)</f>
        <v>#REF!</v>
      </c>
      <c r="F56" s="61" t="e">
        <f>+VLOOKUP(A56,#REF!,10,0)</f>
        <v>#REF!</v>
      </c>
      <c r="G56" s="61" t="e">
        <f>+VLOOKUP(A56,#REF!,13,0)</f>
        <v>#REF!</v>
      </c>
      <c r="H56" s="63" t="e">
        <f t="shared" si="3"/>
        <v>#REF!</v>
      </c>
      <c r="I56" s="61" t="e">
        <f t="shared" si="8"/>
        <v>#REF!</v>
      </c>
      <c r="J56" s="61" t="s">
        <v>112</v>
      </c>
      <c r="K56" s="61" t="e">
        <f>+IF(ISBLANK(VLOOKUP(A56,#REF!,5,0)),"",VLOOKUP(A56,#REF!,5,0))</f>
        <v>#REF!</v>
      </c>
      <c r="L56" s="61" t="e">
        <f>+IF(ISBLANK(VLOOKUP(A56,#REF!,9,0)),"",VLOOKUP(A56,#REF!,9,0))</f>
        <v>#REF!</v>
      </c>
      <c r="M56" s="61" t="e">
        <f t="shared" si="5"/>
        <v>#REF!</v>
      </c>
      <c r="N56" s="61" t="e">
        <f t="shared" si="4"/>
        <v>#REF!</v>
      </c>
      <c r="O56" s="61"/>
      <c r="P56" s="61"/>
    </row>
    <row r="57" spans="1:16" ht="12.75" customHeight="1" x14ac:dyDescent="0.2">
      <c r="A57" s="61" t="s">
        <v>114</v>
      </c>
      <c r="B57" s="61" t="str">
        <f t="shared" si="9"/>
        <v>13</v>
      </c>
      <c r="C57" s="61" t="e">
        <f>+MID(VLOOKUP(A57,#REF!,2,0),6,LEN(VLOOKUP(A57,#REF!,2,0))-6)</f>
        <v>#REF!</v>
      </c>
      <c r="D57" s="61" t="s">
        <v>111</v>
      </c>
      <c r="E57" s="61" t="e">
        <f>+VLOOKUP(A57,#REF!,3,0)</f>
        <v>#REF!</v>
      </c>
      <c r="F57" s="61" t="e">
        <f>+VLOOKUP(A57,#REF!,10,0)</f>
        <v>#REF!</v>
      </c>
      <c r="G57" s="61" t="e">
        <f>+VLOOKUP(A57,#REF!,13,0)</f>
        <v>#REF!</v>
      </c>
      <c r="H57" s="63" t="e">
        <f t="shared" si="3"/>
        <v>#REF!</v>
      </c>
      <c r="I57" s="61" t="e">
        <f t="shared" si="8"/>
        <v>#REF!</v>
      </c>
      <c r="J57" s="61" t="s">
        <v>112</v>
      </c>
      <c r="K57" s="61" t="e">
        <f>+IF(ISBLANK(VLOOKUP(A57,#REF!,5,0)),"",VLOOKUP(A57,#REF!,5,0))</f>
        <v>#REF!</v>
      </c>
      <c r="L57" s="61" t="e">
        <f>+IF(ISBLANK(VLOOKUP(A57,#REF!,9,0)),"",VLOOKUP(A57,#REF!,9,0))</f>
        <v>#REF!</v>
      </c>
      <c r="M57" s="61" t="e">
        <f t="shared" si="5"/>
        <v>#REF!</v>
      </c>
      <c r="N57" s="61" t="e">
        <f t="shared" si="4"/>
        <v>#REF!</v>
      </c>
      <c r="O57" s="61"/>
      <c r="P57" s="61"/>
    </row>
    <row r="58" spans="1:16" ht="12.75" customHeight="1" x14ac:dyDescent="0.2">
      <c r="A58" s="61" t="s">
        <v>115</v>
      </c>
      <c r="B58" s="61" t="str">
        <f t="shared" si="9"/>
        <v>13</v>
      </c>
      <c r="C58" s="61" t="e">
        <f>+MID(VLOOKUP(A58,#REF!,2,0),6,LEN(VLOOKUP(A58,#REF!,2,0))-6)</f>
        <v>#REF!</v>
      </c>
      <c r="D58" s="61" t="s">
        <v>111</v>
      </c>
      <c r="E58" s="61" t="e">
        <f>+VLOOKUP(A58,#REF!,3,0)</f>
        <v>#REF!</v>
      </c>
      <c r="F58" s="61" t="e">
        <f>+VLOOKUP(A58,#REF!,10,0)</f>
        <v>#REF!</v>
      </c>
      <c r="G58" s="61" t="e">
        <f>+VLOOKUP(A58,#REF!,13,0)</f>
        <v>#REF!</v>
      </c>
      <c r="H58" s="63" t="e">
        <f t="shared" si="3"/>
        <v>#REF!</v>
      </c>
      <c r="I58" s="61" t="e">
        <f t="shared" si="8"/>
        <v>#REF!</v>
      </c>
      <c r="J58" s="61" t="s">
        <v>112</v>
      </c>
      <c r="K58" s="61" t="e">
        <f>+IF(ISBLANK(VLOOKUP(A58,#REF!,5,0)),"",VLOOKUP(A58,#REF!,5,0))</f>
        <v>#REF!</v>
      </c>
      <c r="L58" s="61" t="e">
        <f>+IF(ISBLANK(VLOOKUP(A58,#REF!,9,0)),"",VLOOKUP(A58,#REF!,9,0))</f>
        <v>#REF!</v>
      </c>
      <c r="M58" s="61" t="e">
        <f t="shared" si="5"/>
        <v>#REF!</v>
      </c>
      <c r="N58" s="61" t="e">
        <f t="shared" si="4"/>
        <v>#REF!</v>
      </c>
      <c r="O58" s="61"/>
      <c r="P58" s="61"/>
    </row>
    <row r="59" spans="1:16" ht="12.75" customHeight="1" x14ac:dyDescent="0.2">
      <c r="A59" s="61" t="s">
        <v>116</v>
      </c>
      <c r="B59" s="61" t="str">
        <f t="shared" si="9"/>
        <v>14</v>
      </c>
      <c r="C59" s="61" t="e">
        <f>+MID(VLOOKUP(A59,#REF!,2,0),6,LEN(VLOOKUP(A59,#REF!,2,0))-6)</f>
        <v>#REF!</v>
      </c>
      <c r="D59" s="61" t="s">
        <v>111</v>
      </c>
      <c r="E59" s="61" t="e">
        <f>+VLOOKUP(A59,#REF!,3,0)</f>
        <v>#REF!</v>
      </c>
      <c r="F59" s="61" t="e">
        <f>+VLOOKUP(A59,#REF!,10,0)</f>
        <v>#REF!</v>
      </c>
      <c r="G59" s="61" t="e">
        <f>+VLOOKUP(A59,#REF!,13,0)</f>
        <v>#REF!</v>
      </c>
      <c r="H59" s="63" t="e">
        <f t="shared" si="3"/>
        <v>#REF!</v>
      </c>
      <c r="I59" s="61" t="e">
        <f t="shared" si="8"/>
        <v>#REF!</v>
      </c>
      <c r="J59" s="61" t="s">
        <v>117</v>
      </c>
      <c r="K59" s="61" t="e">
        <f>+IF(ISBLANK(VLOOKUP(A59,#REF!,5,0)),"",VLOOKUP(A59,#REF!,5,0))</f>
        <v>#REF!</v>
      </c>
      <c r="L59" s="61" t="e">
        <f>+IF(ISBLANK(VLOOKUP(A59,#REF!,9,0)),"",VLOOKUP(A59,#REF!,9,0))</f>
        <v>#REF!</v>
      </c>
      <c r="M59" s="61" t="e">
        <f t="shared" si="5"/>
        <v>#REF!</v>
      </c>
      <c r="N59" s="61" t="e">
        <f t="shared" si="4"/>
        <v>#REF!</v>
      </c>
      <c r="O59" s="61"/>
      <c r="P59" s="61"/>
    </row>
    <row r="60" spans="1:16" ht="12.75" customHeight="1" x14ac:dyDescent="0.2">
      <c r="A60" s="61" t="s">
        <v>118</v>
      </c>
      <c r="B60" s="61" t="str">
        <f t="shared" si="9"/>
        <v>14</v>
      </c>
      <c r="C60" s="61" t="e">
        <f>+MID(VLOOKUP(A60,#REF!,2,0),6,LEN(VLOOKUP(A60,#REF!,2,0))-6)</f>
        <v>#REF!</v>
      </c>
      <c r="D60" s="61" t="s">
        <v>111</v>
      </c>
      <c r="E60" s="61" t="e">
        <f>+VLOOKUP(A60,#REF!,3,0)</f>
        <v>#REF!</v>
      </c>
      <c r="F60" s="61" t="e">
        <f>+VLOOKUP(A60,#REF!,10,0)</f>
        <v>#REF!</v>
      </c>
      <c r="G60" s="61" t="e">
        <f>+VLOOKUP(A60,#REF!,13,0)</f>
        <v>#REF!</v>
      </c>
      <c r="H60" s="63" t="e">
        <f t="shared" si="3"/>
        <v>#REF!</v>
      </c>
      <c r="I60" s="61" t="e">
        <f t="shared" si="8"/>
        <v>#REF!</v>
      </c>
      <c r="J60" s="61" t="s">
        <v>117</v>
      </c>
      <c r="K60" s="61" t="e">
        <f>+IF(ISBLANK(VLOOKUP(A60,#REF!,5,0)),"",VLOOKUP(A60,#REF!,5,0))</f>
        <v>#REF!</v>
      </c>
      <c r="L60" s="61" t="e">
        <f>+IF(ISBLANK(VLOOKUP(A60,#REF!,9,0)),"",VLOOKUP(A60,#REF!,9,0))</f>
        <v>#REF!</v>
      </c>
      <c r="M60" s="61" t="e">
        <f t="shared" si="5"/>
        <v>#REF!</v>
      </c>
      <c r="N60" s="61" t="e">
        <f t="shared" si="4"/>
        <v>#REF!</v>
      </c>
      <c r="O60" s="61"/>
      <c r="P60" s="61"/>
    </row>
    <row r="61" spans="1:16" ht="12.75" customHeight="1" x14ac:dyDescent="0.2">
      <c r="A61" s="61" t="s">
        <v>119</v>
      </c>
      <c r="B61" s="61" t="str">
        <f t="shared" si="9"/>
        <v>14</v>
      </c>
      <c r="C61" s="61" t="e">
        <f>+MID(VLOOKUP(A61,#REF!,2,0),6,LEN(VLOOKUP(A61,#REF!,2,0))-6)</f>
        <v>#REF!</v>
      </c>
      <c r="D61" s="61" t="s">
        <v>111</v>
      </c>
      <c r="E61" s="61" t="e">
        <f>+VLOOKUP(A61,#REF!,3,0)</f>
        <v>#REF!</v>
      </c>
      <c r="F61" s="61" t="e">
        <f>+VLOOKUP(A61,#REF!,10,0)</f>
        <v>#REF!</v>
      </c>
      <c r="G61" s="61" t="e">
        <f>+VLOOKUP(A61,#REF!,13,0)</f>
        <v>#REF!</v>
      </c>
      <c r="H61" s="63" t="e">
        <f t="shared" si="3"/>
        <v>#REF!</v>
      </c>
      <c r="I61" s="61" t="e">
        <f t="shared" si="8"/>
        <v>#REF!</v>
      </c>
      <c r="J61" s="61" t="s">
        <v>117</v>
      </c>
      <c r="K61" s="61" t="e">
        <f>+IF(ISBLANK(VLOOKUP(A61,#REF!,5,0)),"",VLOOKUP(A61,#REF!,5,0))</f>
        <v>#REF!</v>
      </c>
      <c r="L61" s="61" t="e">
        <f>+IF(ISBLANK(VLOOKUP(A61,#REF!,9,0)),"",VLOOKUP(A61,#REF!,9,0))</f>
        <v>#REF!</v>
      </c>
      <c r="M61" s="61" t="e">
        <f t="shared" si="5"/>
        <v>#REF!</v>
      </c>
      <c r="N61" s="61" t="e">
        <f t="shared" si="4"/>
        <v>#REF!</v>
      </c>
      <c r="O61" s="61"/>
      <c r="P61" s="61"/>
    </row>
    <row r="62" spans="1:16" ht="12.75" customHeight="1" x14ac:dyDescent="0.2">
      <c r="A62" s="61" t="s">
        <v>120</v>
      </c>
      <c r="B62" s="61" t="str">
        <f t="shared" si="9"/>
        <v>14</v>
      </c>
      <c r="C62" s="61" t="e">
        <f>+MID(VLOOKUP(A62,#REF!,2,0),6,LEN(VLOOKUP(A62,#REF!,2,0))-6)</f>
        <v>#REF!</v>
      </c>
      <c r="D62" s="61" t="s">
        <v>111</v>
      </c>
      <c r="E62" s="61" t="e">
        <f>+VLOOKUP(A62,#REF!,3,0)</f>
        <v>#REF!</v>
      </c>
      <c r="F62" s="61" t="e">
        <f>+VLOOKUP(A62,#REF!,10,0)</f>
        <v>#REF!</v>
      </c>
      <c r="G62" s="61" t="e">
        <f>+VLOOKUP(A62,#REF!,13,0)</f>
        <v>#REF!</v>
      </c>
      <c r="H62" s="63" t="e">
        <f t="shared" si="3"/>
        <v>#REF!</v>
      </c>
      <c r="I62" s="61" t="e">
        <f t="shared" si="8"/>
        <v>#REF!</v>
      </c>
      <c r="J62" s="61" t="s">
        <v>117</v>
      </c>
      <c r="K62" s="61" t="e">
        <f>+IF(ISBLANK(VLOOKUP(A62,#REF!,5,0)),"",VLOOKUP(A62,#REF!,5,0))</f>
        <v>#REF!</v>
      </c>
      <c r="L62" s="61" t="e">
        <f>+IF(ISBLANK(VLOOKUP(A62,#REF!,9,0)),"",VLOOKUP(A62,#REF!,9,0))</f>
        <v>#REF!</v>
      </c>
      <c r="M62" s="61" t="e">
        <f t="shared" si="5"/>
        <v>#REF!</v>
      </c>
      <c r="N62" s="61" t="e">
        <f t="shared" si="4"/>
        <v>#REF!</v>
      </c>
      <c r="O62" s="61"/>
      <c r="P62" s="61"/>
    </row>
    <row r="63" spans="1:16" ht="12.75" customHeight="1" x14ac:dyDescent="0.2">
      <c r="A63" s="61" t="s">
        <v>121</v>
      </c>
      <c r="B63" s="61" t="str">
        <f t="shared" si="9"/>
        <v>15</v>
      </c>
      <c r="C63" s="61" t="e">
        <f>+MID(VLOOKUP(A63,#REF!,2,0),6,LEN(VLOOKUP(A63,#REF!,2,0))-6)</f>
        <v>#REF!</v>
      </c>
      <c r="D63" s="61" t="s">
        <v>111</v>
      </c>
      <c r="E63" s="61" t="e">
        <f>+VLOOKUP(A63,#REF!,3,0)</f>
        <v>#REF!</v>
      </c>
      <c r="F63" s="61" t="e">
        <f>+VLOOKUP(A63,#REF!,10,0)</f>
        <v>#REF!</v>
      </c>
      <c r="G63" s="61" t="e">
        <f>+VLOOKUP(A63,#REF!,13,0)</f>
        <v>#REF!</v>
      </c>
      <c r="H63" s="63" t="e">
        <f t="shared" si="3"/>
        <v>#REF!</v>
      </c>
      <c r="I63" s="61" t="e">
        <f t="shared" si="8"/>
        <v>#REF!</v>
      </c>
      <c r="J63" s="61" t="s">
        <v>122</v>
      </c>
      <c r="K63" s="61" t="e">
        <f>+IF(ISBLANK(VLOOKUP(A63,#REF!,5,0)),"",VLOOKUP(A63,#REF!,5,0))</f>
        <v>#REF!</v>
      </c>
      <c r="L63" s="61" t="e">
        <f>+IF(ISBLANK(VLOOKUP(A63,#REF!,9,0)),"",VLOOKUP(A63,#REF!,9,0))</f>
        <v>#REF!</v>
      </c>
      <c r="M63" s="61" t="e">
        <f t="shared" si="5"/>
        <v>#REF!</v>
      </c>
      <c r="N63" s="61" t="e">
        <f t="shared" si="4"/>
        <v>#REF!</v>
      </c>
      <c r="O63" s="61"/>
      <c r="P63" s="61"/>
    </row>
    <row r="64" spans="1:16" x14ac:dyDescent="0.2">
      <c r="A64" s="61" t="s">
        <v>123</v>
      </c>
      <c r="B64" s="61" t="str">
        <f t="shared" si="9"/>
        <v>15</v>
      </c>
      <c r="C64" s="61" t="e">
        <f>+MID(VLOOKUP(A64,#REF!,2,0),6,LEN(VLOOKUP(A64,#REF!,2,0))-6)</f>
        <v>#REF!</v>
      </c>
      <c r="D64" s="61" t="s">
        <v>111</v>
      </c>
      <c r="E64" s="61" t="e">
        <f>+VLOOKUP(A64,#REF!,3,0)</f>
        <v>#REF!</v>
      </c>
      <c r="F64" s="61" t="e">
        <f>+VLOOKUP(A64,#REF!,10,0)</f>
        <v>#REF!</v>
      </c>
      <c r="G64" s="61" t="e">
        <f>+VLOOKUP(A64,#REF!,13,0)</f>
        <v>#REF!</v>
      </c>
      <c r="H64" s="63" t="e">
        <f t="shared" si="3"/>
        <v>#REF!</v>
      </c>
      <c r="I64" s="61" t="e">
        <f t="shared" si="8"/>
        <v>#REF!</v>
      </c>
      <c r="J64" s="61" t="s">
        <v>122</v>
      </c>
      <c r="K64" s="61" t="e">
        <f>+IF(ISBLANK(VLOOKUP(A64,#REF!,5,0)),"",VLOOKUP(A64,#REF!,5,0))</f>
        <v>#REF!</v>
      </c>
      <c r="L64" s="61" t="e">
        <f>+IF(ISBLANK(VLOOKUP(A64,#REF!,9,0)),"",VLOOKUP(A64,#REF!,9,0))</f>
        <v>#REF!</v>
      </c>
      <c r="M64" s="61" t="e">
        <f t="shared" si="5"/>
        <v>#REF!</v>
      </c>
      <c r="N64" s="61" t="e">
        <f t="shared" si="4"/>
        <v>#REF!</v>
      </c>
      <c r="O64" s="61"/>
      <c r="P64" s="61"/>
    </row>
    <row r="65" spans="1:16" x14ac:dyDescent="0.2">
      <c r="A65" s="61" t="s">
        <v>124</v>
      </c>
      <c r="B65" s="61" t="str">
        <f t="shared" si="9"/>
        <v>15</v>
      </c>
      <c r="C65" s="61" t="e">
        <f>+MID(VLOOKUP(A65,#REF!,2,0),6,LEN(VLOOKUP(A65,#REF!,2,0))-6)</f>
        <v>#REF!</v>
      </c>
      <c r="D65" s="61" t="s">
        <v>111</v>
      </c>
      <c r="E65" s="61" t="e">
        <f>+VLOOKUP(A65,#REF!,3,0)</f>
        <v>#REF!</v>
      </c>
      <c r="F65" s="61" t="e">
        <f>+VLOOKUP(A65,#REF!,10,0)</f>
        <v>#REF!</v>
      </c>
      <c r="G65" s="61" t="e">
        <f>+VLOOKUP(A65,#REF!,13,0)</f>
        <v>#REF!</v>
      </c>
      <c r="H65" s="63" t="e">
        <f t="shared" si="3"/>
        <v>#REF!</v>
      </c>
      <c r="I65" s="61" t="e">
        <f t="shared" si="8"/>
        <v>#REF!</v>
      </c>
      <c r="J65" s="61" t="s">
        <v>122</v>
      </c>
      <c r="K65" s="61" t="e">
        <f>+IF(ISBLANK(VLOOKUP(A65,#REF!,5,0)),"",VLOOKUP(A65,#REF!,5,0))</f>
        <v>#REF!</v>
      </c>
      <c r="L65" s="61" t="e">
        <f>+IF(ISBLANK(VLOOKUP(A65,#REF!,9,0)),"",VLOOKUP(A65,#REF!,9,0))</f>
        <v>#REF!</v>
      </c>
      <c r="M65" s="61" t="e">
        <f t="shared" si="5"/>
        <v>#REF!</v>
      </c>
      <c r="N65" s="61" t="e">
        <f t="shared" si="4"/>
        <v>#REF!</v>
      </c>
      <c r="O65" s="61"/>
      <c r="P65" s="61"/>
    </row>
    <row r="66" spans="1:16" x14ac:dyDescent="0.2">
      <c r="A66" s="61" t="s">
        <v>125</v>
      </c>
      <c r="B66" s="61" t="str">
        <f t="shared" si="9"/>
        <v>15</v>
      </c>
      <c r="C66" s="61" t="e">
        <f>+MID(VLOOKUP(A66,#REF!,2,0),6,LEN(VLOOKUP(A66,#REF!,2,0))-6)</f>
        <v>#REF!</v>
      </c>
      <c r="D66" s="61" t="s">
        <v>111</v>
      </c>
      <c r="E66" s="61" t="e">
        <f>+VLOOKUP(A66,#REF!,3,0)</f>
        <v>#REF!</v>
      </c>
      <c r="F66" s="61" t="e">
        <f>+VLOOKUP(A66,#REF!,10,0)</f>
        <v>#REF!</v>
      </c>
      <c r="G66" s="61" t="e">
        <f>+VLOOKUP(A66,#REF!,13,0)</f>
        <v>#REF!</v>
      </c>
      <c r="H66" s="63" t="e">
        <f t="shared" si="3"/>
        <v>#REF!</v>
      </c>
      <c r="I66" s="61" t="e">
        <f t="shared" ref="I66:I82" si="14">+IF(F66=$F$2,$P$4,IF(F66=$F$3,$P$2,$P$3))</f>
        <v>#REF!</v>
      </c>
      <c r="J66" s="61" t="s">
        <v>122</v>
      </c>
      <c r="K66" s="61" t="e">
        <f>+IF(ISBLANK(VLOOKUP(A66,#REF!,5,0)),"",VLOOKUP(A66,#REF!,5,0))</f>
        <v>#REF!</v>
      </c>
      <c r="L66" s="61" t="e">
        <f>+IF(ISBLANK(VLOOKUP(A66,#REF!,9,0)),"",VLOOKUP(A66,#REF!,9,0))</f>
        <v>#REF!</v>
      </c>
      <c r="M66" s="61" t="e">
        <f t="shared" si="5"/>
        <v>#REF!</v>
      </c>
      <c r="N66" s="61" t="e">
        <f t="shared" si="4"/>
        <v>#REF!</v>
      </c>
      <c r="O66" s="61"/>
      <c r="P66" s="61"/>
    </row>
    <row r="67" spans="1:16" x14ac:dyDescent="0.2">
      <c r="A67" s="61" t="s">
        <v>126</v>
      </c>
      <c r="B67" s="61" t="str">
        <f t="shared" si="9"/>
        <v>15</v>
      </c>
      <c r="C67" s="61" t="e">
        <f>+MID(VLOOKUP(A67,#REF!,2,0),6,LEN(VLOOKUP(A67,#REF!,2,0))-6)</f>
        <v>#REF!</v>
      </c>
      <c r="D67" s="61" t="s">
        <v>111</v>
      </c>
      <c r="E67" s="61" t="e">
        <f>+VLOOKUP(A67,#REF!,3,0)</f>
        <v>#REF!</v>
      </c>
      <c r="F67" s="61" t="e">
        <f>+VLOOKUP(A67,#REF!,10,0)</f>
        <v>#REF!</v>
      </c>
      <c r="G67" s="61" t="e">
        <f>+VLOOKUP(A67,#REF!,13,0)</f>
        <v>#REF!</v>
      </c>
      <c r="H67" s="63" t="e">
        <f t="shared" si="3"/>
        <v>#REF!</v>
      </c>
      <c r="I67" s="61" t="e">
        <f t="shared" si="14"/>
        <v>#REF!</v>
      </c>
      <c r="J67" s="61" t="s">
        <v>122</v>
      </c>
      <c r="K67" s="61" t="e">
        <f>+IF(ISBLANK(VLOOKUP(A67,#REF!,5,0)),"",VLOOKUP(A67,#REF!,5,0))</f>
        <v>#REF!</v>
      </c>
      <c r="L67" s="61" t="e">
        <f>+IF(ISBLANK(VLOOKUP(A67,#REF!,9,0)),"",VLOOKUP(A67,#REF!,9,0))</f>
        <v>#REF!</v>
      </c>
      <c r="M67" s="61" t="e">
        <f t="shared" si="5"/>
        <v>#REF!</v>
      </c>
      <c r="N67" s="61" t="e">
        <f t="shared" si="4"/>
        <v>#REF!</v>
      </c>
      <c r="O67" s="61"/>
      <c r="P67" s="61"/>
    </row>
    <row r="68" spans="1:16" x14ac:dyDescent="0.2">
      <c r="A68" s="61" t="s">
        <v>127</v>
      </c>
      <c r="B68" s="61" t="str">
        <f t="shared" si="9"/>
        <v>15</v>
      </c>
      <c r="C68" s="61" t="e">
        <f>+MID(VLOOKUP(A68,#REF!,2,0),6,LEN(VLOOKUP(A68,#REF!,2,0))-6)</f>
        <v>#REF!</v>
      </c>
      <c r="D68" s="61" t="s">
        <v>111</v>
      </c>
      <c r="E68" s="61" t="e">
        <f>+VLOOKUP(A68,#REF!,3,0)</f>
        <v>#REF!</v>
      </c>
      <c r="F68" s="61" t="e">
        <f>+VLOOKUP(A68,#REF!,10,0)</f>
        <v>#REF!</v>
      </c>
      <c r="G68" s="61" t="e">
        <f>+VLOOKUP(A68,#REF!,13,0)</f>
        <v>#REF!</v>
      </c>
      <c r="H68" s="63" t="e">
        <f t="shared" si="3"/>
        <v>#REF!</v>
      </c>
      <c r="I68" s="61" t="e">
        <f t="shared" si="14"/>
        <v>#REF!</v>
      </c>
      <c r="J68" s="61" t="s">
        <v>122</v>
      </c>
      <c r="K68" s="61" t="e">
        <f>+IF(ISBLANK(VLOOKUP(A68,#REF!,5,0)),"",VLOOKUP(A68,#REF!,5,0))</f>
        <v>#REF!</v>
      </c>
      <c r="L68" s="61" t="e">
        <f>+IF(ISBLANK(VLOOKUP(A68,#REF!,9,0)),"",VLOOKUP(A68,#REF!,9,0))</f>
        <v>#REF!</v>
      </c>
      <c r="M68" s="61" t="e">
        <f t="shared" ref="M68:M82" si="15">+IF(OR(AND(K68=1,L68=1),AND(ISBLANK(K68),ISBLANK(L68)),K68="",L68=""),0,IF(OR(AND(K68=1,L68=2),AND(K68=1,L68=3)),0.25,IF(OR(AND(K68=2,L68=2),AND(K68=3,L68=1),AND(K68=3,L68=2),AND(K68=2,L68=1)),0.5,IF(AND(K68=2,L68=3),0.75,1))))</f>
        <v>#REF!</v>
      </c>
      <c r="N68" s="61" t="e">
        <f t="shared" si="4"/>
        <v>#REF!</v>
      </c>
      <c r="O68" s="61"/>
      <c r="P68" s="61"/>
    </row>
    <row r="69" spans="1:16" x14ac:dyDescent="0.2">
      <c r="A69" s="61" t="s">
        <v>128</v>
      </c>
      <c r="B69" s="61" t="str">
        <f t="shared" si="9"/>
        <v>16</v>
      </c>
      <c r="C69" s="61" t="e">
        <f>+MID(VLOOKUP(A69,#REF!,2,0),6,LEN(VLOOKUP(A69,#REF!,2,0))-6)</f>
        <v>#REF!</v>
      </c>
      <c r="D69" s="61" t="s">
        <v>129</v>
      </c>
      <c r="E69" s="61" t="e">
        <f>+VLOOKUP(A69,#REF!,3,0)</f>
        <v>#REF!</v>
      </c>
      <c r="F69" s="61" t="e">
        <f>+VLOOKUP(A69,#REF!,10,0)</f>
        <v>#REF!</v>
      </c>
      <c r="G69" s="61" t="e">
        <f>+VLOOKUP(A69,#REF!,13,0)</f>
        <v>#REF!</v>
      </c>
      <c r="H69" s="63" t="e">
        <f t="shared" si="3"/>
        <v>#REF!</v>
      </c>
      <c r="I69" s="61" t="e">
        <f t="shared" si="14"/>
        <v>#REF!</v>
      </c>
      <c r="J69" s="61" t="s">
        <v>130</v>
      </c>
      <c r="K69" s="61" t="e">
        <f>+IF(ISBLANK(VLOOKUP(A69,#REF!,5,0)),"",VLOOKUP(A69,#REF!,5,0))</f>
        <v>#REF!</v>
      </c>
      <c r="L69" s="61" t="e">
        <f>+IF(ISBLANK(VLOOKUP(A69,#REF!,9,0)),"",VLOOKUP(A69,#REF!,9,0))</f>
        <v>#REF!</v>
      </c>
      <c r="M69" s="61" t="e">
        <f t="shared" si="15"/>
        <v>#REF!</v>
      </c>
      <c r="N69" s="61" t="e">
        <f t="shared" si="4"/>
        <v>#REF!</v>
      </c>
      <c r="O69" s="61"/>
      <c r="P69" s="61"/>
    </row>
    <row r="70" spans="1:16" x14ac:dyDescent="0.2">
      <c r="A70" s="61" t="s">
        <v>131</v>
      </c>
      <c r="B70" s="61" t="str">
        <f t="shared" si="9"/>
        <v>16</v>
      </c>
      <c r="C70" s="61" t="e">
        <f>+MID(VLOOKUP(A70,#REF!,2,0),6,LEN(VLOOKUP(A70,#REF!,2,0))-6)</f>
        <v>#REF!</v>
      </c>
      <c r="D70" s="61" t="s">
        <v>129</v>
      </c>
      <c r="E70" s="61" t="e">
        <f>+VLOOKUP(A70,#REF!,3,0)</f>
        <v>#REF!</v>
      </c>
      <c r="F70" s="61" t="e">
        <f>+VLOOKUP(A70,#REF!,10,0)</f>
        <v>#REF!</v>
      </c>
      <c r="G70" s="61" t="e">
        <f>+VLOOKUP(A70,#REF!,13,0)</f>
        <v>#REF!</v>
      </c>
      <c r="H70" s="63" t="e">
        <f t="shared" si="3"/>
        <v>#REF!</v>
      </c>
      <c r="I70" s="61" t="e">
        <f t="shared" si="14"/>
        <v>#REF!</v>
      </c>
      <c r="J70" s="61" t="s">
        <v>130</v>
      </c>
      <c r="K70" s="61" t="e">
        <f>+IF(ISBLANK(VLOOKUP(A70,#REF!,5,0)),"",VLOOKUP(A70,#REF!,5,0))</f>
        <v>#REF!</v>
      </c>
      <c r="L70" s="61" t="e">
        <f>+IF(ISBLANK(VLOOKUP(A70,#REF!,9,0)),"",VLOOKUP(A70,#REF!,9,0))</f>
        <v>#REF!</v>
      </c>
      <c r="M70" s="61" t="e">
        <f t="shared" si="15"/>
        <v>#REF!</v>
      </c>
      <c r="N70" s="61" t="e">
        <f t="shared" si="4"/>
        <v>#REF!</v>
      </c>
      <c r="O70" s="61"/>
      <c r="P70" s="61"/>
    </row>
    <row r="71" spans="1:16" x14ac:dyDescent="0.2">
      <c r="A71" s="61" t="s">
        <v>132</v>
      </c>
      <c r="B71" s="61" t="str">
        <f t="shared" si="9"/>
        <v>16</v>
      </c>
      <c r="C71" s="61" t="e">
        <f>+MID(VLOOKUP(A71,#REF!,2,0),6,LEN(VLOOKUP(A71,#REF!,2,0))-6)</f>
        <v>#REF!</v>
      </c>
      <c r="D71" s="61" t="s">
        <v>129</v>
      </c>
      <c r="E71" s="61" t="e">
        <f>+VLOOKUP(A71,#REF!,3,0)</f>
        <v>#REF!</v>
      </c>
      <c r="F71" s="61" t="e">
        <f>+VLOOKUP(A71,#REF!,10,0)</f>
        <v>#REF!</v>
      </c>
      <c r="G71" s="61" t="e">
        <f>+VLOOKUP(A71,#REF!,13,0)</f>
        <v>#REF!</v>
      </c>
      <c r="H71" s="63" t="e">
        <f t="shared" ref="H71:H82" si="16">+_xlfn.RANK.EQ(G71,$G$2:$G$82,1)</f>
        <v>#REF!</v>
      </c>
      <c r="I71" s="61" t="e">
        <f t="shared" si="14"/>
        <v>#REF!</v>
      </c>
      <c r="J71" s="61" t="s">
        <v>130</v>
      </c>
      <c r="K71" s="61" t="e">
        <f>+IF(ISBLANK(VLOOKUP(A71,#REF!,5,0)),"",VLOOKUP(A71,#REF!,5,0))</f>
        <v>#REF!</v>
      </c>
      <c r="L71" s="61" t="e">
        <f>+IF(ISBLANK(VLOOKUP(A71,#REF!,9,0)),"",VLOOKUP(A71,#REF!,9,0))</f>
        <v>#REF!</v>
      </c>
      <c r="M71" s="61" t="e">
        <f t="shared" si="15"/>
        <v>#REF!</v>
      </c>
      <c r="N71" s="61" t="e">
        <f t="shared" ref="N71:N82" si="17">+AVERAGEIF($D$2:$D$82,D71,$M$2:$M$82)</f>
        <v>#REF!</v>
      </c>
      <c r="O71" s="61"/>
      <c r="P71" s="61"/>
    </row>
    <row r="72" spans="1:16" x14ac:dyDescent="0.2">
      <c r="A72" s="61" t="s">
        <v>133</v>
      </c>
      <c r="B72" s="61" t="str">
        <f t="shared" si="9"/>
        <v>16</v>
      </c>
      <c r="C72" s="61" t="e">
        <f>+MID(VLOOKUP(A72,#REF!,2,0),6,LEN(VLOOKUP(A72,#REF!,2,0))-6)</f>
        <v>#REF!</v>
      </c>
      <c r="D72" s="61" t="s">
        <v>129</v>
      </c>
      <c r="E72" s="61" t="e">
        <f>+VLOOKUP(A72,#REF!,3,0)</f>
        <v>#REF!</v>
      </c>
      <c r="F72" s="61" t="e">
        <f>+VLOOKUP(A72,#REF!,10,0)</f>
        <v>#REF!</v>
      </c>
      <c r="G72" s="61" t="e">
        <f>+VLOOKUP(A72,#REF!,13,0)</f>
        <v>#REF!</v>
      </c>
      <c r="H72" s="63" t="e">
        <f t="shared" si="16"/>
        <v>#REF!</v>
      </c>
      <c r="I72" s="61" t="e">
        <f t="shared" si="14"/>
        <v>#REF!</v>
      </c>
      <c r="J72" s="61" t="s">
        <v>130</v>
      </c>
      <c r="K72" s="61" t="e">
        <f>+IF(ISBLANK(VLOOKUP(A72,#REF!,5,0)),"",VLOOKUP(A72,#REF!,5,0))</f>
        <v>#REF!</v>
      </c>
      <c r="L72" s="61" t="e">
        <f>+IF(ISBLANK(VLOOKUP(A72,#REF!,9,0)),"",VLOOKUP(A72,#REF!,9,0))</f>
        <v>#REF!</v>
      </c>
      <c r="M72" s="61" t="e">
        <f t="shared" si="15"/>
        <v>#REF!</v>
      </c>
      <c r="N72" s="61" t="e">
        <f t="shared" si="17"/>
        <v>#REF!</v>
      </c>
      <c r="O72" s="61"/>
      <c r="P72" s="61"/>
    </row>
    <row r="73" spans="1:16" x14ac:dyDescent="0.2">
      <c r="A73" s="61" t="s">
        <v>134</v>
      </c>
      <c r="B73" s="61" t="str">
        <f t="shared" si="9"/>
        <v>16</v>
      </c>
      <c r="C73" s="61" t="e">
        <f>+MID(VLOOKUP(A73,#REF!,2,0),6,LEN(VLOOKUP(A73,#REF!,2,0))-6)</f>
        <v>#REF!</v>
      </c>
      <c r="D73" s="61" t="s">
        <v>129</v>
      </c>
      <c r="E73" s="61" t="e">
        <f>+VLOOKUP(A73,#REF!,3,0)</f>
        <v>#REF!</v>
      </c>
      <c r="F73" s="61" t="e">
        <f>+VLOOKUP(A73,#REF!,10,0)</f>
        <v>#REF!</v>
      </c>
      <c r="G73" s="61" t="e">
        <f>+VLOOKUP(A73,#REF!,13,0)</f>
        <v>#REF!</v>
      </c>
      <c r="H73" s="63" t="e">
        <f t="shared" si="16"/>
        <v>#REF!</v>
      </c>
      <c r="I73" s="61" t="e">
        <f t="shared" si="14"/>
        <v>#REF!</v>
      </c>
      <c r="J73" s="61" t="s">
        <v>130</v>
      </c>
      <c r="K73" s="61" t="e">
        <f>+IF(ISBLANK(VLOOKUP(A73,#REF!,5,0)),"",VLOOKUP(A73,#REF!,5,0))</f>
        <v>#REF!</v>
      </c>
      <c r="L73" s="61" t="e">
        <f>+IF(ISBLANK(VLOOKUP(A73,#REF!,9,0)),"",VLOOKUP(A73,#REF!,9,0))</f>
        <v>#REF!</v>
      </c>
      <c r="M73" s="61" t="e">
        <f t="shared" si="15"/>
        <v>#REF!</v>
      </c>
      <c r="N73" s="61" t="e">
        <f t="shared" si="17"/>
        <v>#REF!</v>
      </c>
      <c r="O73" s="61"/>
      <c r="P73" s="61"/>
    </row>
    <row r="74" spans="1:16" x14ac:dyDescent="0.2">
      <c r="A74" s="61" t="s">
        <v>135</v>
      </c>
      <c r="B74" s="61" t="str">
        <f t="shared" si="9"/>
        <v>17</v>
      </c>
      <c r="C74" s="61" t="e">
        <f>+MID(VLOOKUP(A74,#REF!,2,0),6,LEN(VLOOKUP(A74,#REF!,2,0))-6)</f>
        <v>#REF!</v>
      </c>
      <c r="D74" s="61" t="s">
        <v>129</v>
      </c>
      <c r="E74" s="61" t="e">
        <f>+VLOOKUP(A74,#REF!,3,0)</f>
        <v>#REF!</v>
      </c>
      <c r="F74" s="61" t="e">
        <f>+VLOOKUP(A74,#REF!,10,0)</f>
        <v>#REF!</v>
      </c>
      <c r="G74" s="61" t="e">
        <f>+VLOOKUP(A74,#REF!,13,0)</f>
        <v>#REF!</v>
      </c>
      <c r="H74" s="63" t="e">
        <f t="shared" si="16"/>
        <v>#REF!</v>
      </c>
      <c r="I74" s="61" t="e">
        <f t="shared" si="14"/>
        <v>#REF!</v>
      </c>
      <c r="J74" s="61" t="s">
        <v>136</v>
      </c>
      <c r="K74" s="61" t="e">
        <f>+IF(ISBLANK(VLOOKUP(A74,#REF!,5,0)),"",VLOOKUP(A74,#REF!,5,0))</f>
        <v>#REF!</v>
      </c>
      <c r="L74" s="61" t="e">
        <f>+IF(ISBLANK(VLOOKUP(A74,#REF!,9,0)),"",VLOOKUP(A74,#REF!,9,0))</f>
        <v>#REF!</v>
      </c>
      <c r="M74" s="61" t="e">
        <f t="shared" si="15"/>
        <v>#REF!</v>
      </c>
      <c r="N74" s="61" t="e">
        <f t="shared" si="17"/>
        <v>#REF!</v>
      </c>
      <c r="O74" s="61"/>
      <c r="P74" s="61"/>
    </row>
    <row r="75" spans="1:16" x14ac:dyDescent="0.2">
      <c r="A75" s="61" t="s">
        <v>137</v>
      </c>
      <c r="B75" s="61" t="str">
        <f t="shared" si="9"/>
        <v>17</v>
      </c>
      <c r="C75" s="61" t="e">
        <f>+MID(VLOOKUP(A75,#REF!,2,0),6,LEN(VLOOKUP(A75,#REF!,2,0))-6)</f>
        <v>#REF!</v>
      </c>
      <c r="D75" s="61" t="s">
        <v>129</v>
      </c>
      <c r="E75" s="61" t="e">
        <f>+VLOOKUP(A75,#REF!,3,0)</f>
        <v>#REF!</v>
      </c>
      <c r="F75" s="61" t="e">
        <f>+VLOOKUP(A75,#REF!,10,0)</f>
        <v>#REF!</v>
      </c>
      <c r="G75" s="61" t="e">
        <f>+VLOOKUP(A75,#REF!,13,0)</f>
        <v>#REF!</v>
      </c>
      <c r="H75" s="63" t="e">
        <f t="shared" si="16"/>
        <v>#REF!</v>
      </c>
      <c r="I75" s="61" t="e">
        <f t="shared" si="14"/>
        <v>#REF!</v>
      </c>
      <c r="J75" s="61" t="s">
        <v>136</v>
      </c>
      <c r="K75" s="61" t="e">
        <f>+IF(ISBLANK(VLOOKUP(A75,#REF!,5,0)),"",VLOOKUP(A75,#REF!,5,0))</f>
        <v>#REF!</v>
      </c>
      <c r="L75" s="61" t="e">
        <f>+IF(ISBLANK(VLOOKUP(A75,#REF!,9,0)),"",VLOOKUP(A75,#REF!,9,0))</f>
        <v>#REF!</v>
      </c>
      <c r="M75" s="61" t="e">
        <f t="shared" si="15"/>
        <v>#REF!</v>
      </c>
      <c r="N75" s="61" t="e">
        <f t="shared" si="17"/>
        <v>#REF!</v>
      </c>
      <c r="O75" s="61"/>
      <c r="P75" s="61"/>
    </row>
    <row r="76" spans="1:16" x14ac:dyDescent="0.2">
      <c r="A76" s="61" t="s">
        <v>138</v>
      </c>
      <c r="B76" s="61" t="str">
        <f t="shared" si="9"/>
        <v>17</v>
      </c>
      <c r="C76" s="61" t="e">
        <f>+MID(VLOOKUP(A76,#REF!,2,0),6,LEN(VLOOKUP(A76,#REF!,2,0))-6)</f>
        <v>#REF!</v>
      </c>
      <c r="D76" s="61" t="s">
        <v>129</v>
      </c>
      <c r="E76" s="61" t="e">
        <f>+VLOOKUP(A76,#REF!,3,0)</f>
        <v>#REF!</v>
      </c>
      <c r="F76" s="61" t="e">
        <f>+VLOOKUP(A76,#REF!,10,0)</f>
        <v>#REF!</v>
      </c>
      <c r="G76" s="61" t="e">
        <f>+VLOOKUP(A76,#REF!,13,0)</f>
        <v>#REF!</v>
      </c>
      <c r="H76" s="63" t="e">
        <f t="shared" si="16"/>
        <v>#REF!</v>
      </c>
      <c r="I76" s="61" t="e">
        <f t="shared" si="14"/>
        <v>#REF!</v>
      </c>
      <c r="J76" s="61" t="s">
        <v>136</v>
      </c>
      <c r="K76" s="61" t="e">
        <f>+IF(ISBLANK(VLOOKUP(A76,#REF!,5,0)),"",VLOOKUP(A76,#REF!,5,0))</f>
        <v>#REF!</v>
      </c>
      <c r="L76" s="61" t="e">
        <f>+IF(ISBLANK(VLOOKUP(A76,#REF!,9,0)),"",VLOOKUP(A76,#REF!,9,0))</f>
        <v>#REF!</v>
      </c>
      <c r="M76" s="61" t="e">
        <f t="shared" si="15"/>
        <v>#REF!</v>
      </c>
      <c r="N76" s="61" t="e">
        <f t="shared" si="17"/>
        <v>#REF!</v>
      </c>
      <c r="O76" s="61"/>
      <c r="P76" s="61"/>
    </row>
    <row r="77" spans="1:16" x14ac:dyDescent="0.2">
      <c r="A77" s="61" t="s">
        <v>139</v>
      </c>
      <c r="B77" s="61" t="str">
        <f t="shared" si="9"/>
        <v>17</v>
      </c>
      <c r="C77" s="61" t="e">
        <f>+MID(VLOOKUP(A77,#REF!,2,0),6,LEN(VLOOKUP(A77,#REF!,2,0))-6)</f>
        <v>#REF!</v>
      </c>
      <c r="D77" s="61" t="s">
        <v>129</v>
      </c>
      <c r="E77" s="61" t="e">
        <f>+VLOOKUP(A77,#REF!,3,0)</f>
        <v>#REF!</v>
      </c>
      <c r="F77" s="61" t="e">
        <f>+VLOOKUP(A77,#REF!,10,0)</f>
        <v>#REF!</v>
      </c>
      <c r="G77" s="61" t="e">
        <f>+VLOOKUP(A77,#REF!,13,0)</f>
        <v>#REF!</v>
      </c>
      <c r="H77" s="63" t="e">
        <f t="shared" si="16"/>
        <v>#REF!</v>
      </c>
      <c r="I77" s="61" t="e">
        <f t="shared" si="14"/>
        <v>#REF!</v>
      </c>
      <c r="J77" s="61" t="s">
        <v>136</v>
      </c>
      <c r="K77" s="61" t="e">
        <f>+IF(ISBLANK(VLOOKUP(A77,#REF!,5,0)),"",VLOOKUP(A77,#REF!,5,0))</f>
        <v>#REF!</v>
      </c>
      <c r="L77" s="61" t="e">
        <f>+IF(ISBLANK(VLOOKUP(A77,#REF!,9,0)),"",VLOOKUP(A77,#REF!,9,0))</f>
        <v>#REF!</v>
      </c>
      <c r="M77" s="61" t="e">
        <f t="shared" si="15"/>
        <v>#REF!</v>
      </c>
      <c r="N77" s="61" t="e">
        <f t="shared" si="17"/>
        <v>#REF!</v>
      </c>
      <c r="O77" s="61"/>
      <c r="P77" s="61"/>
    </row>
    <row r="78" spans="1:16" x14ac:dyDescent="0.2">
      <c r="A78" s="61" t="s">
        <v>140</v>
      </c>
      <c r="B78" s="61" t="str">
        <f t="shared" si="9"/>
        <v>17</v>
      </c>
      <c r="C78" s="61" t="e">
        <f>+MID(VLOOKUP(A78,#REF!,2,0),6,LEN(VLOOKUP(A78,#REF!,2,0))-6)</f>
        <v>#REF!</v>
      </c>
      <c r="D78" s="61" t="s">
        <v>129</v>
      </c>
      <c r="E78" s="61" t="e">
        <f>+VLOOKUP(A78,#REF!,3,0)</f>
        <v>#REF!</v>
      </c>
      <c r="F78" s="61" t="e">
        <f>+VLOOKUP(A78,#REF!,10,0)</f>
        <v>#REF!</v>
      </c>
      <c r="G78" s="61" t="e">
        <f>+VLOOKUP(A78,#REF!,13,0)</f>
        <v>#REF!</v>
      </c>
      <c r="H78" s="63" t="e">
        <f t="shared" si="16"/>
        <v>#REF!</v>
      </c>
      <c r="I78" s="61" t="e">
        <f t="shared" si="14"/>
        <v>#REF!</v>
      </c>
      <c r="J78" s="61" t="s">
        <v>136</v>
      </c>
      <c r="K78" s="61" t="e">
        <f>+IF(ISBLANK(VLOOKUP(A78,#REF!,5,0)),"",VLOOKUP(A78,#REF!,5,0))</f>
        <v>#REF!</v>
      </c>
      <c r="L78" s="61" t="e">
        <f>+IF(ISBLANK(VLOOKUP(A78,#REF!,9,0)),"",VLOOKUP(A78,#REF!,9,0))</f>
        <v>#REF!</v>
      </c>
      <c r="M78" s="61" t="e">
        <f t="shared" si="15"/>
        <v>#REF!</v>
      </c>
      <c r="N78" s="61" t="e">
        <f t="shared" si="17"/>
        <v>#REF!</v>
      </c>
      <c r="O78" s="61"/>
      <c r="P78" s="61"/>
    </row>
    <row r="79" spans="1:16" x14ac:dyDescent="0.2">
      <c r="A79" s="61" t="s">
        <v>141</v>
      </c>
      <c r="B79" s="61" t="str">
        <f t="shared" si="9"/>
        <v>17</v>
      </c>
      <c r="C79" s="61" t="e">
        <f>+MID(VLOOKUP(A79,#REF!,2,0),6,LEN(VLOOKUP(A79,#REF!,2,0))-6)</f>
        <v>#REF!</v>
      </c>
      <c r="D79" s="61" t="s">
        <v>129</v>
      </c>
      <c r="E79" s="61" t="e">
        <f>+VLOOKUP(A79,#REF!,3,0)</f>
        <v>#REF!</v>
      </c>
      <c r="F79" s="61" t="e">
        <f>+VLOOKUP(A79,#REF!,10,0)</f>
        <v>#REF!</v>
      </c>
      <c r="G79" s="61" t="e">
        <f>+VLOOKUP(A79,#REF!,13,0)</f>
        <v>#REF!</v>
      </c>
      <c r="H79" s="63" t="e">
        <f t="shared" si="16"/>
        <v>#REF!</v>
      </c>
      <c r="I79" s="61" t="e">
        <f t="shared" si="14"/>
        <v>#REF!</v>
      </c>
      <c r="J79" s="61" t="s">
        <v>136</v>
      </c>
      <c r="K79" s="61" t="e">
        <f>+IF(ISBLANK(VLOOKUP(A79,#REF!,5,0)),"",VLOOKUP(A79,#REF!,5,0))</f>
        <v>#REF!</v>
      </c>
      <c r="L79" s="61" t="e">
        <f>+IF(ISBLANK(VLOOKUP(A79,#REF!,9,0)),"",VLOOKUP(A79,#REF!,9,0))</f>
        <v>#REF!</v>
      </c>
      <c r="M79" s="61" t="e">
        <f t="shared" si="15"/>
        <v>#REF!</v>
      </c>
      <c r="N79" s="61" t="e">
        <f t="shared" si="17"/>
        <v>#REF!</v>
      </c>
      <c r="O79" s="61"/>
      <c r="P79" s="61"/>
    </row>
    <row r="80" spans="1:16" x14ac:dyDescent="0.2">
      <c r="A80" s="61" t="s">
        <v>142</v>
      </c>
      <c r="B80" s="61" t="str">
        <f t="shared" si="9"/>
        <v>17</v>
      </c>
      <c r="C80" s="61" t="e">
        <f>+MID(VLOOKUP(A80,#REF!,2,0),6,LEN(VLOOKUP(A80,#REF!,2,0))-6)</f>
        <v>#REF!</v>
      </c>
      <c r="D80" s="61" t="s">
        <v>129</v>
      </c>
      <c r="E80" s="61" t="e">
        <f>+VLOOKUP(A80,#REF!,3,0)</f>
        <v>#REF!</v>
      </c>
      <c r="F80" s="61" t="e">
        <f>+VLOOKUP(A80,#REF!,10,0)</f>
        <v>#REF!</v>
      </c>
      <c r="G80" s="61" t="e">
        <f>+VLOOKUP(A80,#REF!,13,0)</f>
        <v>#REF!</v>
      </c>
      <c r="H80" s="63" t="e">
        <f t="shared" si="16"/>
        <v>#REF!</v>
      </c>
      <c r="I80" s="61" t="e">
        <f t="shared" si="14"/>
        <v>#REF!</v>
      </c>
      <c r="J80" s="61" t="s">
        <v>136</v>
      </c>
      <c r="K80" s="61" t="e">
        <f>+IF(ISBLANK(VLOOKUP(A80,#REF!,5,0)),"",VLOOKUP(A80,#REF!,5,0))</f>
        <v>#REF!</v>
      </c>
      <c r="L80" s="61" t="e">
        <f>+IF(ISBLANK(VLOOKUP(A80,#REF!,9,0)),"",VLOOKUP(A80,#REF!,9,0))</f>
        <v>#REF!</v>
      </c>
      <c r="M80" s="61" t="e">
        <f t="shared" si="15"/>
        <v>#REF!</v>
      </c>
      <c r="N80" s="61" t="e">
        <f t="shared" si="17"/>
        <v>#REF!</v>
      </c>
      <c r="O80" s="61"/>
      <c r="P80" s="61"/>
    </row>
    <row r="81" spans="1:16" x14ac:dyDescent="0.2">
      <c r="A81" s="61" t="s">
        <v>143</v>
      </c>
      <c r="B81" s="61" t="str">
        <f t="shared" si="9"/>
        <v>17</v>
      </c>
      <c r="C81" s="61" t="e">
        <f>+MID(VLOOKUP(A81,#REF!,2,0),6,LEN(VLOOKUP(A81,#REF!,2,0))-6)</f>
        <v>#REF!</v>
      </c>
      <c r="D81" s="61" t="s">
        <v>129</v>
      </c>
      <c r="E81" s="61" t="e">
        <f>+VLOOKUP(A81,#REF!,3,0)</f>
        <v>#REF!</v>
      </c>
      <c r="F81" s="61" t="e">
        <f>+VLOOKUP(A81,#REF!,10,0)</f>
        <v>#REF!</v>
      </c>
      <c r="G81" s="61" t="e">
        <f>+VLOOKUP(A81,#REF!,13,0)</f>
        <v>#REF!</v>
      </c>
      <c r="H81" s="63" t="e">
        <f t="shared" si="16"/>
        <v>#REF!</v>
      </c>
      <c r="I81" s="61" t="e">
        <f t="shared" si="14"/>
        <v>#REF!</v>
      </c>
      <c r="J81" s="61" t="s">
        <v>136</v>
      </c>
      <c r="K81" s="61" t="e">
        <f>+IF(ISBLANK(VLOOKUP(A81,#REF!,5,0)),"",VLOOKUP(A81,#REF!,5,0))</f>
        <v>#REF!</v>
      </c>
      <c r="L81" s="61" t="e">
        <f>+IF(ISBLANK(VLOOKUP(A81,#REF!,9,0)),"",VLOOKUP(A81,#REF!,9,0))</f>
        <v>#REF!</v>
      </c>
      <c r="M81" s="61" t="e">
        <f t="shared" si="15"/>
        <v>#REF!</v>
      </c>
      <c r="N81" s="61" t="e">
        <f t="shared" si="17"/>
        <v>#REF!</v>
      </c>
      <c r="O81" s="61"/>
      <c r="P81" s="61"/>
    </row>
    <row r="82" spans="1:16" x14ac:dyDescent="0.2">
      <c r="A82" s="61" t="s">
        <v>144</v>
      </c>
      <c r="B82" s="61" t="str">
        <f t="shared" si="9"/>
        <v>17</v>
      </c>
      <c r="C82" s="61" t="e">
        <f>+MID(VLOOKUP(A82,#REF!,2,0),6,LEN(VLOOKUP(A82,#REF!,2,0))-6)</f>
        <v>#REF!</v>
      </c>
      <c r="D82" s="61" t="s">
        <v>129</v>
      </c>
      <c r="E82" s="61" t="e">
        <f>+VLOOKUP(A82,#REF!,3,0)</f>
        <v>#REF!</v>
      </c>
      <c r="F82" s="61" t="e">
        <f>+VLOOKUP(A82,#REF!,10,0)</f>
        <v>#REF!</v>
      </c>
      <c r="G82" s="61" t="e">
        <f>+VLOOKUP(A82,#REF!,13,0)</f>
        <v>#REF!</v>
      </c>
      <c r="H82" s="63" t="e">
        <f t="shared" si="16"/>
        <v>#REF!</v>
      </c>
      <c r="I82" s="61" t="e">
        <f t="shared" si="14"/>
        <v>#REF!</v>
      </c>
      <c r="J82" s="61" t="s">
        <v>136</v>
      </c>
      <c r="K82" s="61" t="e">
        <f>+IF(ISBLANK(VLOOKUP(A82,#REF!,5,0)),"",VLOOKUP(A82,#REF!,5,0))</f>
        <v>#REF!</v>
      </c>
      <c r="L82" s="61" t="e">
        <f>+IF(ISBLANK(VLOOKUP(A82,#REF!,9,0)),"",VLOOKUP(A82,#REF!,9,0))</f>
        <v>#REF!</v>
      </c>
      <c r="M82" s="61" t="e">
        <f t="shared" si="15"/>
        <v>#REF!</v>
      </c>
      <c r="N82" s="61" t="e">
        <f t="shared" si="17"/>
        <v>#REF!</v>
      </c>
      <c r="O82" s="61"/>
      <c r="P82" s="61"/>
    </row>
  </sheetData>
  <sheetProtection password="D72A"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Conclusiones</vt:lpstr>
      <vt:lpstr>Hoja1</vt:lpstr>
      <vt:lpstr>Conclusiones!Área_de_impresión</vt:lpstr>
    </vt:vector>
  </TitlesOfParts>
  <Manager/>
  <Company>Ernst &amp; Young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Gomez</dc:creator>
  <cp:keywords/>
  <dc:description/>
  <cp:lastModifiedBy>Angelica Sanjuan Gonzalez</cp:lastModifiedBy>
  <cp:revision/>
  <dcterms:created xsi:type="dcterms:W3CDTF">2010-10-04T16:34:45Z</dcterms:created>
  <dcterms:modified xsi:type="dcterms:W3CDTF">2026-01-29T13:10:28Z</dcterms:modified>
  <cp:category/>
  <cp:contentStatus/>
</cp:coreProperties>
</file>