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upertransporte-my.sharepoint.com/personal/margaritamarin_supertransporte_gov_co/Documents/Superintendencia de Transporte/Tarifas/Excel con tarifas/"/>
    </mc:Choice>
  </mc:AlternateContent>
  <xr:revisionPtr revIDLastSave="89" documentId="8_{41A06CA6-A0BE-4A4D-9EA7-DABE17492BE4}" xr6:coauthVersionLast="47" xr6:coauthVersionMax="47" xr10:uidLastSave="{EE31AF90-D339-42B4-BAE5-C07F9B3B9D47}"/>
  <bookViews>
    <workbookView xWindow="-108" yWindow="-108" windowWidth="23256" windowHeight="12456" activeTab="3" xr2:uid="{93779013-6162-44FF-9C6B-4C7C4CA2BAA9}"/>
  </bookViews>
  <sheets>
    <sheet name="Portmagdalena" sheetId="2" r:id="rId1"/>
    <sheet name="Palermo Sociedad Portuaria" sheetId="1" r:id="rId2"/>
    <sheet name="Algranel" sheetId="3" r:id="rId3"/>
    <sheet name="Puerto Antioquia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2" l="1"/>
  <c r="B44" i="2"/>
  <c r="C31" i="2"/>
  <c r="C30" i="2"/>
  <c r="C29" i="2"/>
  <c r="B25" i="2"/>
  <c r="C25" i="2" s="1"/>
  <c r="B24" i="2"/>
  <c r="C24" i="2" s="1"/>
  <c r="B23" i="2"/>
  <c r="C23" i="2" s="1"/>
  <c r="B22" i="2"/>
  <c r="C22" i="2" s="1"/>
  <c r="B21" i="2"/>
  <c r="C21" i="2" s="1"/>
  <c r="C20" i="2"/>
  <c r="B20" i="2"/>
  <c r="C19" i="2"/>
  <c r="B19" i="2"/>
  <c r="C15" i="2"/>
  <c r="C13" i="2"/>
  <c r="J9" i="1" l="1"/>
  <c r="I9" i="1"/>
  <c r="J8" i="1"/>
  <c r="I8" i="1"/>
  <c r="J7" i="1"/>
  <c r="I7" i="1"/>
  <c r="J6" i="1"/>
  <c r="I6" i="1"/>
</calcChain>
</file>

<file path=xl/sharedStrings.xml><?xml version="1.0" encoding="utf-8"?>
<sst xmlns="http://schemas.openxmlformats.org/spreadsheetml/2006/main" count="244" uniqueCount="164">
  <si>
    <t>Muellaje</t>
  </si>
  <si>
    <t>Unidad</t>
  </si>
  <si>
    <t>Anteriores</t>
  </si>
  <si>
    <t>Propuesta</t>
  </si>
  <si>
    <t>Permanencia hasta 24:00 horas</t>
  </si>
  <si>
    <t>Metros de Eslora x hora o fracción</t>
  </si>
  <si>
    <t>1.1.2. Permanencia de 24:01 a 48:00 horas</t>
  </si>
  <si>
    <t>1.1.3. Permanencia de 48:01 a 90:00 horas</t>
  </si>
  <si>
    <t>1.1.4. Permanencia superior a 90:01 horas</t>
  </si>
  <si>
    <t>Palermo Sociedad Portuaria</t>
  </si>
  <si>
    <t>Oficio N° 20256300209801  del 10/04/2025</t>
  </si>
  <si>
    <t>MUELLAJE</t>
  </si>
  <si>
    <t>ITEM</t>
  </si>
  <si>
    <t>Unidad de cobro</t>
  </si>
  <si>
    <t>US$</t>
  </si>
  <si>
    <t xml:space="preserve">Maritimo </t>
  </si>
  <si>
    <t>m eslora/hora o fracción</t>
  </si>
  <si>
    <t>Fluvial</t>
  </si>
  <si>
    <t>Remolcador</t>
  </si>
  <si>
    <t>unidad/día</t>
  </si>
  <si>
    <t xml:space="preserve">Bote - Gabarra </t>
  </si>
  <si>
    <t>USO DE INSTALACIONES A LA CARGA</t>
  </si>
  <si>
    <t>Granel Liquido Maritimo</t>
  </si>
  <si>
    <t>Tonelada</t>
  </si>
  <si>
    <t>Granel Liquido Peligroso Maritimo (Según Resolución 426 de 1997 Superpuertos)</t>
  </si>
  <si>
    <t>Granel Liquido Fluvial</t>
  </si>
  <si>
    <t>Granel Liquido Peligroso Fluvial (Según Resolución 426 de 1997 Superpuertos)</t>
  </si>
  <si>
    <t>INCENTIVOS APLICADOS AL USO DE INSTALACIONES A LA CARGA PARA GRANEL LÍQUIDO MARITIMO</t>
  </si>
  <si>
    <t xml:space="preserve">SEGÚN EL VOLUMEN DE CARGA MOVILIZADA EN TONELADAS ANUAL </t>
  </si>
  <si>
    <t>Tarifa Carga regular</t>
  </si>
  <si>
    <t>Tarifa carga Peligrosa</t>
  </si>
  <si>
    <t>De 0 a 30.000</t>
  </si>
  <si>
    <t>De 30.001 a 55.000</t>
  </si>
  <si>
    <t>De 55.001 a 90.000</t>
  </si>
  <si>
    <t>De 90.001 a 120.000</t>
  </si>
  <si>
    <t>De 120.001 a 350.000</t>
  </si>
  <si>
    <t>De 350.001 a 600.000</t>
  </si>
  <si>
    <t>Mas de 600.000</t>
  </si>
  <si>
    <t xml:space="preserve">INCENTIVOS APLICADOS AL USO DE INSTALACIONES A LA CARGA PARA GRANEL LÍQUIDO FLUVIAL, </t>
  </si>
  <si>
    <t>SEGÚN EL VOLUMEN DE CARGA MOVILIZADA EN TONELADAS MENSUAL (GENERADOR DE LA CARGA)</t>
  </si>
  <si>
    <t>De 0 a 15.000</t>
  </si>
  <si>
    <t>De 15.001 a 23.000</t>
  </si>
  <si>
    <t>De 23.001 a 31.000</t>
  </si>
  <si>
    <t>USO DE INSTALACIONES OPERADOR PORTUARIO</t>
  </si>
  <si>
    <t>USO DE INSTALACIONES DE OTROS SERVICIOS DESAROLLADOS POR EL OPERADOR PORTUARIO</t>
  </si>
  <si>
    <t>Suministro de combustible</t>
  </si>
  <si>
    <t>Suministro de agua</t>
  </si>
  <si>
    <t>Operación</t>
  </si>
  <si>
    <t>Suministro de provisiones</t>
  </si>
  <si>
    <t>Recibos de desechos sólidos y slops</t>
  </si>
  <si>
    <t>Pilotaje por movimiento</t>
  </si>
  <si>
    <t xml:space="preserve">Remolcador </t>
  </si>
  <si>
    <t>Servicio de reparaciones</t>
  </si>
  <si>
    <t>Servicio de fumigadores</t>
  </si>
  <si>
    <t>Tarifa Multimodal-Intermodal</t>
  </si>
  <si>
    <t>Unidad de Cobro</t>
  </si>
  <si>
    <t>US $</t>
  </si>
  <si>
    <t>Uso de instalaciones a la carga Granel Liquido Maritimo</t>
  </si>
  <si>
    <t>Uso de instalaciones al operador portuario Granel Liquido Maritimo</t>
  </si>
  <si>
    <t>Uso de instalaciones a la carga Granel Liquido Fluvial</t>
  </si>
  <si>
    <t>Uso de instalaciones al operador portuario Granel Liquido Fluvial</t>
  </si>
  <si>
    <t>Tarifa Integral</t>
  </si>
  <si>
    <t xml:space="preserve">Para acceder a la tarifa multimodal de 3,67 usd/ton debe tener un record histórico anual de 520.000 toneladas </t>
  </si>
  <si>
    <t>Oficio N° 20256300042251  del 31/01/2025</t>
  </si>
  <si>
    <t>Portmagdalena</t>
  </si>
  <si>
    <t>SOCIEDAD PORTUARIA ALGRANEL S.A</t>
  </si>
  <si>
    <t>Oficio N° 20256300323811  del 04/06/2025</t>
  </si>
  <si>
    <t>Ítem</t>
  </si>
  <si>
    <t>Granel Líquido</t>
  </si>
  <si>
    <t>Tonelada métrica</t>
  </si>
  <si>
    <t xml:space="preserve">MUELLAJE </t>
  </si>
  <si>
    <t>Nave</t>
  </si>
  <si>
    <t>Metro eslora día</t>
  </si>
  <si>
    <t>ALMACENAMIENTO</t>
  </si>
  <si>
    <t xml:space="preserve">Granel Líquido </t>
  </si>
  <si>
    <t xml:space="preserve">Tonelada métrica/mes (1) </t>
  </si>
  <si>
    <t xml:space="preserve">OPERACIÓN PORTUARIA </t>
  </si>
  <si>
    <t>Nota</t>
  </si>
  <si>
    <t xml:space="preserve">La tarifa de uso de instalaciones a la carga para importadores o exportadores podrá 
tener descuento de hasta el 65% en función del volumen de carga movilizada. </t>
  </si>
  <si>
    <t>Puerto Bahía Colombia de Urabá S.A.</t>
  </si>
  <si>
    <t>TARIFAS PORTUARIAS REGULADAS</t>
  </si>
  <si>
    <t>1. MUELLAJE
Naves en Tránsito (Nacional, internacional o en cabotaje)</t>
  </si>
  <si>
    <t>UNIDAD DE COBRO</t>
  </si>
  <si>
    <t>TARIFA USD</t>
  </si>
  <si>
    <t>1.1</t>
  </si>
  <si>
    <t>Permanencia hasta por 48 horas</t>
  </si>
  <si>
    <t>Metros Eslora X (por) hora o fracción</t>
  </si>
  <si>
    <r>
      <t xml:space="preserve">La tarifa aplicable a motonaves podrá ser inferior o superior </t>
    </r>
    <r>
      <rPr>
        <sz val="12"/>
        <color indexed="8"/>
        <rFont val="Arial"/>
        <family val="2"/>
      </rPr>
      <t>de la Tarifa Base, en función del desempeño en la ejecución de los planes de operación.</t>
    </r>
  </si>
  <si>
    <t>2. USOS DE INSTALACIONES PORTUARIAS A LA CARGA</t>
  </si>
  <si>
    <t>2.1</t>
  </si>
  <si>
    <t>Carga General</t>
  </si>
  <si>
    <t>Toneladas</t>
  </si>
  <si>
    <t>2.2</t>
  </si>
  <si>
    <t>Carga Granel Solido</t>
  </si>
  <si>
    <t>2.3</t>
  </si>
  <si>
    <t>Contenedor Lleno 20'</t>
  </si>
  <si>
    <t>Und</t>
  </si>
  <si>
    <t>2.4</t>
  </si>
  <si>
    <t>Contenedor Lleno 40'</t>
  </si>
  <si>
    <t>2.5</t>
  </si>
  <si>
    <t>Contenedor Lleno 45'</t>
  </si>
  <si>
    <t>2.6</t>
  </si>
  <si>
    <t xml:space="preserve">Contenedores vacios  </t>
  </si>
  <si>
    <t>2.7</t>
  </si>
  <si>
    <t>Restibas  de barco a muelle</t>
  </si>
  <si>
    <t>2.8</t>
  </si>
  <si>
    <t>Flat Racks  20' lleno</t>
  </si>
  <si>
    <t>2.9</t>
  </si>
  <si>
    <t>Flat Racks 40' lleno</t>
  </si>
  <si>
    <t>2.10</t>
  </si>
  <si>
    <t>Open Top 20' Lleno</t>
  </si>
  <si>
    <t>2.11</t>
  </si>
  <si>
    <t>Open Top 40' Lleno</t>
  </si>
  <si>
    <t>2.12</t>
  </si>
  <si>
    <t>Isotanque 20'</t>
  </si>
  <si>
    <t>2.13</t>
  </si>
  <si>
    <t xml:space="preserve">Contenedores Llenos de 20' y 40' transito internacional </t>
  </si>
  <si>
    <t>2.14</t>
  </si>
  <si>
    <t xml:space="preserve">Contenedores Vacio de 20' y 40' transito internacional </t>
  </si>
  <si>
    <t>3. USOS DE INSTALACIONES AL OPERADOR PORTUARIO MARITIMO</t>
  </si>
  <si>
    <t>3.1</t>
  </si>
  <si>
    <t>3.2</t>
  </si>
  <si>
    <t xml:space="preserve">Carga Granel </t>
  </si>
  <si>
    <t>3.3</t>
  </si>
  <si>
    <t>Contenedor lleno 20'  maritima</t>
  </si>
  <si>
    <t>3.4</t>
  </si>
  <si>
    <t>Contenedor lleno 40'   maritima</t>
  </si>
  <si>
    <t>3.5</t>
  </si>
  <si>
    <t>Contenedor vacio maritima</t>
  </si>
  <si>
    <t>3.6</t>
  </si>
  <si>
    <t>Servicio de aprovisionamiento de barcos</t>
  </si>
  <si>
    <t>3.7</t>
  </si>
  <si>
    <t>3.8</t>
  </si>
  <si>
    <t>Suministro de agua potable</t>
  </si>
  <si>
    <t>3.9</t>
  </si>
  <si>
    <t>Asistencia reparación de motonaves</t>
  </si>
  <si>
    <t>Por operación</t>
  </si>
  <si>
    <t>3.10</t>
  </si>
  <si>
    <t>Pilotaje</t>
  </si>
  <si>
    <t>Por Maniobra</t>
  </si>
  <si>
    <t>3.11</t>
  </si>
  <si>
    <t>4. USOS DE INSTALACIONES AL OPERADOR PORTUARIO TERRESTRE</t>
  </si>
  <si>
    <t>4.1</t>
  </si>
  <si>
    <t>Carga general / granel movilizada (por tonelada)</t>
  </si>
  <si>
    <t>4.2</t>
  </si>
  <si>
    <t>Contenedor (equipo Especial)  o vacio movilizado via terrestre</t>
  </si>
  <si>
    <t>5. RECARGOS</t>
  </si>
  <si>
    <t>LAS TARIFAS APLICABLES AL USO DE INSTALACIONES, OPERACIONES MARÍTIMAS, TERRESTRES Y DE ALMACENAJE, CORRESPONDIENTES A CARGA CLASIFICADA COMO PELIGROSA, EXTRADIMENSIONADA O EXPLOSIVA, ESTARÁN SUJETAS A LOS SIGUIENTES RECARGOS:</t>
  </si>
  <si>
    <t>5.1</t>
  </si>
  <si>
    <t>Rescargo a la tarifa para carga peligrosa</t>
  </si>
  <si>
    <t>5.2</t>
  </si>
  <si>
    <t xml:space="preserve">Rescargo a la tarifa para carga extradimesionada </t>
  </si>
  <si>
    <t>5.3</t>
  </si>
  <si>
    <t>Recargo a la tarifa para carga explosiva</t>
  </si>
  <si>
    <t>6. DESCUENTOS</t>
  </si>
  <si>
    <t>SE APLICAN A SERVICIO DE USO DE INSTALACIONES PORTUARIAS</t>
  </si>
  <si>
    <t>Descuentos: La tarifa del uso de las instalaciones portuarias puede tener descuentos en función del volumen.</t>
  </si>
  <si>
    <t>6.1</t>
  </si>
  <si>
    <t xml:space="preserve">Uso instalaciones portuaria a la carga granel </t>
  </si>
  <si>
    <t>Aplica descuentos en funcion del volumen.</t>
  </si>
  <si>
    <t>6.2</t>
  </si>
  <si>
    <t xml:space="preserve">Uso instalaciones portuaria a la carga contenerizada </t>
  </si>
  <si>
    <t>Aplica descuentos en funcion del  volumen.</t>
  </si>
  <si>
    <t>Oficio N° 20256300593851  del 07/10/2025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</si>
</sst>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#,##0_ ;\-#,##0\ "/>
    <numFmt numFmtId="165" formatCode="#,##0.00_ ;\-#,##0.00\ "/>
    <numFmt numFmtId="166" formatCode="&quot;$&quot;#,##0.00"/>
    <numFmt numFmtId="167" formatCode="_ * #,##0.00_ ;_ * \-#,##0.00_ ;_ * &quot;-&quot;??_ ;_ @_ "/>
    <numFmt numFmtId="168" formatCode="_-* #,##0\ _€_-;\-* #,##0\ _€_-;_-* &quot;-&quot;\ _€_-;_-@_-"/>
    <numFmt numFmtId="169" formatCode="_-* #,##0.00\ _€_-;\-* #,##0.00\ _€_-;_-* &quot;-&quot;\ _€_-;_-@_-"/>
    <numFmt numFmtId="170" formatCode="0.0%"/>
    <numFmt numFmtId="175" formatCode="_-[$USD]\ * #,##0.00_-;\-[$USD]\ * #,##0.00_-;_-[$USD]\ * &quot;-&quot;_-;_-@_-"/>
    <numFmt numFmtId="176" formatCode="_-[$USD]\ * #,##0.0_-;\-[$USD]\ * #,##0.0_-;_-[$USD]\ * &quot;-&quot;_-;_-@_-"/>
    <numFmt numFmtId="177" formatCode="_-[$USD]\ * #,##0_-;\-[$USD]\ * #,##0_-;_-[$USD]\ * &quot;-&quot;_-;_-@_-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theme="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indexed="62"/>
      <name val="Arial"/>
      <family val="2"/>
    </font>
    <font>
      <b/>
      <sz val="10"/>
      <color indexed="62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sz val="10"/>
      <color indexed="9"/>
      <name val="Arial"/>
      <family val="2"/>
    </font>
    <font>
      <i/>
      <sz val="10"/>
      <color rgb="FFFF0000"/>
      <name val="Arial"/>
      <family val="2"/>
    </font>
    <font>
      <sz val="10.5"/>
      <color theme="1"/>
      <name val="Eurostile"/>
      <family val="2"/>
    </font>
    <font>
      <b/>
      <sz val="11"/>
      <color theme="1"/>
      <name val="Aptos Narrow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49"/>
      </top>
      <bottom style="thin">
        <color indexed="4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23">
    <xf numFmtId="0" fontId="0" fillId="0" borderId="0" xfId="0"/>
    <xf numFmtId="164" fontId="2" fillId="2" borderId="0" xfId="1" applyNumberFormat="1" applyFont="1" applyFill="1" applyAlignment="1">
      <alignment horizontal="left"/>
    </xf>
    <xf numFmtId="164" fontId="2" fillId="2" borderId="0" xfId="1" applyNumberFormat="1" applyFont="1" applyFill="1" applyAlignment="1">
      <alignment horizontal="center"/>
    </xf>
    <xf numFmtId="0" fontId="0" fillId="3" borderId="0" xfId="0" applyFill="1"/>
    <xf numFmtId="164" fontId="0" fillId="3" borderId="0" xfId="1" applyNumberFormat="1" applyFont="1" applyFill="1" applyAlignment="1">
      <alignment horizontal="left"/>
    </xf>
    <xf numFmtId="164" fontId="0" fillId="3" borderId="0" xfId="1" applyNumberFormat="1" applyFont="1" applyFill="1" applyAlignment="1">
      <alignment horizontal="center"/>
    </xf>
    <xf numFmtId="165" fontId="0" fillId="3" borderId="0" xfId="1" applyNumberFormat="1" applyFont="1" applyFill="1" applyAlignment="1">
      <alignment horizontal="center"/>
    </xf>
    <xf numFmtId="0" fontId="3" fillId="3" borderId="0" xfId="0" applyFont="1" applyFill="1"/>
    <xf numFmtId="0" fontId="6" fillId="0" borderId="1" xfId="2" applyFont="1" applyBorder="1" applyAlignment="1">
      <alignment horizontal="center" vertical="center"/>
    </xf>
    <xf numFmtId="4" fontId="6" fillId="0" borderId="1" xfId="2" applyNumberFormat="1" applyFont="1" applyBorder="1" applyAlignment="1">
      <alignment horizontal="center" vertical="center"/>
    </xf>
    <xf numFmtId="0" fontId="7" fillId="5" borderId="0" xfId="2" applyFont="1" applyFill="1" applyAlignment="1">
      <alignment vertical="center"/>
    </xf>
    <xf numFmtId="166" fontId="4" fillId="5" borderId="0" xfId="2" applyNumberFormat="1" applyFill="1" applyAlignment="1">
      <alignment horizontal="center" vertical="center"/>
    </xf>
    <xf numFmtId="4" fontId="8" fillId="5" borderId="0" xfId="2" applyNumberFormat="1" applyFont="1" applyFill="1"/>
    <xf numFmtId="0" fontId="7" fillId="0" borderId="0" xfId="2" applyFont="1" applyAlignment="1">
      <alignment vertical="center"/>
    </xf>
    <xf numFmtId="166" fontId="4" fillId="0" borderId="0" xfId="2" applyNumberFormat="1" applyAlignment="1">
      <alignment horizontal="center" vertical="center"/>
    </xf>
    <xf numFmtId="167" fontId="4" fillId="0" borderId="0" xfId="3" applyFont="1" applyFill="1" applyBorder="1" applyAlignment="1"/>
    <xf numFmtId="4" fontId="4" fillId="5" borderId="0" xfId="2" applyNumberFormat="1" applyFill="1"/>
    <xf numFmtId="4" fontId="4" fillId="0" borderId="0" xfId="2" applyNumberFormat="1"/>
    <xf numFmtId="4" fontId="4" fillId="5" borderId="0" xfId="2" applyNumberFormat="1" applyFill="1" applyAlignment="1">
      <alignment horizontal="center"/>
    </xf>
    <xf numFmtId="4" fontId="4" fillId="0" borderId="0" xfId="2" applyNumberFormat="1" applyAlignment="1">
      <alignment horizontal="center" vertical="center"/>
    </xf>
    <xf numFmtId="167" fontId="4" fillId="5" borderId="0" xfId="3" applyFont="1" applyFill="1" applyBorder="1" applyAlignment="1">
      <alignment horizontal="center"/>
    </xf>
    <xf numFmtId="167" fontId="4" fillId="0" borderId="0" xfId="3" applyFont="1" applyFill="1" applyBorder="1" applyAlignment="1">
      <alignment horizontal="center" vertical="center"/>
    </xf>
    <xf numFmtId="0" fontId="9" fillId="6" borderId="0" xfId="2" applyFont="1" applyFill="1" applyAlignment="1">
      <alignment horizontal="center" vertical="center"/>
    </xf>
    <xf numFmtId="0" fontId="10" fillId="5" borderId="0" xfId="2" applyFont="1" applyFill="1" applyAlignment="1">
      <alignment horizontal="left" vertical="top"/>
    </xf>
    <xf numFmtId="169" fontId="8" fillId="5" borderId="0" xfId="4" applyNumberFormat="1" applyFont="1" applyFill="1" applyBorder="1" applyAlignment="1">
      <alignment vertical="center"/>
    </xf>
    <xf numFmtId="0" fontId="10" fillId="0" borderId="0" xfId="2" applyFont="1" applyAlignment="1">
      <alignment horizontal="left" vertical="top"/>
    </xf>
    <xf numFmtId="169" fontId="8" fillId="0" borderId="0" xfId="4" applyNumberFormat="1" applyFont="1" applyFill="1" applyBorder="1" applyAlignment="1">
      <alignment vertical="center"/>
    </xf>
    <xf numFmtId="0" fontId="10" fillId="3" borderId="0" xfId="2" applyFont="1" applyFill="1" applyAlignment="1">
      <alignment horizontal="left" vertical="top"/>
    </xf>
    <xf numFmtId="169" fontId="8" fillId="3" borderId="0" xfId="4" applyNumberFormat="1" applyFont="1" applyFill="1" applyBorder="1" applyAlignment="1">
      <alignment vertical="center"/>
    </xf>
    <xf numFmtId="0" fontId="10" fillId="5" borderId="0" xfId="2" applyFont="1" applyFill="1" applyAlignment="1">
      <alignment vertical="center"/>
    </xf>
    <xf numFmtId="0" fontId="10" fillId="3" borderId="0" xfId="2" applyFont="1" applyFill="1" applyAlignment="1">
      <alignment vertical="center"/>
    </xf>
    <xf numFmtId="3" fontId="4" fillId="5" borderId="0" xfId="2" applyNumberFormat="1" applyFill="1" applyAlignment="1">
      <alignment horizontal="left" vertical="center"/>
    </xf>
    <xf numFmtId="3" fontId="4" fillId="0" borderId="0" xfId="2" applyNumberFormat="1" applyAlignment="1">
      <alignment horizontal="left" vertical="center"/>
    </xf>
    <xf numFmtId="170" fontId="4" fillId="0" borderId="0" xfId="5" applyNumberFormat="1" applyFont="1" applyFill="1" applyBorder="1" applyAlignment="1">
      <alignment horizontal="center" vertical="center"/>
    </xf>
    <xf numFmtId="166" fontId="4" fillId="3" borderId="0" xfId="2" applyNumberFormat="1" applyFill="1" applyAlignment="1">
      <alignment horizontal="center" vertical="center"/>
    </xf>
    <xf numFmtId="167" fontId="4" fillId="3" borderId="0" xfId="3" applyFont="1" applyFill="1" applyBorder="1" applyAlignment="1">
      <alignment horizontal="center" vertical="center"/>
    </xf>
    <xf numFmtId="0" fontId="4" fillId="3" borderId="0" xfId="2" applyFill="1"/>
    <xf numFmtId="4" fontId="4" fillId="3" borderId="0" xfId="2" applyNumberFormat="1" applyFill="1"/>
    <xf numFmtId="0" fontId="7" fillId="3" borderId="0" xfId="2" applyFont="1" applyFill="1" applyAlignment="1">
      <alignment vertical="center"/>
    </xf>
    <xf numFmtId="167" fontId="4" fillId="3" borderId="0" xfId="3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5" fillId="4" borderId="0" xfId="2" applyFont="1" applyFill="1" applyAlignment="1">
      <alignment horizontal="center" vertical="center"/>
    </xf>
    <xf numFmtId="0" fontId="9" fillId="6" borderId="0" xfId="2" applyFont="1" applyFill="1" applyAlignment="1">
      <alignment horizontal="center" vertical="center"/>
    </xf>
    <xf numFmtId="170" fontId="4" fillId="5" borderId="0" xfId="5" applyNumberFormat="1" applyFont="1" applyFill="1" applyBorder="1" applyAlignment="1">
      <alignment horizontal="center" vertical="center"/>
    </xf>
    <xf numFmtId="0" fontId="11" fillId="0" borderId="0" xfId="2" applyFont="1" applyAlignment="1">
      <alignment horizontal="left" wrapText="1" readingOrder="1"/>
    </xf>
    <xf numFmtId="0" fontId="3" fillId="3" borderId="0" xfId="0" applyFont="1" applyFill="1" applyAlignment="1"/>
    <xf numFmtId="0" fontId="0" fillId="3" borderId="0" xfId="0" applyFill="1" applyAlignment="1"/>
    <xf numFmtId="0" fontId="0" fillId="3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12" fillId="3" borderId="0" xfId="0" applyFont="1" applyFill="1" applyAlignment="1">
      <alignment horizontal="center"/>
    </xf>
    <xf numFmtId="0" fontId="0" fillId="3" borderId="0" xfId="0" applyFill="1" applyAlignment="1">
      <alignment horizontal="left" vertical="top" wrapText="1"/>
    </xf>
    <xf numFmtId="0" fontId="12" fillId="3" borderId="0" xfId="0" applyFont="1" applyFill="1"/>
    <xf numFmtId="0" fontId="13" fillId="8" borderId="0" xfId="0" applyFont="1" applyFill="1" applyAlignment="1">
      <alignment horizontal="center" vertical="center"/>
    </xf>
    <xf numFmtId="0" fontId="14" fillId="7" borderId="2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175" fontId="16" fillId="3" borderId="8" xfId="0" applyNumberFormat="1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175" fontId="16" fillId="3" borderId="11" xfId="0" applyNumberFormat="1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3" borderId="0" xfId="0" applyFont="1" applyFill="1"/>
    <xf numFmtId="0" fontId="18" fillId="7" borderId="2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/>
    </xf>
    <xf numFmtId="0" fontId="16" fillId="0" borderId="16" xfId="0" applyFont="1" applyBorder="1" applyAlignment="1">
      <alignment vertical="center"/>
    </xf>
    <xf numFmtId="0" fontId="16" fillId="0" borderId="16" xfId="0" applyFont="1" applyBorder="1" applyAlignment="1">
      <alignment horizontal="center" vertical="center"/>
    </xf>
    <xf numFmtId="176" fontId="16" fillId="3" borderId="17" xfId="0" applyNumberFormat="1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/>
    </xf>
    <xf numFmtId="177" fontId="16" fillId="3" borderId="17" xfId="0" applyNumberFormat="1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vertical="center"/>
    </xf>
    <xf numFmtId="0" fontId="16" fillId="0" borderId="13" xfId="0" applyFont="1" applyBorder="1" applyAlignment="1">
      <alignment horizontal="center" vertical="center"/>
    </xf>
    <xf numFmtId="177" fontId="16" fillId="3" borderId="14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3" borderId="16" xfId="0" applyFont="1" applyFill="1" applyBorder="1" applyAlignment="1">
      <alignment vertical="center"/>
    </xf>
    <xf numFmtId="175" fontId="16" fillId="3" borderId="17" xfId="0" applyNumberFormat="1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177" fontId="19" fillId="3" borderId="17" xfId="0" applyNumberFormat="1" applyFont="1" applyFill="1" applyBorder="1" applyAlignment="1">
      <alignment horizontal="center" vertical="center"/>
    </xf>
    <xf numFmtId="176" fontId="19" fillId="0" borderId="17" xfId="0" applyNumberFormat="1" applyFont="1" applyBorder="1" applyAlignment="1">
      <alignment horizontal="center" vertical="center"/>
    </xf>
    <xf numFmtId="177" fontId="16" fillId="0" borderId="17" xfId="0" applyNumberFormat="1" applyFont="1" applyBorder="1" applyAlignment="1">
      <alignment horizontal="center" vertical="center"/>
    </xf>
    <xf numFmtId="0" fontId="16" fillId="3" borderId="12" xfId="0" applyFont="1" applyFill="1" applyBorder="1" applyAlignment="1">
      <alignment horizontal="center"/>
    </xf>
    <xf numFmtId="0" fontId="16" fillId="3" borderId="13" xfId="0" applyFont="1" applyFill="1" applyBorder="1" applyAlignment="1">
      <alignment vertical="center"/>
    </xf>
    <xf numFmtId="0" fontId="16" fillId="3" borderId="13" xfId="0" applyFont="1" applyFill="1" applyBorder="1" applyAlignment="1">
      <alignment horizontal="center" vertical="center"/>
    </xf>
    <xf numFmtId="177" fontId="16" fillId="0" borderId="14" xfId="0" applyNumberFormat="1" applyFont="1" applyBorder="1" applyAlignment="1">
      <alignment horizontal="center" vertical="center"/>
    </xf>
    <xf numFmtId="175" fontId="16" fillId="0" borderId="17" xfId="0" applyNumberFormat="1" applyFont="1" applyBorder="1" applyAlignment="1">
      <alignment horizontal="center" vertical="center"/>
    </xf>
    <xf numFmtId="175" fontId="16" fillId="0" borderId="14" xfId="0" applyNumberFormat="1" applyFont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8" fillId="7" borderId="2" xfId="0" applyFont="1" applyFill="1" applyBorder="1" applyAlignment="1">
      <alignment horizontal="center"/>
    </xf>
    <xf numFmtId="0" fontId="18" fillId="7" borderId="18" xfId="0" applyFont="1" applyFill="1" applyBorder="1" applyAlignment="1">
      <alignment horizontal="center"/>
    </xf>
    <xf numFmtId="0" fontId="18" fillId="7" borderId="19" xfId="0" applyFont="1" applyFill="1" applyBorder="1" applyAlignment="1">
      <alignment horizontal="center"/>
    </xf>
    <xf numFmtId="0" fontId="15" fillId="7" borderId="20" xfId="0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horizontal="center" vertical="center" wrapText="1"/>
    </xf>
    <xf numFmtId="0" fontId="15" fillId="7" borderId="22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/>
    </xf>
    <xf numFmtId="9" fontId="16" fillId="0" borderId="23" xfId="0" applyNumberFormat="1" applyFont="1" applyBorder="1" applyAlignment="1">
      <alignment horizontal="center" vertical="center"/>
    </xf>
    <xf numFmtId="9" fontId="16" fillId="0" borderId="24" xfId="0" applyNumberFormat="1" applyFont="1" applyBorder="1" applyAlignment="1">
      <alignment horizontal="center" vertical="center"/>
    </xf>
    <xf numFmtId="9" fontId="16" fillId="0" borderId="25" xfId="0" applyNumberFormat="1" applyFont="1" applyBorder="1" applyAlignment="1">
      <alignment horizontal="center" vertical="center"/>
    </xf>
    <xf numFmtId="9" fontId="16" fillId="0" borderId="26" xfId="0" applyNumberFormat="1" applyFont="1" applyBorder="1" applyAlignment="1">
      <alignment horizontal="center" vertical="center"/>
    </xf>
    <xf numFmtId="0" fontId="20" fillId="3" borderId="0" xfId="0" applyFont="1" applyFill="1"/>
    <xf numFmtId="0" fontId="15" fillId="7" borderId="27" xfId="0" applyFont="1" applyFill="1" applyBorder="1" applyAlignment="1">
      <alignment horizontal="center" vertical="center"/>
    </xf>
    <xf numFmtId="0" fontId="15" fillId="7" borderId="28" xfId="0" applyFont="1" applyFill="1" applyBorder="1" applyAlignment="1">
      <alignment horizontal="center" vertical="center"/>
    </xf>
    <xf numFmtId="0" fontId="15" fillId="7" borderId="29" xfId="0" applyFont="1" applyFill="1" applyBorder="1" applyAlignment="1">
      <alignment horizontal="center" vertical="center"/>
    </xf>
    <xf numFmtId="0" fontId="3" fillId="9" borderId="30" xfId="0" applyFont="1" applyFill="1" applyBorder="1" applyAlignment="1">
      <alignment horizontal="center" vertical="center" wrapText="1"/>
    </xf>
    <xf numFmtId="0" fontId="3" fillId="9" borderId="31" xfId="0" applyFont="1" applyFill="1" applyBorder="1" applyAlignment="1">
      <alignment horizontal="center" vertical="center" wrapText="1"/>
    </xf>
    <xf numFmtId="0" fontId="3" fillId="9" borderId="32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center" vertical="center" wrapText="1"/>
    </xf>
    <xf numFmtId="0" fontId="3" fillId="9" borderId="28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9" fontId="16" fillId="0" borderId="33" xfId="0" applyNumberFormat="1" applyFont="1" applyBorder="1" applyAlignment="1">
      <alignment horizontal="center" vertical="center" wrapText="1"/>
    </xf>
    <xf numFmtId="9" fontId="16" fillId="0" borderId="34" xfId="0" applyNumberFormat="1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</cellXfs>
  <cellStyles count="6">
    <cellStyle name="Millares" xfId="1" builtinId="3"/>
    <cellStyle name="Millares [0] 2" xfId="4" xr:uid="{F814CDB0-21FC-44E7-9673-A4AC2B2E1487}"/>
    <cellStyle name="Millares 4" xfId="3" xr:uid="{8C52469A-6607-4008-9878-5D5E262AAEC6}"/>
    <cellStyle name="Normal" xfId="0" builtinId="0"/>
    <cellStyle name="Normal 3" xfId="2" xr:uid="{69F45534-F6A9-4EDA-B8B1-8E775ED5A012}"/>
    <cellStyle name="Porcentaje 2" xfId="5" xr:uid="{9A538582-5B30-412C-B618-2EC98BAA9F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ga\AppData\Local\Temp\ad482c6b-1a61-45bb-a245-5e7ecfed1d5f_120255340373162_00002.zip.d5f\20250306%20Modelo%20Muellaje%20PSP%202024.xlsx" TargetMode="External"/><Relationship Id="rId1" Type="http://schemas.openxmlformats.org/officeDocument/2006/relationships/externalLinkPath" Target="file:///C:\Users\marga\AppData\Local\Temp\ad482c6b-1a61-45bb-a245-5e7ecfed1d5f_120255340373162_00002.zip.d5f\20250306%20Modelo%20Muellaje%20PSP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ro"/>
      <sheetName val="Cálculos"/>
      <sheetName val="Valoración"/>
      <sheetName val="TRM"/>
      <sheetName val="EEFF USD"/>
      <sheetName val="Tarifa propuesta"/>
    </sheetNames>
    <sheetDataSet>
      <sheetData sheetId="0"/>
      <sheetData sheetId="1">
        <row r="164">
          <cell r="G164">
            <v>0.46</v>
          </cell>
          <cell r="H164">
            <v>0.79</v>
          </cell>
        </row>
        <row r="165">
          <cell r="G165">
            <v>0.55000000000000004</v>
          </cell>
          <cell r="H165">
            <v>0.85</v>
          </cell>
        </row>
        <row r="166">
          <cell r="G166">
            <v>0.72</v>
          </cell>
          <cell r="H166">
            <v>0.94</v>
          </cell>
        </row>
        <row r="167">
          <cell r="G167">
            <v>0.85</v>
          </cell>
          <cell r="H167">
            <v>0.98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685A4-109B-44E7-9DCD-94178556F1F2}">
  <dimension ref="A1:I58"/>
  <sheetViews>
    <sheetView workbookViewId="0">
      <selection activeCell="D13" sqref="D13"/>
    </sheetView>
  </sheetViews>
  <sheetFormatPr baseColWidth="10" defaultColWidth="11.44140625" defaultRowHeight="14.4"/>
  <cols>
    <col min="1" max="1" width="72" style="3" bestFit="1" customWidth="1"/>
    <col min="2" max="2" width="21.5546875" style="3" bestFit="1" customWidth="1"/>
    <col min="3" max="3" width="21.44140625" style="3" bestFit="1" customWidth="1"/>
    <col min="4" max="16384" width="11.44140625" style="3"/>
  </cols>
  <sheetData>
    <row r="1" spans="1:9" ht="15.6">
      <c r="A1" s="40" t="s">
        <v>64</v>
      </c>
      <c r="B1" s="40"/>
      <c r="C1" s="40"/>
      <c r="D1" s="7"/>
      <c r="E1" s="7"/>
      <c r="F1" s="7"/>
      <c r="G1" s="7"/>
      <c r="H1" s="7"/>
      <c r="I1" s="7"/>
    </row>
    <row r="2" spans="1:9" ht="15.6">
      <c r="A2" s="40" t="s">
        <v>63</v>
      </c>
      <c r="B2" s="40"/>
      <c r="C2" s="40"/>
      <c r="D2" s="7"/>
      <c r="E2" s="7"/>
      <c r="F2" s="7"/>
      <c r="G2" s="7"/>
      <c r="H2" s="7"/>
      <c r="I2" s="7"/>
    </row>
    <row r="4" spans="1:9" ht="16.2" thickBot="1">
      <c r="A4" s="41" t="s">
        <v>11</v>
      </c>
      <c r="B4" s="41"/>
      <c r="C4" s="41"/>
    </row>
    <row r="5" spans="1:9">
      <c r="A5" s="8" t="s">
        <v>12</v>
      </c>
      <c r="B5" s="8" t="s">
        <v>13</v>
      </c>
      <c r="C5" s="9" t="s">
        <v>14</v>
      </c>
    </row>
    <row r="6" spans="1:9">
      <c r="A6" s="10" t="s">
        <v>15</v>
      </c>
      <c r="B6" s="11" t="s">
        <v>16</v>
      </c>
      <c r="C6" s="12">
        <v>0.72</v>
      </c>
    </row>
    <row r="7" spans="1:9">
      <c r="A7" s="13" t="s">
        <v>17</v>
      </c>
      <c r="B7" s="14" t="s">
        <v>16</v>
      </c>
      <c r="C7" s="15">
        <v>0.16</v>
      </c>
    </row>
    <row r="8" spans="1:9">
      <c r="A8" s="10" t="s">
        <v>18</v>
      </c>
      <c r="B8" s="11" t="s">
        <v>19</v>
      </c>
      <c r="C8" s="16">
        <v>50</v>
      </c>
    </row>
    <row r="9" spans="1:9">
      <c r="A9" s="13" t="s">
        <v>20</v>
      </c>
      <c r="B9" s="14" t="s">
        <v>19</v>
      </c>
      <c r="C9" s="17">
        <v>20</v>
      </c>
    </row>
    <row r="10" spans="1:9" ht="16.2" thickBot="1">
      <c r="A10" s="41" t="s">
        <v>21</v>
      </c>
      <c r="B10" s="41"/>
      <c r="C10" s="41"/>
    </row>
    <row r="11" spans="1:9">
      <c r="A11" s="8" t="s">
        <v>12</v>
      </c>
      <c r="B11" s="8" t="s">
        <v>13</v>
      </c>
      <c r="C11" s="9" t="s">
        <v>14</v>
      </c>
    </row>
    <row r="12" spans="1:9">
      <c r="A12" s="10" t="s">
        <v>22</v>
      </c>
      <c r="B12" s="11" t="s">
        <v>23</v>
      </c>
      <c r="C12" s="18">
        <v>4.5</v>
      </c>
    </row>
    <row r="13" spans="1:9">
      <c r="A13" s="13" t="s">
        <v>24</v>
      </c>
      <c r="B13" s="14" t="s">
        <v>23</v>
      </c>
      <c r="C13" s="19">
        <f>+C12*(1+25%)</f>
        <v>5.625</v>
      </c>
    </row>
    <row r="14" spans="1:9">
      <c r="A14" s="10" t="s">
        <v>25</v>
      </c>
      <c r="B14" s="11" t="s">
        <v>23</v>
      </c>
      <c r="C14" s="20">
        <v>1.4</v>
      </c>
    </row>
    <row r="15" spans="1:9">
      <c r="A15" s="13" t="s">
        <v>26</v>
      </c>
      <c r="B15" s="14" t="s">
        <v>23</v>
      </c>
      <c r="C15" s="21">
        <f>+C14*1.25</f>
        <v>1.75</v>
      </c>
    </row>
    <row r="16" spans="1:9">
      <c r="A16" s="42" t="s">
        <v>27</v>
      </c>
      <c r="B16" s="42"/>
      <c r="C16" s="42"/>
    </row>
    <row r="17" spans="1:3">
      <c r="A17" s="42" t="s">
        <v>28</v>
      </c>
      <c r="B17" s="42"/>
      <c r="C17" s="42"/>
    </row>
    <row r="18" spans="1:3">
      <c r="A18" s="22"/>
      <c r="B18" s="22" t="s">
        <v>29</v>
      </c>
      <c r="C18" s="22" t="s">
        <v>30</v>
      </c>
    </row>
    <row r="19" spans="1:3">
      <c r="A19" s="23" t="s">
        <v>31</v>
      </c>
      <c r="B19" s="24">
        <f>+C12</f>
        <v>4.5</v>
      </c>
      <c r="C19" s="24">
        <f>+B19*(1+25%)</f>
        <v>5.625</v>
      </c>
    </row>
    <row r="20" spans="1:3">
      <c r="A20" s="25" t="s">
        <v>32</v>
      </c>
      <c r="B20" s="26">
        <f>+C12*(1-10%)</f>
        <v>4.05</v>
      </c>
      <c r="C20" s="26">
        <f>+B20*(1+25%)</f>
        <v>5.0625</v>
      </c>
    </row>
    <row r="21" spans="1:3">
      <c r="A21" s="23" t="s">
        <v>33</v>
      </c>
      <c r="B21" s="24">
        <f>+C12*(1-20%)</f>
        <v>3.6</v>
      </c>
      <c r="C21" s="24">
        <f t="shared" ref="C21:C25" si="0">+B21*(1+25%)</f>
        <v>4.5</v>
      </c>
    </row>
    <row r="22" spans="1:3">
      <c r="A22" s="25" t="s">
        <v>34</v>
      </c>
      <c r="B22" s="26">
        <f>+C12*(1-50%)</f>
        <v>2.25</v>
      </c>
      <c r="C22" s="26">
        <f t="shared" si="0"/>
        <v>2.8125</v>
      </c>
    </row>
    <row r="23" spans="1:3">
      <c r="A23" s="23" t="s">
        <v>35</v>
      </c>
      <c r="B23" s="24">
        <f>+C12*(1-65%)</f>
        <v>1.575</v>
      </c>
      <c r="C23" s="24">
        <f t="shared" si="0"/>
        <v>1.96875</v>
      </c>
    </row>
    <row r="24" spans="1:3">
      <c r="A24" s="27" t="s">
        <v>36</v>
      </c>
      <c r="B24" s="28">
        <f>+C12*(1-68%)</f>
        <v>1.4399999999999997</v>
      </c>
      <c r="C24" s="28">
        <f t="shared" si="0"/>
        <v>1.7999999999999996</v>
      </c>
    </row>
    <row r="25" spans="1:3">
      <c r="A25" s="23" t="s">
        <v>37</v>
      </c>
      <c r="B25" s="24">
        <f>+C12*(1-72%)</f>
        <v>1.2600000000000002</v>
      </c>
      <c r="C25" s="24">
        <f t="shared" si="0"/>
        <v>1.5750000000000002</v>
      </c>
    </row>
    <row r="26" spans="1:3">
      <c r="A26" s="42" t="s">
        <v>38</v>
      </c>
      <c r="B26" s="42"/>
      <c r="C26" s="42"/>
    </row>
    <row r="27" spans="1:3">
      <c r="A27" s="42" t="s">
        <v>39</v>
      </c>
      <c r="B27" s="42"/>
      <c r="C27" s="42"/>
    </row>
    <row r="28" spans="1:3">
      <c r="A28" s="22"/>
      <c r="B28" s="22" t="s">
        <v>29</v>
      </c>
      <c r="C28" s="22" t="s">
        <v>30</v>
      </c>
    </row>
    <row r="29" spans="1:3">
      <c r="A29" s="29" t="s">
        <v>40</v>
      </c>
      <c r="B29" s="24">
        <v>1.4</v>
      </c>
      <c r="C29" s="24">
        <f>+B29*(1+25%)</f>
        <v>1.75</v>
      </c>
    </row>
    <row r="30" spans="1:3">
      <c r="A30" s="30" t="s">
        <v>41</v>
      </c>
      <c r="B30" s="28">
        <v>1.2</v>
      </c>
      <c r="C30" s="26">
        <f>+B30*(1+25%)</f>
        <v>1.5</v>
      </c>
    </row>
    <row r="31" spans="1:3">
      <c r="A31" s="29" t="s">
        <v>42</v>
      </c>
      <c r="B31" s="24">
        <v>0.99</v>
      </c>
      <c r="C31" s="24">
        <f>+B31*(1+25%)</f>
        <v>1.2375</v>
      </c>
    </row>
    <row r="32" spans="1:3" ht="16.2" thickBot="1">
      <c r="A32" s="41" t="s">
        <v>43</v>
      </c>
      <c r="B32" s="41"/>
      <c r="C32" s="41"/>
    </row>
    <row r="33" spans="1:3">
      <c r="A33" s="8" t="s">
        <v>12</v>
      </c>
      <c r="B33" s="8" t="s">
        <v>13</v>
      </c>
      <c r="C33" s="9" t="s">
        <v>14</v>
      </c>
    </row>
    <row r="34" spans="1:3">
      <c r="A34" s="10" t="s">
        <v>22</v>
      </c>
      <c r="B34" s="11" t="s">
        <v>23</v>
      </c>
      <c r="C34" s="18">
        <v>1.1000000000000001</v>
      </c>
    </row>
    <row r="35" spans="1:3">
      <c r="A35" s="13" t="s">
        <v>25</v>
      </c>
      <c r="B35" s="14" t="s">
        <v>23</v>
      </c>
      <c r="C35" s="15">
        <v>0.5</v>
      </c>
    </row>
    <row r="36" spans="1:3">
      <c r="A36" s="42"/>
      <c r="B36" s="42"/>
      <c r="C36" s="42"/>
    </row>
    <row r="37" spans="1:3">
      <c r="A37" s="31"/>
      <c r="B37" s="43"/>
      <c r="C37" s="43"/>
    </row>
    <row r="38" spans="1:3">
      <c r="A38" s="32"/>
      <c r="B38" s="33"/>
      <c r="C38" s="33"/>
    </row>
    <row r="39" spans="1:3" ht="16.2" thickBot="1">
      <c r="A39" s="41" t="s">
        <v>44</v>
      </c>
      <c r="B39" s="41"/>
      <c r="C39" s="41"/>
    </row>
    <row r="40" spans="1:3">
      <c r="A40" s="8" t="s">
        <v>12</v>
      </c>
      <c r="B40" s="8" t="s">
        <v>13</v>
      </c>
      <c r="C40" s="9" t="s">
        <v>14</v>
      </c>
    </row>
    <row r="41" spans="1:3">
      <c r="A41" s="10" t="s">
        <v>45</v>
      </c>
      <c r="B41" s="11" t="s">
        <v>23</v>
      </c>
      <c r="C41" s="20">
        <v>1.4</v>
      </c>
    </row>
    <row r="42" spans="1:3">
      <c r="A42" s="13" t="s">
        <v>46</v>
      </c>
      <c r="B42" s="34" t="s">
        <v>47</v>
      </c>
      <c r="C42" s="35">
        <v>110</v>
      </c>
    </row>
    <row r="43" spans="1:3">
      <c r="A43" s="10" t="s">
        <v>48</v>
      </c>
      <c r="B43" s="11" t="s">
        <v>47</v>
      </c>
      <c r="C43" s="20">
        <v>110</v>
      </c>
    </row>
    <row r="44" spans="1:3">
      <c r="A44" s="13" t="s">
        <v>49</v>
      </c>
      <c r="B44" s="14" t="str">
        <f>+B43</f>
        <v>Operación</v>
      </c>
      <c r="C44" s="21">
        <v>80</v>
      </c>
    </row>
    <row r="45" spans="1:3">
      <c r="A45" s="10" t="s">
        <v>50</v>
      </c>
      <c r="B45" s="11" t="str">
        <f>+B44</f>
        <v>Operación</v>
      </c>
      <c r="C45" s="20">
        <v>11</v>
      </c>
    </row>
    <row r="46" spans="1:3">
      <c r="A46" s="13" t="s">
        <v>51</v>
      </c>
      <c r="B46" s="14" t="s">
        <v>47</v>
      </c>
      <c r="C46" s="21">
        <v>33</v>
      </c>
    </row>
    <row r="47" spans="1:3">
      <c r="A47" s="10" t="s">
        <v>52</v>
      </c>
      <c r="B47" s="11" t="s">
        <v>47</v>
      </c>
      <c r="C47" s="20">
        <v>220</v>
      </c>
    </row>
    <row r="48" spans="1:3">
      <c r="A48" s="13" t="s">
        <v>53</v>
      </c>
      <c r="B48" s="14" t="s">
        <v>47</v>
      </c>
      <c r="C48" s="21">
        <v>100</v>
      </c>
    </row>
    <row r="49" spans="1:3">
      <c r="A49" s="36"/>
      <c r="B49" s="36"/>
      <c r="C49" s="37"/>
    </row>
    <row r="50" spans="1:3" ht="16.2" thickBot="1">
      <c r="A50" s="41" t="s">
        <v>54</v>
      </c>
      <c r="B50" s="41"/>
      <c r="C50" s="41"/>
    </row>
    <row r="51" spans="1:3">
      <c r="A51" s="8" t="s">
        <v>12</v>
      </c>
      <c r="B51" s="8" t="s">
        <v>55</v>
      </c>
      <c r="C51" s="9" t="s">
        <v>56</v>
      </c>
    </row>
    <row r="52" spans="1:3">
      <c r="A52" s="10" t="s">
        <v>57</v>
      </c>
      <c r="B52" s="11" t="s">
        <v>23</v>
      </c>
      <c r="C52" s="20">
        <v>1.58</v>
      </c>
    </row>
    <row r="53" spans="1:3">
      <c r="A53" s="38" t="s">
        <v>58</v>
      </c>
      <c r="B53" s="34" t="s">
        <v>23</v>
      </c>
      <c r="C53" s="39">
        <v>1.1000000000000001</v>
      </c>
    </row>
    <row r="54" spans="1:3">
      <c r="A54" s="10" t="s">
        <v>59</v>
      </c>
      <c r="B54" s="11" t="s">
        <v>23</v>
      </c>
      <c r="C54" s="20">
        <v>0.49</v>
      </c>
    </row>
    <row r="55" spans="1:3">
      <c r="A55" s="38" t="s">
        <v>60</v>
      </c>
      <c r="B55" s="34" t="s">
        <v>23</v>
      </c>
      <c r="C55" s="39">
        <v>0.5</v>
      </c>
    </row>
    <row r="56" spans="1:3">
      <c r="A56" s="10" t="s">
        <v>61</v>
      </c>
      <c r="B56" s="11" t="s">
        <v>23</v>
      </c>
      <c r="C56" s="20">
        <v>3.67</v>
      </c>
    </row>
    <row r="57" spans="1:3">
      <c r="A57" s="44" t="s">
        <v>62</v>
      </c>
      <c r="B57" s="44"/>
      <c r="C57" s="44"/>
    </row>
    <row r="58" spans="1:3">
      <c r="A58" s="44"/>
      <c r="B58" s="44"/>
      <c r="C58" s="44"/>
    </row>
  </sheetData>
  <mergeCells count="14">
    <mergeCell ref="A39:C39"/>
    <mergeCell ref="A50:C50"/>
    <mergeCell ref="A57:C58"/>
    <mergeCell ref="A4:C4"/>
    <mergeCell ref="A10:C10"/>
    <mergeCell ref="A16:C16"/>
    <mergeCell ref="A17:C17"/>
    <mergeCell ref="A26:C26"/>
    <mergeCell ref="A27:C27"/>
    <mergeCell ref="A1:C1"/>
    <mergeCell ref="A2:C2"/>
    <mergeCell ref="A32:C32"/>
    <mergeCell ref="A36:C36"/>
    <mergeCell ref="B37:C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7F3A8-D51C-46C5-BF35-063729BE58F9}">
  <dimension ref="B1:J9"/>
  <sheetViews>
    <sheetView workbookViewId="0">
      <selection activeCell="B2" sqref="B2:J2"/>
    </sheetView>
  </sheetViews>
  <sheetFormatPr baseColWidth="10" defaultColWidth="8" defaultRowHeight="14.4"/>
  <cols>
    <col min="1" max="1" width="1.88671875" style="3" bestFit="1" customWidth="1"/>
    <col min="2" max="16384" width="8" style="3"/>
  </cols>
  <sheetData>
    <row r="1" spans="2:10" ht="15.6">
      <c r="B1" s="40" t="s">
        <v>9</v>
      </c>
      <c r="C1" s="40"/>
      <c r="D1" s="40"/>
      <c r="E1" s="40"/>
      <c r="F1" s="40"/>
      <c r="G1" s="40"/>
      <c r="H1" s="40"/>
      <c r="I1" s="40"/>
      <c r="J1" s="40"/>
    </row>
    <row r="2" spans="2:10" ht="15.6">
      <c r="B2" s="40" t="s">
        <v>10</v>
      </c>
      <c r="C2" s="40"/>
      <c r="D2" s="40"/>
      <c r="E2" s="40"/>
      <c r="F2" s="40"/>
      <c r="G2" s="40"/>
      <c r="H2" s="40"/>
      <c r="I2" s="40"/>
      <c r="J2" s="40"/>
    </row>
    <row r="5" spans="2:10">
      <c r="B5" s="1" t="s">
        <v>0</v>
      </c>
      <c r="C5" s="2"/>
      <c r="D5" s="2"/>
      <c r="E5" s="2"/>
      <c r="F5" s="2" t="s">
        <v>1</v>
      </c>
      <c r="G5" s="2"/>
      <c r="H5" s="2"/>
      <c r="I5" s="2" t="s">
        <v>2</v>
      </c>
      <c r="J5" s="2" t="s">
        <v>3</v>
      </c>
    </row>
    <row r="6" spans="2:10">
      <c r="B6" s="4" t="s">
        <v>4</v>
      </c>
      <c r="C6" s="5"/>
      <c r="D6" s="5"/>
      <c r="E6" s="5"/>
      <c r="F6" s="4" t="s">
        <v>5</v>
      </c>
      <c r="G6" s="5"/>
      <c r="H6" s="5"/>
      <c r="I6" s="6">
        <f>+[1]Cálculos!G164</f>
        <v>0.46</v>
      </c>
      <c r="J6" s="6">
        <f>+[1]Cálculos!H164</f>
        <v>0.79</v>
      </c>
    </row>
    <row r="7" spans="2:10">
      <c r="B7" s="4" t="s">
        <v>6</v>
      </c>
      <c r="C7" s="5"/>
      <c r="D7" s="5"/>
      <c r="E7" s="5"/>
      <c r="F7" s="4" t="s">
        <v>5</v>
      </c>
      <c r="G7" s="5"/>
      <c r="H7" s="5"/>
      <c r="I7" s="6">
        <f>+[1]Cálculos!G165</f>
        <v>0.55000000000000004</v>
      </c>
      <c r="J7" s="6">
        <f>+[1]Cálculos!H165</f>
        <v>0.85</v>
      </c>
    </row>
    <row r="8" spans="2:10">
      <c r="B8" s="4" t="s">
        <v>7</v>
      </c>
      <c r="C8" s="5"/>
      <c r="D8" s="5"/>
      <c r="E8" s="5"/>
      <c r="F8" s="4" t="s">
        <v>5</v>
      </c>
      <c r="G8" s="5"/>
      <c r="H8" s="5"/>
      <c r="I8" s="6">
        <f>+[1]Cálculos!G166</f>
        <v>0.72</v>
      </c>
      <c r="J8" s="6">
        <f>+[1]Cálculos!H166</f>
        <v>0.94</v>
      </c>
    </row>
    <row r="9" spans="2:10">
      <c r="B9" s="4" t="s">
        <v>8</v>
      </c>
      <c r="C9" s="5"/>
      <c r="D9" s="5"/>
      <c r="E9" s="5"/>
      <c r="F9" s="4" t="s">
        <v>5</v>
      </c>
      <c r="G9" s="5"/>
      <c r="H9" s="5"/>
      <c r="I9" s="6">
        <f>+[1]Cálculos!G167</f>
        <v>0.85</v>
      </c>
      <c r="J9" s="6">
        <f>+[1]Cálculos!H167</f>
        <v>0.98</v>
      </c>
    </row>
  </sheetData>
  <mergeCells count="2">
    <mergeCell ref="B1:J1"/>
    <mergeCell ref="B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A33C8-5C1E-48EA-92FD-3B8717AAECE6}">
  <dimension ref="A1:I16"/>
  <sheetViews>
    <sheetView workbookViewId="0">
      <selection activeCell="A3" sqref="A3:C3"/>
    </sheetView>
  </sheetViews>
  <sheetFormatPr baseColWidth="10" defaultRowHeight="14.4"/>
  <cols>
    <col min="1" max="1" width="45" style="3" bestFit="1" customWidth="1"/>
    <col min="2" max="2" width="22" style="3" bestFit="1" customWidth="1"/>
    <col min="3" max="3" width="4.21875" style="3" bestFit="1" customWidth="1"/>
    <col min="4" max="16384" width="11.5546875" style="3"/>
  </cols>
  <sheetData>
    <row r="1" spans="1:9">
      <c r="A1" s="47" t="s">
        <v>65</v>
      </c>
      <c r="B1" s="47"/>
      <c r="C1" s="47"/>
      <c r="D1" s="46"/>
      <c r="E1" s="46"/>
      <c r="F1" s="46"/>
      <c r="G1" s="46"/>
      <c r="H1" s="46"/>
      <c r="I1" s="46"/>
    </row>
    <row r="2" spans="1:9" ht="15.6">
      <c r="A2" s="40" t="s">
        <v>66</v>
      </c>
      <c r="B2" s="40"/>
      <c r="C2" s="40"/>
      <c r="D2" s="45"/>
      <c r="E2" s="45"/>
      <c r="F2" s="45"/>
      <c r="G2" s="45"/>
      <c r="H2" s="45"/>
      <c r="I2" s="45"/>
    </row>
    <row r="3" spans="1:9">
      <c r="A3" s="48" t="s">
        <v>21</v>
      </c>
      <c r="B3" s="48"/>
      <c r="C3" s="48"/>
    </row>
    <row r="4" spans="1:9">
      <c r="A4" s="49" t="s">
        <v>67</v>
      </c>
      <c r="B4" s="49" t="s">
        <v>55</v>
      </c>
      <c r="C4" s="49" t="s">
        <v>14</v>
      </c>
    </row>
    <row r="5" spans="1:9">
      <c r="A5" s="3" t="s">
        <v>68</v>
      </c>
      <c r="B5" s="3" t="s">
        <v>69</v>
      </c>
      <c r="C5" s="3">
        <v>4.2</v>
      </c>
    </row>
    <row r="6" spans="1:9">
      <c r="A6" s="48" t="s">
        <v>70</v>
      </c>
      <c r="B6" s="48"/>
      <c r="C6" s="48"/>
    </row>
    <row r="7" spans="1:9">
      <c r="A7" s="49" t="s">
        <v>67</v>
      </c>
      <c r="B7" s="49" t="s">
        <v>55</v>
      </c>
      <c r="C7" s="49" t="s">
        <v>14</v>
      </c>
    </row>
    <row r="8" spans="1:9">
      <c r="A8" s="3" t="s">
        <v>71</v>
      </c>
      <c r="B8" s="3" t="s">
        <v>72</v>
      </c>
      <c r="C8" s="3">
        <v>6.5</v>
      </c>
    </row>
    <row r="9" spans="1:9">
      <c r="A9" s="48" t="s">
        <v>73</v>
      </c>
      <c r="B9" s="48"/>
      <c r="C9" s="48"/>
    </row>
    <row r="10" spans="1:9">
      <c r="A10" s="49" t="s">
        <v>67</v>
      </c>
      <c r="B10" s="49" t="s">
        <v>55</v>
      </c>
      <c r="C10" s="49" t="s">
        <v>14</v>
      </c>
    </row>
    <row r="11" spans="1:9">
      <c r="A11" s="3" t="s">
        <v>74</v>
      </c>
      <c r="B11" s="3" t="s">
        <v>75</v>
      </c>
      <c r="C11" s="3">
        <v>14</v>
      </c>
    </row>
    <row r="12" spans="1:9">
      <c r="A12" s="48" t="s">
        <v>76</v>
      </c>
      <c r="B12" s="48"/>
      <c r="C12" s="48"/>
    </row>
    <row r="13" spans="1:9">
      <c r="A13" s="49" t="s">
        <v>67</v>
      </c>
      <c r="B13" s="49" t="s">
        <v>55</v>
      </c>
      <c r="C13" s="49" t="s">
        <v>14</v>
      </c>
    </row>
    <row r="14" spans="1:9">
      <c r="A14" t="s">
        <v>68</v>
      </c>
      <c r="B14" s="3" t="s">
        <v>69</v>
      </c>
      <c r="C14" s="3">
        <v>1.2</v>
      </c>
    </row>
    <row r="15" spans="1:9">
      <c r="A15" s="51" t="s">
        <v>77</v>
      </c>
    </row>
    <row r="16" spans="1:9" ht="37.200000000000003" customHeight="1">
      <c r="A16" s="50" t="s">
        <v>78</v>
      </c>
      <c r="B16" s="50"/>
      <c r="C16" s="50"/>
    </row>
  </sheetData>
  <mergeCells count="7">
    <mergeCell ref="A9:C9"/>
    <mergeCell ref="A12:C12"/>
    <mergeCell ref="A16:C16"/>
    <mergeCell ref="A1:C1"/>
    <mergeCell ref="A2:C2"/>
    <mergeCell ref="A3:C3"/>
    <mergeCell ref="A6:C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83A52-6B74-4F77-89C1-46272E855A94}">
  <dimension ref="A1:D53"/>
  <sheetViews>
    <sheetView tabSelected="1" workbookViewId="0">
      <selection sqref="A1:D1"/>
    </sheetView>
  </sheetViews>
  <sheetFormatPr baseColWidth="10" defaultRowHeight="14.4"/>
  <cols>
    <col min="1" max="1" width="5.33203125" style="3" bestFit="1" customWidth="1"/>
    <col min="2" max="2" width="62.33203125" style="3" bestFit="1" customWidth="1"/>
    <col min="3" max="3" width="14.6640625" style="3" bestFit="1" customWidth="1"/>
    <col min="4" max="4" width="12" style="3" bestFit="1" customWidth="1"/>
    <col min="5" max="16384" width="11.5546875" style="3"/>
  </cols>
  <sheetData>
    <row r="1" spans="1:4" ht="17.399999999999999">
      <c r="A1" s="52" t="s">
        <v>79</v>
      </c>
      <c r="B1" s="52"/>
      <c r="C1" s="52"/>
      <c r="D1" s="52"/>
    </row>
    <row r="2" spans="1:4" ht="17.399999999999999">
      <c r="A2" s="52" t="s">
        <v>163</v>
      </c>
      <c r="B2" s="52"/>
      <c r="C2" s="52"/>
      <c r="D2" s="52"/>
    </row>
    <row r="3" spans="1:4" ht="18" thickBot="1">
      <c r="A3" s="52" t="s">
        <v>80</v>
      </c>
      <c r="B3" s="52"/>
      <c r="C3" s="52"/>
      <c r="D3" s="52"/>
    </row>
    <row r="4" spans="1:4" ht="26.4">
      <c r="A4" s="53" t="s">
        <v>81</v>
      </c>
      <c r="B4" s="54"/>
      <c r="C4" s="55" t="s">
        <v>82</v>
      </c>
      <c r="D4" s="56" t="s">
        <v>83</v>
      </c>
    </row>
    <row r="5" spans="1:4">
      <c r="A5" s="57" t="s">
        <v>84</v>
      </c>
      <c r="B5" s="58" t="s">
        <v>85</v>
      </c>
      <c r="C5" s="59" t="s">
        <v>86</v>
      </c>
      <c r="D5" s="60">
        <v>0.86</v>
      </c>
    </row>
    <row r="6" spans="1:4">
      <c r="A6" s="61"/>
      <c r="B6" s="62"/>
      <c r="C6" s="63"/>
      <c r="D6" s="64"/>
    </row>
    <row r="7" spans="1:4" ht="15.6" thickBot="1">
      <c r="A7" s="65" t="s">
        <v>87</v>
      </c>
      <c r="B7" s="66"/>
      <c r="C7" s="66"/>
      <c r="D7" s="67"/>
    </row>
    <row r="8" spans="1:4" ht="16.2" thickBot="1">
      <c r="A8" s="68"/>
      <c r="B8" s="68"/>
      <c r="C8" s="68"/>
      <c r="D8" s="68"/>
    </row>
    <row r="9" spans="1:4" ht="26.4">
      <c r="A9" s="69" t="s">
        <v>88</v>
      </c>
      <c r="B9" s="70"/>
      <c r="C9" s="55" t="s">
        <v>82</v>
      </c>
      <c r="D9" s="56" t="s">
        <v>83</v>
      </c>
    </row>
    <row r="10" spans="1:4" ht="15.6">
      <c r="A10" s="71" t="s">
        <v>89</v>
      </c>
      <c r="B10" s="72" t="s">
        <v>90</v>
      </c>
      <c r="C10" s="73" t="s">
        <v>91</v>
      </c>
      <c r="D10" s="74">
        <v>5.5</v>
      </c>
    </row>
    <row r="11" spans="1:4" ht="15.6">
      <c r="A11" s="75" t="s">
        <v>92</v>
      </c>
      <c r="B11" s="72" t="s">
        <v>93</v>
      </c>
      <c r="C11" s="73" t="s">
        <v>91</v>
      </c>
      <c r="D11" s="74">
        <v>4.5</v>
      </c>
    </row>
    <row r="12" spans="1:4" ht="15.6">
      <c r="A12" s="75" t="s">
        <v>94</v>
      </c>
      <c r="B12" s="72" t="s">
        <v>95</v>
      </c>
      <c r="C12" s="73" t="s">
        <v>96</v>
      </c>
      <c r="D12" s="76">
        <v>135</v>
      </c>
    </row>
    <row r="13" spans="1:4" ht="15.6">
      <c r="A13" s="75" t="s">
        <v>97</v>
      </c>
      <c r="B13" s="72" t="s">
        <v>98</v>
      </c>
      <c r="C13" s="73" t="s">
        <v>96</v>
      </c>
      <c r="D13" s="76">
        <v>165</v>
      </c>
    </row>
    <row r="14" spans="1:4" ht="15.6">
      <c r="A14" s="75" t="s">
        <v>99</v>
      </c>
      <c r="B14" s="72" t="s">
        <v>100</v>
      </c>
      <c r="C14" s="73" t="s">
        <v>96</v>
      </c>
      <c r="D14" s="76">
        <v>198</v>
      </c>
    </row>
    <row r="15" spans="1:4" ht="15.6">
      <c r="A15" s="75" t="s">
        <v>101</v>
      </c>
      <c r="B15" s="72" t="s">
        <v>102</v>
      </c>
      <c r="C15" s="73" t="s">
        <v>96</v>
      </c>
      <c r="D15" s="76">
        <v>25</v>
      </c>
    </row>
    <row r="16" spans="1:4" ht="15.6">
      <c r="A16" s="75" t="s">
        <v>103</v>
      </c>
      <c r="B16" s="72" t="s">
        <v>104</v>
      </c>
      <c r="C16" s="73" t="s">
        <v>96</v>
      </c>
      <c r="D16" s="76">
        <v>25</v>
      </c>
    </row>
    <row r="17" spans="1:4" ht="15.6">
      <c r="A17" s="75" t="s">
        <v>105</v>
      </c>
      <c r="B17" s="72" t="s">
        <v>106</v>
      </c>
      <c r="C17" s="73" t="s">
        <v>96</v>
      </c>
      <c r="D17" s="76">
        <v>141.5</v>
      </c>
    </row>
    <row r="18" spans="1:4" ht="15.6">
      <c r="A18" s="75" t="s">
        <v>107</v>
      </c>
      <c r="B18" s="72" t="s">
        <v>108</v>
      </c>
      <c r="C18" s="73" t="s">
        <v>96</v>
      </c>
      <c r="D18" s="76">
        <v>192</v>
      </c>
    </row>
    <row r="19" spans="1:4" ht="15.6">
      <c r="A19" s="75" t="s">
        <v>109</v>
      </c>
      <c r="B19" s="72" t="s">
        <v>110</v>
      </c>
      <c r="C19" s="73" t="s">
        <v>96</v>
      </c>
      <c r="D19" s="76">
        <v>141.5</v>
      </c>
    </row>
    <row r="20" spans="1:4" ht="15.6">
      <c r="A20" s="75" t="s">
        <v>111</v>
      </c>
      <c r="B20" s="72" t="s">
        <v>112</v>
      </c>
      <c r="C20" s="73" t="s">
        <v>96</v>
      </c>
      <c r="D20" s="76">
        <v>192</v>
      </c>
    </row>
    <row r="21" spans="1:4" ht="15.6">
      <c r="A21" s="75" t="s">
        <v>113</v>
      </c>
      <c r="B21" s="72" t="s">
        <v>114</v>
      </c>
      <c r="C21" s="73" t="s">
        <v>96</v>
      </c>
      <c r="D21" s="76">
        <v>141.5</v>
      </c>
    </row>
    <row r="22" spans="1:4" ht="15.6">
      <c r="A22" s="75" t="s">
        <v>115</v>
      </c>
      <c r="B22" s="72" t="s">
        <v>116</v>
      </c>
      <c r="C22" s="73" t="s">
        <v>96</v>
      </c>
      <c r="D22" s="76">
        <v>25</v>
      </c>
    </row>
    <row r="23" spans="1:4" ht="16.2" thickBot="1">
      <c r="A23" s="77" t="s">
        <v>117</v>
      </c>
      <c r="B23" s="78" t="s">
        <v>118</v>
      </c>
      <c r="C23" s="79" t="s">
        <v>96</v>
      </c>
      <c r="D23" s="80">
        <v>25</v>
      </c>
    </row>
    <row r="24" spans="1:4" ht="16.2" thickBot="1">
      <c r="A24" s="81"/>
      <c r="B24" s="68"/>
      <c r="C24" s="82"/>
      <c r="D24" s="83"/>
    </row>
    <row r="25" spans="1:4" ht="26.4">
      <c r="A25" s="69" t="s">
        <v>119</v>
      </c>
      <c r="B25" s="70"/>
      <c r="C25" s="55" t="s">
        <v>82</v>
      </c>
      <c r="D25" s="56" t="s">
        <v>83</v>
      </c>
    </row>
    <row r="26" spans="1:4" ht="15.6">
      <c r="A26" s="71" t="s">
        <v>120</v>
      </c>
      <c r="B26" s="84" t="s">
        <v>90</v>
      </c>
      <c r="C26" s="73" t="s">
        <v>91</v>
      </c>
      <c r="D26" s="85">
        <v>1.1000000000000001</v>
      </c>
    </row>
    <row r="27" spans="1:4" ht="15.6">
      <c r="A27" s="71" t="s">
        <v>121</v>
      </c>
      <c r="B27" s="72" t="s">
        <v>122</v>
      </c>
      <c r="C27" s="73" t="s">
        <v>91</v>
      </c>
      <c r="D27" s="85">
        <v>1.1000000000000001</v>
      </c>
    </row>
    <row r="28" spans="1:4" ht="15.6">
      <c r="A28" s="71" t="s">
        <v>123</v>
      </c>
      <c r="B28" s="84" t="s">
        <v>124</v>
      </c>
      <c r="C28" s="86" t="s">
        <v>96</v>
      </c>
      <c r="D28" s="76">
        <v>26</v>
      </c>
    </row>
    <row r="29" spans="1:4" ht="15.6">
      <c r="A29" s="71" t="s">
        <v>125</v>
      </c>
      <c r="B29" s="84" t="s">
        <v>126</v>
      </c>
      <c r="C29" s="86" t="s">
        <v>96</v>
      </c>
      <c r="D29" s="76">
        <v>26</v>
      </c>
    </row>
    <row r="30" spans="1:4" ht="15.6">
      <c r="A30" s="71" t="s">
        <v>127</v>
      </c>
      <c r="B30" s="84" t="s">
        <v>128</v>
      </c>
      <c r="C30" s="86" t="s">
        <v>96</v>
      </c>
      <c r="D30" s="76">
        <v>7</v>
      </c>
    </row>
    <row r="31" spans="1:4" ht="15.6">
      <c r="A31" s="71" t="s">
        <v>129</v>
      </c>
      <c r="B31" s="72" t="s">
        <v>130</v>
      </c>
      <c r="C31" s="73" t="s">
        <v>96</v>
      </c>
      <c r="D31" s="87">
        <v>138</v>
      </c>
    </row>
    <row r="32" spans="1:4" ht="15.6">
      <c r="A32" s="71" t="s">
        <v>131</v>
      </c>
      <c r="B32" s="84" t="s">
        <v>45</v>
      </c>
      <c r="C32" s="73" t="s">
        <v>91</v>
      </c>
      <c r="D32" s="88">
        <v>2.8</v>
      </c>
    </row>
    <row r="33" spans="1:4" ht="15.6">
      <c r="A33" s="71" t="s">
        <v>132</v>
      </c>
      <c r="B33" s="84" t="s">
        <v>133</v>
      </c>
      <c r="C33" s="73" t="s">
        <v>91</v>
      </c>
      <c r="D33" s="88">
        <v>7.7</v>
      </c>
    </row>
    <row r="34" spans="1:4" ht="15.6">
      <c r="A34" s="71" t="s">
        <v>134</v>
      </c>
      <c r="B34" s="72" t="s">
        <v>135</v>
      </c>
      <c r="C34" s="73" t="s">
        <v>136</v>
      </c>
      <c r="D34" s="89">
        <v>300</v>
      </c>
    </row>
    <row r="35" spans="1:4" ht="15.6">
      <c r="A35" s="71" t="s">
        <v>137</v>
      </c>
      <c r="B35" s="84" t="s">
        <v>138</v>
      </c>
      <c r="C35" s="86" t="s">
        <v>139</v>
      </c>
      <c r="D35" s="89">
        <v>15</v>
      </c>
    </row>
    <row r="36" spans="1:4" ht="16.2" thickBot="1">
      <c r="A36" s="90" t="s">
        <v>140</v>
      </c>
      <c r="B36" s="91" t="s">
        <v>18</v>
      </c>
      <c r="C36" s="92" t="s">
        <v>139</v>
      </c>
      <c r="D36" s="93">
        <v>35</v>
      </c>
    </row>
    <row r="37" spans="1:4" ht="16.2" thickBot="1">
      <c r="A37" s="68"/>
      <c r="B37" s="68"/>
      <c r="C37" s="68"/>
      <c r="D37" s="68"/>
    </row>
    <row r="38" spans="1:4" ht="26.4">
      <c r="A38" s="69" t="s">
        <v>141</v>
      </c>
      <c r="B38" s="70"/>
      <c r="C38" s="55" t="s">
        <v>82</v>
      </c>
      <c r="D38" s="56" t="s">
        <v>83</v>
      </c>
    </row>
    <row r="39" spans="1:4" ht="15.6">
      <c r="A39" s="71" t="s">
        <v>142</v>
      </c>
      <c r="B39" s="84" t="s">
        <v>143</v>
      </c>
      <c r="C39" s="73" t="s">
        <v>91</v>
      </c>
      <c r="D39" s="94">
        <v>0.25</v>
      </c>
    </row>
    <row r="40" spans="1:4" ht="16.2" thickBot="1">
      <c r="A40" s="90" t="s">
        <v>144</v>
      </c>
      <c r="B40" s="91" t="s">
        <v>145</v>
      </c>
      <c r="C40" s="92" t="s">
        <v>96</v>
      </c>
      <c r="D40" s="95">
        <v>3</v>
      </c>
    </row>
    <row r="41" spans="1:4" ht="16.2" thickBot="1">
      <c r="A41" s="81"/>
      <c r="B41" s="68"/>
      <c r="C41" s="96"/>
      <c r="D41" s="68"/>
    </row>
    <row r="42" spans="1:4" ht="15.6">
      <c r="A42" s="97" t="s">
        <v>146</v>
      </c>
      <c r="B42" s="98"/>
      <c r="C42" s="98"/>
      <c r="D42" s="99"/>
    </row>
    <row r="43" spans="1:4">
      <c r="A43" s="100" t="s">
        <v>147</v>
      </c>
      <c r="B43" s="101"/>
      <c r="C43" s="101"/>
      <c r="D43" s="102"/>
    </row>
    <row r="44" spans="1:4" ht="15">
      <c r="A44" s="103" t="s">
        <v>148</v>
      </c>
      <c r="B44" s="72" t="s">
        <v>149</v>
      </c>
      <c r="C44" s="104">
        <v>0.25</v>
      </c>
      <c r="D44" s="105"/>
    </row>
    <row r="45" spans="1:4" ht="15">
      <c r="A45" s="103" t="s">
        <v>150</v>
      </c>
      <c r="B45" s="72" t="s">
        <v>151</v>
      </c>
      <c r="C45" s="104">
        <v>0.25</v>
      </c>
      <c r="D45" s="105"/>
    </row>
    <row r="46" spans="1:4" ht="15.6" thickBot="1">
      <c r="A46" s="103" t="s">
        <v>152</v>
      </c>
      <c r="B46" s="91" t="s">
        <v>153</v>
      </c>
      <c r="C46" s="106">
        <v>0.4</v>
      </c>
      <c r="D46" s="107"/>
    </row>
    <row r="47" spans="1:4" ht="16.2" thickBot="1">
      <c r="A47" s="108"/>
      <c r="B47" s="108"/>
      <c r="C47" s="108"/>
      <c r="D47" s="108"/>
    </row>
    <row r="48" spans="1:4" ht="15.6">
      <c r="A48" s="97" t="s">
        <v>154</v>
      </c>
      <c r="B48" s="98"/>
      <c r="C48" s="98"/>
      <c r="D48" s="99"/>
    </row>
    <row r="49" spans="1:4" ht="15" thickBot="1">
      <c r="A49" s="109" t="s">
        <v>155</v>
      </c>
      <c r="B49" s="110"/>
      <c r="C49" s="110"/>
      <c r="D49" s="111"/>
    </row>
    <row r="50" spans="1:4">
      <c r="A50" s="112" t="s">
        <v>156</v>
      </c>
      <c r="B50" s="113"/>
      <c r="C50" s="113"/>
      <c r="D50" s="114"/>
    </row>
    <row r="51" spans="1:4" ht="15" thickBot="1">
      <c r="A51" s="115"/>
      <c r="B51" s="116"/>
      <c r="C51" s="116"/>
      <c r="D51" s="117"/>
    </row>
    <row r="52" spans="1:4" ht="15.6" thickBot="1">
      <c r="A52" s="118" t="s">
        <v>157</v>
      </c>
      <c r="B52" s="119" t="s">
        <v>158</v>
      </c>
      <c r="C52" s="120" t="s">
        <v>159</v>
      </c>
      <c r="D52" s="121"/>
    </row>
    <row r="53" spans="1:4" ht="15.6" thickBot="1">
      <c r="A53" s="122" t="s">
        <v>160</v>
      </c>
      <c r="B53" s="78" t="s">
        <v>161</v>
      </c>
      <c r="C53" s="120" t="s">
        <v>162</v>
      </c>
      <c r="D53" s="121"/>
    </row>
  </sheetData>
  <mergeCells count="22">
    <mergeCell ref="C52:D52"/>
    <mergeCell ref="C53:D53"/>
    <mergeCell ref="A2:D2"/>
    <mergeCell ref="C44:D44"/>
    <mergeCell ref="C45:D45"/>
    <mergeCell ref="C46:D46"/>
    <mergeCell ref="A48:D48"/>
    <mergeCell ref="A49:D49"/>
    <mergeCell ref="A50:D51"/>
    <mergeCell ref="A7:D7"/>
    <mergeCell ref="A9:B9"/>
    <mergeCell ref="A25:B25"/>
    <mergeCell ref="A38:B38"/>
    <mergeCell ref="A42:D42"/>
    <mergeCell ref="A43:D43"/>
    <mergeCell ref="A1:D1"/>
    <mergeCell ref="A3:D3"/>
    <mergeCell ref="A4:B4"/>
    <mergeCell ref="A5:A6"/>
    <mergeCell ref="B5:B6"/>
    <mergeCell ref="C5:C6"/>
    <mergeCell ref="D5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Portmagdalena</vt:lpstr>
      <vt:lpstr>Palermo Sociedad Portuaria</vt:lpstr>
      <vt:lpstr>Algranel</vt:lpstr>
      <vt:lpstr>Puerto Antioquia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Marín Jaramillo</dc:creator>
  <cp:lastModifiedBy>Margarita Marin Jaramillo</cp:lastModifiedBy>
  <dcterms:created xsi:type="dcterms:W3CDTF">2025-06-06T20:03:25Z</dcterms:created>
  <dcterms:modified xsi:type="dcterms:W3CDTF">2025-10-17T15:56:41Z</dcterms:modified>
</cp:coreProperties>
</file>