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hidePivotFieldList="1" defaultThemeVersion="124226"/>
  <mc:AlternateContent xmlns:mc="http://schemas.openxmlformats.org/markup-compatibility/2006">
    <mc:Choice Requires="x15">
      <x15ac:absPath xmlns:x15ac="http://schemas.microsoft.com/office/spreadsheetml/2010/11/ac" url="C:\Users\angelapena\Desktop\Riesgos 2023\"/>
    </mc:Choice>
  </mc:AlternateContent>
  <xr:revisionPtr revIDLastSave="0" documentId="13_ncr:1_{9FE6117F-A9DE-42A1-9AF1-9DF801DA3835}" xr6:coauthVersionLast="47" xr6:coauthVersionMax="47" xr10:uidLastSave="{00000000-0000-0000-0000-000000000000}"/>
  <bookViews>
    <workbookView xWindow="-120" yWindow="-120" windowWidth="20730" windowHeight="11160" tabRatio="874" activeTab="1" xr2:uid="{00000000-000D-0000-FFFF-FFFF00000000}"/>
  </bookViews>
  <sheets>
    <sheet name="Instructivo" sheetId="20" r:id="rId1"/>
    <sheet name="Mapa de Riesgos de Corrupción " sheetId="25" r:id="rId2"/>
    <sheet name="Evaluación de impacto" sheetId="27" r:id="rId3"/>
    <sheet name="Evaluación Control" sheetId="30" r:id="rId4"/>
    <sheet name="Tabla probabilidad" sheetId="12" state="veryHidden" r:id="rId5"/>
    <sheet name="Tabla Impacto" sheetId="13" state="veryHidden" r:id="rId6"/>
    <sheet name="Tabla Valoración" sheetId="29" state="veryHidden" r:id="rId7"/>
    <sheet name="Listas Desplegables" sheetId="31" state="veryHidden" r:id="rId8"/>
    <sheet name="Matriz Calor Inherente" sheetId="18" state="veryHidden" r:id="rId9"/>
    <sheet name="Matriz Calor Residual" sheetId="19" state="veryHidden" r:id="rId10"/>
    <sheet name="Componentes" sheetId="28" state="veryHidden" r:id="rId11"/>
    <sheet name="Tabla_Proceso_Objetivo" sheetId="32" state="veryHidden" r:id="rId12"/>
    <sheet name="Tabla Valoración controles" sheetId="15" state="veryHidden" r:id="rId13"/>
    <sheet name="Opciones Tratamiento" sheetId="16" state="veryHidden" r:id="rId14"/>
    <sheet name="Tabla_Atributos" sheetId="11" state="veryHidden"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1" hidden="1">'Mapa de Riesgos de Corrupción '!$B$9:$B$165</definedName>
    <definedName name="_xlnm._FilterDatabase" localSheetId="11" hidden="1">Tabla_Proceso_Objetivo!$C$1:$F$18</definedName>
    <definedName name="_xlnm.Print_Area" localSheetId="3">'Evaluación Control'!$A$1:$BI$17</definedName>
    <definedName name="_xlnm.Print_Area" localSheetId="2">'Evaluación de impacto'!$A$1:$AS$36</definedName>
    <definedName name="calculo_imp">[1]datos!$S$1:$W$2</definedName>
    <definedName name="Calculo_Impacto">Componentes!$D$1:$H$2</definedName>
    <definedName name="calculo_prob">[1]datos!$Q$3:$R$7</definedName>
    <definedName name="Calculo_Probabilidad">Componentes!$B$3:$C$7</definedName>
    <definedName name="DEBIL">'Listas Desplegables'!$B$6</definedName>
    <definedName name="Evaluación_diseño_control">'Evaluación Control'!$C$8:$BH$17</definedName>
    <definedName name="Evaluación_ejecución_control">'Evaluación Control'!#REF!</definedName>
    <definedName name="FUERTE">'Listas Desplegables'!$B$2:$B$3</definedName>
    <definedName name="Matriz_Impacto">Componentes!$P$4:$Q$7</definedName>
    <definedName name="MODERADO">'Listas Desplegables'!$B$4:$B$5</definedName>
  </definedNames>
  <calcPr calcId="191029"/>
  <pivotCaches>
    <pivotCache cacheId="0" r:id="rId2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17" i="30" l="1"/>
  <c r="BG17" i="30"/>
  <c r="O161" i="25"/>
  <c r="L161" i="25"/>
  <c r="M161" i="25" s="1"/>
  <c r="Q161" i="25"/>
  <c r="P161" i="25" l="1"/>
  <c r="AM30" i="27" l="1"/>
  <c r="AL30" i="27"/>
  <c r="AK30" i="27"/>
  <c r="AJ30" i="27"/>
  <c r="AI30" i="27"/>
  <c r="AH30" i="27"/>
  <c r="AG30" i="27"/>
  <c r="AF30" i="27"/>
  <c r="AM29" i="27"/>
  <c r="AL29" i="27"/>
  <c r="AK29" i="27"/>
  <c r="AJ29" i="27"/>
  <c r="AI29" i="27"/>
  <c r="AH29" i="27"/>
  <c r="AG29" i="27"/>
  <c r="AF29" i="27"/>
  <c r="AF28" i="27" s="1"/>
  <c r="AM28" i="27"/>
  <c r="AL28" i="27"/>
  <c r="AK28" i="27"/>
  <c r="AJ28" i="27"/>
  <c r="AI28" i="27"/>
  <c r="AH28" i="27"/>
  <c r="AG28" i="27"/>
  <c r="BA17" i="30"/>
  <c r="BB17" i="30"/>
  <c r="BC17" i="30"/>
  <c r="BD17" i="30"/>
  <c r="BE17" i="30"/>
  <c r="Z165" i="25"/>
  <c r="AA165" i="25" s="1"/>
  <c r="AC165" i="25" s="1"/>
  <c r="Z164" i="25"/>
  <c r="AA164" i="25" s="1"/>
  <c r="AC164" i="25" s="1"/>
  <c r="AE164" i="25" s="1"/>
  <c r="Z163" i="25"/>
  <c r="AA163" i="25" s="1"/>
  <c r="AC163" i="25" s="1"/>
  <c r="Z162" i="25"/>
  <c r="Z160" i="25"/>
  <c r="AA160" i="25" s="1"/>
  <c r="AC160" i="25" s="1"/>
  <c r="Z159" i="25"/>
  <c r="AA159" i="25" s="1"/>
  <c r="AC159" i="25" s="1"/>
  <c r="AE159" i="25" s="1"/>
  <c r="Z158" i="25"/>
  <c r="AA158" i="25" s="1"/>
  <c r="AC158" i="25" s="1"/>
  <c r="Z157" i="25"/>
  <c r="AA157" i="25" s="1"/>
  <c r="AC157" i="25" s="1"/>
  <c r="Z155" i="25"/>
  <c r="AA155" i="25" s="1"/>
  <c r="AC155" i="25" s="1"/>
  <c r="Z154" i="25"/>
  <c r="AA154" i="25" s="1"/>
  <c r="AC154" i="25" s="1"/>
  <c r="AE154" i="25" s="1"/>
  <c r="Z153" i="25"/>
  <c r="AA153" i="25" s="1"/>
  <c r="AC153" i="25" s="1"/>
  <c r="Z150" i="25"/>
  <c r="AA150" i="25" s="1"/>
  <c r="AC150" i="25" s="1"/>
  <c r="Z149" i="25"/>
  <c r="AA149" i="25" s="1"/>
  <c r="AC149" i="25" s="1"/>
  <c r="AE149" i="25" s="1"/>
  <c r="Z148" i="25"/>
  <c r="AA148" i="25" s="1"/>
  <c r="AC148" i="25" s="1"/>
  <c r="O146" i="25"/>
  <c r="AE30" i="27"/>
  <c r="AE29" i="27"/>
  <c r="AE28" i="27" s="1"/>
  <c r="AD30" i="27"/>
  <c r="AD29" i="27"/>
  <c r="AD28" i="27" s="1"/>
  <c r="AA162" i="25"/>
  <c r="AC162" i="25" s="1"/>
  <c r="AJ156" i="25"/>
  <c r="AK156" i="25" s="1"/>
  <c r="L156" i="25"/>
  <c r="M156" i="25" s="1"/>
  <c r="AJ151" i="25"/>
  <c r="AK151" i="25" s="1"/>
  <c r="L151" i="25"/>
  <c r="M151" i="25" s="1"/>
  <c r="L146" i="25"/>
  <c r="M146" i="25" s="1"/>
  <c r="AG146" i="25" s="1"/>
  <c r="Q146" i="25"/>
  <c r="Q156" i="25"/>
  <c r="Q151" i="25"/>
  <c r="AE158" i="25" l="1"/>
  <c r="AD158" i="25"/>
  <c r="AE148" i="25"/>
  <c r="AD148" i="25"/>
  <c r="AJ146" i="25"/>
  <c r="AK146" i="25" s="1"/>
  <c r="AD162" i="25"/>
  <c r="AE162" i="25"/>
  <c r="AD163" i="25"/>
  <c r="AE163" i="25"/>
  <c r="AE165" i="25"/>
  <c r="AD165" i="25"/>
  <c r="AD164" i="25"/>
  <c r="AD157" i="25"/>
  <c r="AE157" i="25"/>
  <c r="AE160" i="25"/>
  <c r="AD160" i="25"/>
  <c r="AD159" i="25"/>
  <c r="O156" i="25"/>
  <c r="P156" i="25" s="1"/>
  <c r="AE153" i="25"/>
  <c r="AD153" i="25"/>
  <c r="AE155" i="25"/>
  <c r="AD155" i="25"/>
  <c r="AD154" i="25"/>
  <c r="O151" i="25"/>
  <c r="P151" i="25" s="1"/>
  <c r="AI146" i="25"/>
  <c r="AH146" i="25"/>
  <c r="AL146" i="25" s="1"/>
  <c r="AE150" i="25"/>
  <c r="AD150" i="25"/>
  <c r="AD149" i="25"/>
  <c r="P146" i="25"/>
  <c r="AF156" i="25" l="1"/>
  <c r="AG156" i="25" s="1"/>
  <c r="AI156" i="25" s="1"/>
  <c r="AF151" i="25"/>
  <c r="AG151" i="25" s="1"/>
  <c r="AI151" i="25" s="1"/>
  <c r="AF161" i="25"/>
  <c r="AG161" i="25" s="1"/>
  <c r="AF146" i="25"/>
  <c r="AH156" i="25" l="1"/>
  <c r="AL156" i="25" s="1"/>
  <c r="AI161" i="25"/>
  <c r="AH161" i="25"/>
  <c r="AH151" i="25"/>
  <c r="AL151" i="25" s="1"/>
  <c r="AA142" i="25"/>
  <c r="S17" i="30"/>
  <c r="AZ17" i="30"/>
  <c r="Z135" i="25" l="1"/>
  <c r="AA135" i="25" s="1"/>
  <c r="AC135" i="25" s="1"/>
  <c r="Z138" i="25"/>
  <c r="AA138" i="25" s="1"/>
  <c r="AC138" i="25" s="1"/>
  <c r="Z139" i="25"/>
  <c r="AA139" i="25" s="1"/>
  <c r="AC139" i="25" s="1"/>
  <c r="Z140" i="25"/>
  <c r="AA140" i="25" s="1"/>
  <c r="AC140" i="25" s="1"/>
  <c r="AT17" i="30"/>
  <c r="Z131" i="25" s="1"/>
  <c r="AA131" i="25" s="1"/>
  <c r="AC131" i="25" s="1"/>
  <c r="AU17" i="30"/>
  <c r="Z132" i="25" s="1"/>
  <c r="AA132" i="25" s="1"/>
  <c r="AC132" i="25" s="1"/>
  <c r="AE132" i="25" s="1"/>
  <c r="AV17" i="30"/>
  <c r="Z133" i="25" s="1"/>
  <c r="AA133" i="25" s="1"/>
  <c r="AC133" i="25" s="1"/>
  <c r="AD133" i="25" s="1"/>
  <c r="Z128" i="25"/>
  <c r="AA128" i="25" s="1"/>
  <c r="AC128" i="25" s="1"/>
  <c r="Z129" i="25"/>
  <c r="AA129" i="25" s="1"/>
  <c r="AC129" i="25" s="1"/>
  <c r="AD129" i="25" s="1"/>
  <c r="Z130" i="25"/>
  <c r="AA130" i="25" s="1"/>
  <c r="AC130" i="25" s="1"/>
  <c r="AA29" i="27"/>
  <c r="AA28" i="27" s="1"/>
  <c r="N131" i="25" s="1"/>
  <c r="AB29" i="27"/>
  <c r="AB28" i="27" s="1"/>
  <c r="AA30" i="27"/>
  <c r="AB30" i="27"/>
  <c r="L131" i="25"/>
  <c r="M131" i="25" s="1"/>
  <c r="L136" i="25"/>
  <c r="M136" i="25" s="1"/>
  <c r="N136" i="25" l="1"/>
  <c r="O136" i="25" s="1"/>
  <c r="P136" i="25" s="1"/>
  <c r="AD135" i="25"/>
  <c r="AE135" i="25"/>
  <c r="AD140" i="25"/>
  <c r="AE140" i="25"/>
  <c r="AE139" i="25"/>
  <c r="AD139" i="25"/>
  <c r="AD138" i="25"/>
  <c r="AE138" i="25"/>
  <c r="AE130" i="25"/>
  <c r="AD130" i="25"/>
  <c r="AE131" i="25"/>
  <c r="AD131" i="25"/>
  <c r="AD128" i="25"/>
  <c r="AE128" i="25"/>
  <c r="AE133" i="25"/>
  <c r="AE129" i="25"/>
  <c r="AD132" i="25"/>
  <c r="AJ136" i="25" l="1"/>
  <c r="AK136" i="25" s="1"/>
  <c r="Z123" i="25"/>
  <c r="AA123" i="25" s="1"/>
  <c r="AC123" i="25" s="1"/>
  <c r="Z124" i="25"/>
  <c r="AA124" i="25" s="1"/>
  <c r="AC124" i="25" s="1"/>
  <c r="Z125" i="25"/>
  <c r="AA125" i="25" s="1"/>
  <c r="AC125" i="25" s="1"/>
  <c r="AS17" i="30"/>
  <c r="Z127" i="25" s="1"/>
  <c r="AA127" i="25" s="1"/>
  <c r="AC127" i="25" s="1"/>
  <c r="AW17" i="30"/>
  <c r="Z134" i="25" s="1"/>
  <c r="AA134" i="25" s="1"/>
  <c r="AC134" i="25" s="1"/>
  <c r="AX17" i="30"/>
  <c r="Z136" i="25" s="1"/>
  <c r="AA136" i="25" s="1"/>
  <c r="AC136" i="25" s="1"/>
  <c r="L126" i="25"/>
  <c r="M126" i="25" s="1"/>
  <c r="AE136" i="25" l="1"/>
  <c r="AD136" i="25"/>
  <c r="AD134" i="25"/>
  <c r="AF131" i="25" s="1"/>
  <c r="AG131" i="25" s="1"/>
  <c r="AE134" i="25"/>
  <c r="AE124" i="25"/>
  <c r="AD124" i="25"/>
  <c r="AD127" i="25"/>
  <c r="AE127" i="25"/>
  <c r="AD125" i="25"/>
  <c r="AE125" i="25"/>
  <c r="AD123" i="25"/>
  <c r="AE123" i="25"/>
  <c r="AH131" i="25" l="1"/>
  <c r="AI131" i="25"/>
  <c r="Z117" i="25"/>
  <c r="AA117" i="25" s="1"/>
  <c r="AC117" i="25" s="1"/>
  <c r="AD117" i="25" s="1"/>
  <c r="Z118" i="25"/>
  <c r="AA118" i="25" s="1"/>
  <c r="AC118" i="25" s="1"/>
  <c r="Z119" i="25"/>
  <c r="AA119" i="25" s="1"/>
  <c r="AC119" i="25" s="1"/>
  <c r="Z120" i="25"/>
  <c r="AA120" i="25" s="1"/>
  <c r="AC120" i="25" s="1"/>
  <c r="Z112" i="25"/>
  <c r="AA112" i="25" s="1"/>
  <c r="AC112" i="25" s="1"/>
  <c r="Z113" i="25"/>
  <c r="AA113" i="25" s="1"/>
  <c r="AC113" i="25" s="1"/>
  <c r="Z114" i="25"/>
  <c r="AA114" i="25" s="1"/>
  <c r="AC114" i="25" s="1"/>
  <c r="Z115" i="25"/>
  <c r="AA115" i="25" s="1"/>
  <c r="AC115" i="25" s="1"/>
  <c r="L111" i="25"/>
  <c r="M111" i="25" s="1"/>
  <c r="L116" i="25"/>
  <c r="M116" i="25" s="1"/>
  <c r="L121" i="25"/>
  <c r="M121" i="25" s="1"/>
  <c r="AG121" i="25" s="1"/>
  <c r="AI121" i="25" s="1"/>
  <c r="AH121" i="25" l="1"/>
  <c r="AE120" i="25"/>
  <c r="AD120" i="25"/>
  <c r="AD119" i="25"/>
  <c r="AE119" i="25"/>
  <c r="AD118" i="25"/>
  <c r="AE118" i="25"/>
  <c r="AE117" i="25"/>
  <c r="AD113" i="25"/>
  <c r="AE113" i="25"/>
  <c r="AD115" i="25"/>
  <c r="AE115" i="25"/>
  <c r="AE114" i="25"/>
  <c r="AD114" i="25"/>
  <c r="AE112" i="25"/>
  <c r="AD112" i="25"/>
  <c r="Z102" i="25"/>
  <c r="AA102" i="25" s="1"/>
  <c r="AC102" i="25" s="1"/>
  <c r="AD102" i="25" s="1"/>
  <c r="Z103" i="25"/>
  <c r="AA103" i="25" s="1"/>
  <c r="AC103" i="25" s="1"/>
  <c r="Z104" i="25"/>
  <c r="AA104" i="25" s="1"/>
  <c r="AC104" i="25" s="1"/>
  <c r="Z105" i="25"/>
  <c r="AA105" i="25" s="1"/>
  <c r="AC105" i="25" s="1"/>
  <c r="AE105" i="25" s="1"/>
  <c r="Z107" i="25"/>
  <c r="AA107" i="25" s="1"/>
  <c r="AC107" i="25" s="1"/>
  <c r="Z108" i="25"/>
  <c r="AA108" i="25" s="1"/>
  <c r="AC108" i="25" s="1"/>
  <c r="Z109" i="25"/>
  <c r="AA109" i="25" s="1"/>
  <c r="AC109" i="25" s="1"/>
  <c r="Z110" i="25"/>
  <c r="AA110" i="25" s="1"/>
  <c r="AC110" i="25" s="1"/>
  <c r="AD110" i="25" s="1"/>
  <c r="L106" i="25"/>
  <c r="M106" i="25" s="1"/>
  <c r="AM17" i="30"/>
  <c r="Z106" i="25" s="1"/>
  <c r="AA106" i="25" s="1"/>
  <c r="AC106" i="25" s="1"/>
  <c r="AN17" i="30"/>
  <c r="Z111" i="25" s="1"/>
  <c r="AA111" i="25" s="1"/>
  <c r="AC111" i="25" s="1"/>
  <c r="AD111" i="25" s="1"/>
  <c r="AO17" i="30"/>
  <c r="Z116" i="25" s="1"/>
  <c r="AA116" i="25" s="1"/>
  <c r="AC116" i="25" s="1"/>
  <c r="AE116" i="25" s="1"/>
  <c r="AP17" i="30"/>
  <c r="Z121" i="25" s="1"/>
  <c r="AA121" i="25" s="1"/>
  <c r="AC121" i="25" s="1"/>
  <c r="AE121" i="25" s="1"/>
  <c r="AQ17" i="30"/>
  <c r="Z122" i="25" s="1"/>
  <c r="AA122" i="25" s="1"/>
  <c r="AC122" i="25" s="1"/>
  <c r="AE122" i="25" s="1"/>
  <c r="AR17" i="30"/>
  <c r="Z126" i="25" s="1"/>
  <c r="AA126" i="25" s="1"/>
  <c r="AC126" i="25" s="1"/>
  <c r="AY17" i="30"/>
  <c r="Z137" i="25" s="1"/>
  <c r="AA137" i="25" s="1"/>
  <c r="AC137" i="25" s="1"/>
  <c r="AD137" i="25" l="1"/>
  <c r="AF136" i="25" s="1"/>
  <c r="AG136" i="25" s="1"/>
  <c r="AE137" i="25"/>
  <c r="AE111" i="25"/>
  <c r="AD121" i="25"/>
  <c r="AE126" i="25"/>
  <c r="AD126" i="25"/>
  <c r="AF126" i="25" s="1"/>
  <c r="AG126" i="25" s="1"/>
  <c r="AD122" i="25"/>
  <c r="AD116" i="25"/>
  <c r="AF116" i="25" s="1"/>
  <c r="AG116" i="25" s="1"/>
  <c r="AH116" i="25" s="1"/>
  <c r="AF111" i="25"/>
  <c r="AG111" i="25" s="1"/>
  <c r="AI111" i="25" s="1"/>
  <c r="AD109" i="25"/>
  <c r="AE109" i="25"/>
  <c r="AE108" i="25"/>
  <c r="AD108" i="25"/>
  <c r="AD104" i="25"/>
  <c r="AE104" i="25"/>
  <c r="AE107" i="25"/>
  <c r="AD107" i="25"/>
  <c r="AD103" i="25"/>
  <c r="AE103" i="25"/>
  <c r="AD106" i="25"/>
  <c r="AE106" i="25"/>
  <c r="AD105" i="25"/>
  <c r="AE110" i="25"/>
  <c r="AE102" i="25"/>
  <c r="AI136" i="25" l="1"/>
  <c r="AH136" i="25"/>
  <c r="AL136" i="25" s="1"/>
  <c r="AI126" i="25"/>
  <c r="AH126" i="25"/>
  <c r="AF121" i="25"/>
  <c r="AI116" i="25"/>
  <c r="AH111" i="25"/>
  <c r="AF106" i="25"/>
  <c r="AG106" i="25" s="1"/>
  <c r="AI106" i="25" l="1"/>
  <c r="AH106" i="25"/>
  <c r="Z97" i="25" l="1"/>
  <c r="AA97" i="25" s="1"/>
  <c r="AC97" i="25" s="1"/>
  <c r="Z98" i="25"/>
  <c r="AA98" i="25" s="1"/>
  <c r="AC98" i="25" s="1"/>
  <c r="Z99" i="25"/>
  <c r="AA99" i="25" s="1"/>
  <c r="AC99" i="25" s="1"/>
  <c r="Z100" i="25"/>
  <c r="AA100" i="25" s="1"/>
  <c r="AC100" i="25" s="1"/>
  <c r="L101" i="25"/>
  <c r="M101" i="25" s="1"/>
  <c r="AD97" i="25" l="1"/>
  <c r="AE97" i="25"/>
  <c r="AE100" i="25"/>
  <c r="AD100" i="25"/>
  <c r="AD99" i="25"/>
  <c r="AE99" i="25"/>
  <c r="AD98" i="25"/>
  <c r="AE98" i="25"/>
  <c r="Z93" i="25" l="1"/>
  <c r="AA93" i="25" s="1"/>
  <c r="AC93" i="25" s="1"/>
  <c r="Z94" i="25"/>
  <c r="AA94" i="25" s="1"/>
  <c r="AC94" i="25" s="1"/>
  <c r="Z95" i="25"/>
  <c r="AA95" i="25" s="1"/>
  <c r="AC95" i="25" s="1"/>
  <c r="Z89" i="25"/>
  <c r="AA89" i="25" s="1"/>
  <c r="AC89" i="25" s="1"/>
  <c r="Z90" i="25"/>
  <c r="AA90" i="25" s="1"/>
  <c r="AC90" i="25" s="1"/>
  <c r="S29" i="27"/>
  <c r="S28" i="27" s="1"/>
  <c r="T29" i="27"/>
  <c r="T28" i="27" s="1"/>
  <c r="U29" i="27"/>
  <c r="U28" i="27" s="1"/>
  <c r="N101" i="25" s="1"/>
  <c r="AJ101" i="25" s="1"/>
  <c r="AK101" i="25" s="1"/>
  <c r="V29" i="27"/>
  <c r="V28" i="27" s="1"/>
  <c r="N106" i="25" s="1"/>
  <c r="AJ106" i="25" s="1"/>
  <c r="W29" i="27"/>
  <c r="W28" i="27" s="1"/>
  <c r="N111" i="25" s="1"/>
  <c r="AJ111" i="25" s="1"/>
  <c r="X29" i="27"/>
  <c r="X28" i="27" s="1"/>
  <c r="N116" i="25" s="1"/>
  <c r="AJ116" i="25" s="1"/>
  <c r="Y29" i="27"/>
  <c r="Y28" i="27" s="1"/>
  <c r="N121" i="25" s="1"/>
  <c r="AJ121" i="25" s="1"/>
  <c r="S30" i="27"/>
  <c r="T30" i="27"/>
  <c r="U30" i="27"/>
  <c r="V30" i="27"/>
  <c r="W30" i="27"/>
  <c r="X30" i="27"/>
  <c r="Y30" i="27"/>
  <c r="AJ131" i="25"/>
  <c r="L91" i="25"/>
  <c r="M91" i="25" s="1"/>
  <c r="L96" i="25"/>
  <c r="M96" i="25" s="1"/>
  <c r="AK131" i="25" l="1"/>
  <c r="AL131" i="25"/>
  <c r="O131" i="25"/>
  <c r="P131" i="25" s="1"/>
  <c r="AK121" i="25"/>
  <c r="AL121" i="25"/>
  <c r="AK116" i="25"/>
  <c r="AL116" i="25"/>
  <c r="AK111" i="25"/>
  <c r="AL111" i="25"/>
  <c r="O116" i="25"/>
  <c r="P116" i="25" s="1"/>
  <c r="O121" i="25"/>
  <c r="P121" i="25" s="1"/>
  <c r="O111" i="25"/>
  <c r="P111" i="25" s="1"/>
  <c r="AK106" i="25"/>
  <c r="AL106" i="25"/>
  <c r="O106" i="25"/>
  <c r="P106" i="25" s="1"/>
  <c r="O101" i="25"/>
  <c r="P101" i="25" s="1"/>
  <c r="AD93" i="25"/>
  <c r="AE93" i="25"/>
  <c r="AD95" i="25"/>
  <c r="AE95" i="25"/>
  <c r="AD94" i="25"/>
  <c r="AE94" i="25"/>
  <c r="AD89" i="25"/>
  <c r="AE89" i="25"/>
  <c r="AD90" i="25"/>
  <c r="AE90" i="25"/>
  <c r="Z84" i="25" l="1"/>
  <c r="AA84" i="25" s="1"/>
  <c r="AC84" i="25" s="1"/>
  <c r="Z85" i="25"/>
  <c r="AA85" i="25" s="1"/>
  <c r="AC85" i="25" s="1"/>
  <c r="AF17" i="30"/>
  <c r="Z86" i="25" s="1"/>
  <c r="AA86" i="25" s="1"/>
  <c r="AC86" i="25" s="1"/>
  <c r="AG17" i="30"/>
  <c r="Z87" i="25" s="1"/>
  <c r="AA87" i="25" s="1"/>
  <c r="AC87" i="25" s="1"/>
  <c r="AH17" i="30"/>
  <c r="Z88" i="25" s="1"/>
  <c r="AA88" i="25" s="1"/>
  <c r="AC88" i="25" s="1"/>
  <c r="AI17" i="30"/>
  <c r="Z91" i="25" s="1"/>
  <c r="AA91" i="25" s="1"/>
  <c r="AC91" i="25" s="1"/>
  <c r="AJ17" i="30"/>
  <c r="Z92" i="25" s="1"/>
  <c r="AA92" i="25" s="1"/>
  <c r="AC92" i="25" s="1"/>
  <c r="AK17" i="30"/>
  <c r="Z96" i="25" s="1"/>
  <c r="AA96" i="25" s="1"/>
  <c r="AC96" i="25" s="1"/>
  <c r="AL17" i="30"/>
  <c r="Z101" i="25" s="1"/>
  <c r="AA101" i="25" s="1"/>
  <c r="AC101" i="25" s="1"/>
  <c r="Z79" i="25"/>
  <c r="AA79" i="25" s="1"/>
  <c r="AC79" i="25" s="1"/>
  <c r="Z80" i="25"/>
  <c r="AA80" i="25" s="1"/>
  <c r="AC80" i="25" s="1"/>
  <c r="L81" i="25"/>
  <c r="M81" i="25" s="1"/>
  <c r="AG81" i="25" s="1"/>
  <c r="AH81" i="25" s="1"/>
  <c r="L86" i="25"/>
  <c r="M86" i="25" s="1"/>
  <c r="AG86" i="25" s="1"/>
  <c r="AD91" i="25" l="1"/>
  <c r="AE91" i="25"/>
  <c r="AE92" i="25"/>
  <c r="AD92" i="25"/>
  <c r="AD101" i="25"/>
  <c r="AF101" i="25" s="1"/>
  <c r="AG101" i="25" s="1"/>
  <c r="AE101" i="25"/>
  <c r="AD96" i="25"/>
  <c r="AF96" i="25" s="1"/>
  <c r="AG96" i="25" s="1"/>
  <c r="AE96" i="25"/>
  <c r="AI86" i="25"/>
  <c r="AH86" i="25"/>
  <c r="AD88" i="25"/>
  <c r="AE88" i="25"/>
  <c r="AE84" i="25"/>
  <c r="AD84" i="25"/>
  <c r="AD87" i="25"/>
  <c r="AE87" i="25"/>
  <c r="AE86" i="25"/>
  <c r="AD86" i="25"/>
  <c r="AE85" i="25"/>
  <c r="AD85" i="25"/>
  <c r="AI81" i="25"/>
  <c r="AD80" i="25"/>
  <c r="AE80" i="25"/>
  <c r="AD79" i="25"/>
  <c r="AE79" i="25"/>
  <c r="Z75" i="25"/>
  <c r="AA75" i="25" s="1"/>
  <c r="AC75" i="25" s="1"/>
  <c r="AD75" i="25" s="1"/>
  <c r="Z77" i="25"/>
  <c r="AA77" i="25" s="1"/>
  <c r="AC77" i="25" s="1"/>
  <c r="AD77" i="25" s="1"/>
  <c r="Z78" i="25"/>
  <c r="AA78" i="25" s="1"/>
  <c r="AC78" i="25" s="1"/>
  <c r="AD78" i="25" s="1"/>
  <c r="L76" i="25"/>
  <c r="M76" i="25" s="1"/>
  <c r="AF91" i="25" l="1"/>
  <c r="AG91" i="25" s="1"/>
  <c r="AI101" i="25"/>
  <c r="AH101" i="25"/>
  <c r="AL101" i="25" s="1"/>
  <c r="AI96" i="25"/>
  <c r="AH96" i="25"/>
  <c r="AF86" i="25"/>
  <c r="AE75" i="25"/>
  <c r="AE78" i="25"/>
  <c r="AE77" i="25"/>
  <c r="AI91" i="25" l="1"/>
  <c r="AH91" i="25"/>
  <c r="Z42" i="25" l="1"/>
  <c r="AA42" i="25" s="1"/>
  <c r="AC42" i="25" s="1"/>
  <c r="Z43" i="25"/>
  <c r="AA43" i="25" s="1"/>
  <c r="AC43" i="25" s="1"/>
  <c r="Z44" i="25"/>
  <c r="AA44" i="25" s="1"/>
  <c r="AC44" i="25" s="1"/>
  <c r="Z45" i="25"/>
  <c r="AA45" i="25" s="1"/>
  <c r="AC45" i="25" s="1"/>
  <c r="Z47" i="25"/>
  <c r="AA47" i="25" s="1"/>
  <c r="AC47" i="25" s="1"/>
  <c r="Z48" i="25"/>
  <c r="AA48" i="25" s="1"/>
  <c r="AC48" i="25" s="1"/>
  <c r="Z49" i="25"/>
  <c r="AA49" i="25" s="1"/>
  <c r="AC49" i="25" s="1"/>
  <c r="Z50" i="25"/>
  <c r="AA50" i="25" s="1"/>
  <c r="AC50" i="25" s="1"/>
  <c r="K29" i="27"/>
  <c r="L29" i="27"/>
  <c r="M29" i="27"/>
  <c r="N29" i="27"/>
  <c r="O29" i="27"/>
  <c r="P29" i="27"/>
  <c r="P28" i="27" s="1"/>
  <c r="N76" i="25" s="1"/>
  <c r="AJ76" i="25" s="1"/>
  <c r="Q29" i="27"/>
  <c r="Q28" i="27" s="1"/>
  <c r="N81" i="25" s="1"/>
  <c r="AJ81" i="25" s="1"/>
  <c r="R29" i="27"/>
  <c r="Z29" i="27"/>
  <c r="Z28" i="27" s="1"/>
  <c r="AC29" i="27"/>
  <c r="AC28" i="27" s="1"/>
  <c r="N141" i="25" s="1"/>
  <c r="K30" i="27"/>
  <c r="L30" i="27"/>
  <c r="M30" i="27"/>
  <c r="N30" i="27"/>
  <c r="O30" i="27"/>
  <c r="P30" i="27"/>
  <c r="Q30" i="27"/>
  <c r="R30" i="27"/>
  <c r="Z30" i="27"/>
  <c r="AC30" i="27"/>
  <c r="J30" i="27"/>
  <c r="J29" i="27"/>
  <c r="J28" i="27" s="1"/>
  <c r="O28" i="27"/>
  <c r="R28" i="27"/>
  <c r="N86" i="25" s="1"/>
  <c r="AJ86" i="25" s="1"/>
  <c r="N91" i="25"/>
  <c r="AJ91" i="25" s="1"/>
  <c r="N96" i="25"/>
  <c r="AJ96" i="25" s="1"/>
  <c r="L46" i="25"/>
  <c r="M46" i="25" s="1"/>
  <c r="N126" i="25" l="1"/>
  <c r="AJ126" i="25" s="1"/>
  <c r="AK96" i="25"/>
  <c r="AL96" i="25"/>
  <c r="AK91" i="25"/>
  <c r="AL91" i="25"/>
  <c r="O96" i="25"/>
  <c r="P96" i="25" s="1"/>
  <c r="O91" i="25"/>
  <c r="P91" i="25" s="1"/>
  <c r="AK81" i="25"/>
  <c r="AL81" i="25"/>
  <c r="AK86" i="25"/>
  <c r="AL86" i="25"/>
  <c r="O81" i="25"/>
  <c r="P81" i="25" s="1"/>
  <c r="O86" i="25"/>
  <c r="P86" i="25" s="1"/>
  <c r="AK76" i="25"/>
  <c r="O76" i="25"/>
  <c r="P76" i="25" s="1"/>
  <c r="AE50" i="25"/>
  <c r="AD50" i="25"/>
  <c r="AE49" i="25"/>
  <c r="AD49" i="25"/>
  <c r="AE47" i="25"/>
  <c r="AD47" i="25"/>
  <c r="AE42" i="25"/>
  <c r="AD42" i="25"/>
  <c r="AE45" i="25"/>
  <c r="AD45" i="25"/>
  <c r="AE44" i="25"/>
  <c r="AD44" i="25"/>
  <c r="AE48" i="25"/>
  <c r="AD48" i="25"/>
  <c r="AD43" i="25"/>
  <c r="AE43" i="25"/>
  <c r="O126" i="25" l="1"/>
  <c r="P126" i="25" s="1"/>
  <c r="AK126" i="25"/>
  <c r="AL126" i="25"/>
  <c r="AJ161" i="25"/>
  <c r="AH66" i="25"/>
  <c r="AI66" i="25"/>
  <c r="Z68" i="25"/>
  <c r="AA68" i="25" s="1"/>
  <c r="AC68" i="25" s="1"/>
  <c r="AD68" i="25" s="1"/>
  <c r="Z69" i="25"/>
  <c r="AA69" i="25" s="1"/>
  <c r="AC69" i="25" s="1"/>
  <c r="Z70" i="25"/>
  <c r="AA70" i="25" s="1"/>
  <c r="AC70" i="25" s="1"/>
  <c r="Z73" i="25"/>
  <c r="AA73" i="25" s="1"/>
  <c r="AC73" i="25" s="1"/>
  <c r="Z74" i="25"/>
  <c r="AA74" i="25" s="1"/>
  <c r="AC74" i="25" s="1"/>
  <c r="L71" i="25"/>
  <c r="M71" i="25" s="1"/>
  <c r="N71" i="25"/>
  <c r="O71" i="25" s="1"/>
  <c r="AK161" i="25" l="1"/>
  <c r="AL161" i="25"/>
  <c r="AD74" i="25"/>
  <c r="AE74" i="25"/>
  <c r="AJ71" i="25"/>
  <c r="AK71" i="25" s="1"/>
  <c r="AD70" i="25"/>
  <c r="AE70" i="25"/>
  <c r="AE73" i="25"/>
  <c r="AD73" i="25"/>
  <c r="AE69" i="25"/>
  <c r="AD69" i="25"/>
  <c r="AE68" i="25"/>
  <c r="P71" i="25"/>
  <c r="N28" i="27" l="1"/>
  <c r="AE17" i="30" l="1"/>
  <c r="Z83" i="25" s="1"/>
  <c r="AA83" i="25" s="1"/>
  <c r="AC83" i="25" s="1"/>
  <c r="AD17" i="30"/>
  <c r="Z82" i="25" s="1"/>
  <c r="AA82" i="25" s="1"/>
  <c r="AC82" i="25" s="1"/>
  <c r="AC17" i="30"/>
  <c r="Z81" i="25" s="1"/>
  <c r="AA81" i="25" s="1"/>
  <c r="AC81" i="25" s="1"/>
  <c r="AB17" i="30"/>
  <c r="Z76" i="25" s="1"/>
  <c r="AA76" i="25" s="1"/>
  <c r="AC76" i="25" s="1"/>
  <c r="AA17" i="30"/>
  <c r="Z72" i="25" s="1"/>
  <c r="AA72" i="25" s="1"/>
  <c r="AC72" i="25" s="1"/>
  <c r="Z17" i="30"/>
  <c r="Z71" i="25" s="1"/>
  <c r="AA71" i="25" s="1"/>
  <c r="AC71" i="25" s="1"/>
  <c r="Y17" i="30"/>
  <c r="X17" i="30"/>
  <c r="W17" i="30"/>
  <c r="V17" i="30"/>
  <c r="U17" i="30"/>
  <c r="T17" i="30"/>
  <c r="Z53" i="25"/>
  <c r="R17" i="30"/>
  <c r="Z52" i="25" s="1"/>
  <c r="Q17" i="30"/>
  <c r="Z51" i="25" s="1"/>
  <c r="P17" i="30"/>
  <c r="Z46" i="25" s="1"/>
  <c r="AA46" i="25" s="1"/>
  <c r="AC46" i="25" s="1"/>
  <c r="AD76" i="25" l="1"/>
  <c r="AF76" i="25" s="1"/>
  <c r="AG76" i="25" s="1"/>
  <c r="AE76" i="25"/>
  <c r="AE83" i="25"/>
  <c r="AD83" i="25"/>
  <c r="AD81" i="25"/>
  <c r="AE81" i="25"/>
  <c r="AE82" i="25"/>
  <c r="AD82" i="25"/>
  <c r="AE72" i="25"/>
  <c r="AD72" i="25"/>
  <c r="AE71" i="25"/>
  <c r="AD71" i="25"/>
  <c r="AE46" i="25"/>
  <c r="AD46" i="25"/>
  <c r="AF46" i="25" s="1"/>
  <c r="AG46" i="25" s="1"/>
  <c r="C29" i="27"/>
  <c r="C28" i="27" s="1"/>
  <c r="AI76" i="25" l="1"/>
  <c r="AH76" i="25"/>
  <c r="AL76" i="25" s="1"/>
  <c r="AF81" i="25"/>
  <c r="AF71" i="25"/>
  <c r="AG71" i="25" s="1"/>
  <c r="AH71" i="25" s="1"/>
  <c r="AL71" i="25" s="1"/>
  <c r="AH46" i="25"/>
  <c r="AI46" i="25"/>
  <c r="AI71" i="25" l="1"/>
  <c r="Z14" i="25"/>
  <c r="Z15" i="25"/>
  <c r="AA14" i="25" l="1"/>
  <c r="AC14" i="25" s="1"/>
  <c r="AA15" i="25"/>
  <c r="AC15" i="25" s="1"/>
  <c r="AE15" i="25" s="1"/>
  <c r="AE14" i="25" l="1"/>
  <c r="AD14" i="25"/>
  <c r="AD15" i="25"/>
  <c r="Z20" i="25" l="1"/>
  <c r="AA20" i="25" s="1"/>
  <c r="Z23" i="25" l="1"/>
  <c r="AA23" i="25" s="1"/>
  <c r="Z24" i="25" l="1"/>
  <c r="AA24" i="25" s="1"/>
  <c r="Z25" i="25" l="1"/>
  <c r="AA25" i="25" s="1"/>
  <c r="Z28" i="25" l="1"/>
  <c r="AA28" i="25" s="1"/>
  <c r="Z29" i="25" l="1"/>
  <c r="AA29" i="25" s="1"/>
  <c r="Z30" i="25" l="1"/>
  <c r="AA30" i="25" s="1"/>
  <c r="Z34" i="25" l="1"/>
  <c r="AA34" i="25" s="1"/>
  <c r="Z35" i="25" l="1"/>
  <c r="AA35" i="25" s="1"/>
  <c r="Z37" i="25" l="1"/>
  <c r="AA37" i="25" s="1"/>
  <c r="Z38" i="25" l="1"/>
  <c r="AA38" i="25" s="1"/>
  <c r="Z39" i="25" l="1"/>
  <c r="AA39" i="25" s="1"/>
  <c r="Z40" i="25" l="1"/>
  <c r="AA40" i="25" s="1"/>
  <c r="AA51" i="25" l="1"/>
  <c r="AA52" i="25" l="1"/>
  <c r="AA53" i="25" l="1"/>
  <c r="Z54" i="25" l="1"/>
  <c r="AA54" i="25" s="1"/>
  <c r="Z55" i="25" l="1"/>
  <c r="AA55" i="25" s="1"/>
  <c r="L141" i="25"/>
  <c r="M141" i="25" s="1"/>
  <c r="L66" i="25"/>
  <c r="M66" i="25" s="1"/>
  <c r="L61" i="25"/>
  <c r="M61" i="25" s="1"/>
  <c r="L56" i="25"/>
  <c r="M56" i="25" s="1"/>
  <c r="L51" i="25"/>
  <c r="M51" i="25" s="1"/>
  <c r="L41" i="25"/>
  <c r="M41" i="25" s="1"/>
  <c r="L36" i="25"/>
  <c r="M36" i="25" s="1"/>
  <c r="L31" i="25"/>
  <c r="M31" i="25" s="1"/>
  <c r="L26" i="25"/>
  <c r="M26" i="25" s="1"/>
  <c r="L21" i="25"/>
  <c r="M21" i="25" s="1"/>
  <c r="L16" i="25"/>
  <c r="M16" i="25" s="1"/>
  <c r="L11" i="25"/>
  <c r="M11" i="25" s="1"/>
  <c r="Z56" i="25" l="1"/>
  <c r="AA56" i="25" s="1"/>
  <c r="Z57" i="25" l="1"/>
  <c r="AA57" i="25" s="1"/>
  <c r="Z58" i="25" l="1"/>
  <c r="AA58" i="25" s="1"/>
  <c r="Z59" i="25" l="1"/>
  <c r="AA59" i="25" s="1"/>
  <c r="Z60" i="25" l="1"/>
  <c r="AA60" i="25" s="1"/>
  <c r="Z61" i="25" l="1"/>
  <c r="AA61" i="25" s="1"/>
  <c r="AC60" i="25"/>
  <c r="AD60" i="25" s="1"/>
  <c r="AC55" i="25"/>
  <c r="AD55" i="25" s="1"/>
  <c r="AC40" i="25"/>
  <c r="AD40" i="25" s="1"/>
  <c r="AC39" i="25"/>
  <c r="AD39" i="25" s="1"/>
  <c r="Z62" i="25" l="1"/>
  <c r="AA62" i="25" s="1"/>
  <c r="AE40" i="25"/>
  <c r="AE60" i="25"/>
  <c r="AE39" i="25"/>
  <c r="AE55" i="25"/>
  <c r="AC59" i="25"/>
  <c r="AD59" i="25" s="1"/>
  <c r="AC54" i="25"/>
  <c r="AD54" i="25" s="1"/>
  <c r="Z63" i="25" l="1"/>
  <c r="AA63" i="25" s="1"/>
  <c r="AE54" i="25"/>
  <c r="AE59" i="25"/>
  <c r="BH17" i="30"/>
  <c r="O17" i="30"/>
  <c r="Z41" i="25" s="1"/>
  <c r="AA41" i="25" s="1"/>
  <c r="N17" i="30"/>
  <c r="Z36" i="25" s="1"/>
  <c r="AA36" i="25" s="1"/>
  <c r="M17" i="30"/>
  <c r="Z33" i="25" s="1"/>
  <c r="AA33" i="25" s="1"/>
  <c r="L17" i="30"/>
  <c r="Z32" i="25" s="1"/>
  <c r="AA32" i="25" s="1"/>
  <c r="K17" i="30"/>
  <c r="J17" i="30"/>
  <c r="Z27" i="25" s="1"/>
  <c r="AA27" i="25" s="1"/>
  <c r="I17" i="30"/>
  <c r="Z26" i="25" s="1"/>
  <c r="AA26" i="25" s="1"/>
  <c r="H17" i="30"/>
  <c r="G17" i="30"/>
  <c r="F17" i="30"/>
  <c r="E17" i="30"/>
  <c r="D17" i="30"/>
  <c r="Z12" i="25" s="1"/>
  <c r="AA12" i="25" s="1"/>
  <c r="AC12" i="25" s="1"/>
  <c r="C17" i="30"/>
  <c r="Z22" i="25" l="1"/>
  <c r="AA22" i="25" s="1"/>
  <c r="Z31" i="25"/>
  <c r="AA31" i="25" s="1"/>
  <c r="Z17" i="25"/>
  <c r="AA17" i="25" s="1"/>
  <c r="Z19" i="25"/>
  <c r="AA19" i="25" s="1"/>
  <c r="Z18" i="25"/>
  <c r="AA18" i="25" s="1"/>
  <c r="Z21" i="25"/>
  <c r="AA21" i="25" s="1"/>
  <c r="Z16" i="25"/>
  <c r="AA16" i="25" s="1"/>
  <c r="Z11" i="25"/>
  <c r="AA11" i="25" s="1"/>
  <c r="AC11" i="25" s="1"/>
  <c r="Z13" i="25"/>
  <c r="AA13" i="25" s="1"/>
  <c r="AC13" i="25" s="1"/>
  <c r="AE12" i="25"/>
  <c r="AD12" i="25"/>
  <c r="Z64" i="25"/>
  <c r="AA64" i="25" s="1"/>
  <c r="AC63" i="25"/>
  <c r="AD63" i="25" s="1"/>
  <c r="AC38" i="25"/>
  <c r="AD38" i="25" s="1"/>
  <c r="AC53" i="25"/>
  <c r="AD53" i="25" s="1"/>
  <c r="AC58" i="25"/>
  <c r="AD58" i="25" s="1"/>
  <c r="AC36" i="25"/>
  <c r="AD36" i="25" s="1"/>
  <c r="AC41" i="25"/>
  <c r="AD41" i="25" s="1"/>
  <c r="AC61" i="25"/>
  <c r="AD61" i="25" s="1"/>
  <c r="AC56" i="25"/>
  <c r="AD56" i="25" s="1"/>
  <c r="AC51" i="25"/>
  <c r="AD51" i="25" s="1"/>
  <c r="AC37" i="25"/>
  <c r="AD37" i="25" s="1"/>
  <c r="AC62" i="25"/>
  <c r="AD62" i="25" s="1"/>
  <c r="AC57" i="25"/>
  <c r="AD57" i="25" s="1"/>
  <c r="AC52" i="25"/>
  <c r="AD52" i="25" s="1"/>
  <c r="AD13" i="25" l="1"/>
  <c r="AE13" i="25"/>
  <c r="AE11" i="25"/>
  <c r="AD11" i="25"/>
  <c r="AC64" i="25"/>
  <c r="AD64" i="25" s="1"/>
  <c r="Z65" i="25"/>
  <c r="AA65" i="25" s="1"/>
  <c r="AE52" i="25"/>
  <c r="AE37" i="25"/>
  <c r="AE58" i="25"/>
  <c r="AE57" i="25"/>
  <c r="AE51" i="25"/>
  <c r="AE41" i="25"/>
  <c r="AF41" i="25"/>
  <c r="AE38" i="25"/>
  <c r="AE61" i="25"/>
  <c r="AE62" i="25"/>
  <c r="AE56" i="25"/>
  <c r="AE36" i="25"/>
  <c r="AE53" i="25"/>
  <c r="AE63" i="25"/>
  <c r="AC35" i="25"/>
  <c r="AD35" i="25" s="1"/>
  <c r="AC34" i="25"/>
  <c r="AD34" i="25" s="1"/>
  <c r="AC33" i="25"/>
  <c r="AD33" i="25" s="1"/>
  <c r="AC32" i="25"/>
  <c r="AD32" i="25" s="1"/>
  <c r="AC30" i="25"/>
  <c r="AD30" i="25" s="1"/>
  <c r="AC29" i="25"/>
  <c r="AD29" i="25" s="1"/>
  <c r="AC28" i="25"/>
  <c r="AD28" i="25" s="1"/>
  <c r="AC25" i="25"/>
  <c r="AD25" i="25" s="1"/>
  <c r="AC24" i="25"/>
  <c r="AD24" i="25" s="1"/>
  <c r="AC23" i="25"/>
  <c r="AD23" i="25" s="1"/>
  <c r="AC31" i="25"/>
  <c r="AD31" i="25" s="1"/>
  <c r="AF11" i="25" l="1"/>
  <c r="AG11" i="25" s="1"/>
  <c r="AI11" i="25" s="1"/>
  <c r="AE64" i="25"/>
  <c r="AC65" i="25"/>
  <c r="Z66" i="25"/>
  <c r="AA66" i="25" s="1"/>
  <c r="AE29" i="25"/>
  <c r="AE24" i="25"/>
  <c r="AE30" i="25"/>
  <c r="AE35" i="25"/>
  <c r="AF56" i="25"/>
  <c r="AG56" i="25" s="1"/>
  <c r="AI56" i="25" s="1"/>
  <c r="AE34" i="25"/>
  <c r="AE25" i="25"/>
  <c r="AE32" i="25"/>
  <c r="AF36" i="25"/>
  <c r="AG36" i="25" s="1"/>
  <c r="AF51" i="25"/>
  <c r="AG51" i="25" s="1"/>
  <c r="AH51" i="25" s="1"/>
  <c r="AE23" i="25"/>
  <c r="AE31" i="25"/>
  <c r="AE28" i="25"/>
  <c r="AE33" i="25"/>
  <c r="AG41" i="25"/>
  <c r="AH11" i="25" l="1"/>
  <c r="AE65" i="25"/>
  <c r="AD65" i="25"/>
  <c r="AF61" i="25" s="1"/>
  <c r="AG61" i="25" s="1"/>
  <c r="AH61" i="25" s="1"/>
  <c r="AC66" i="25"/>
  <c r="Z67" i="25"/>
  <c r="AA67" i="25" s="1"/>
  <c r="AF31" i="25"/>
  <c r="AI51" i="25"/>
  <c r="AH56" i="25"/>
  <c r="AI41" i="25"/>
  <c r="AH41" i="25"/>
  <c r="AH36" i="25"/>
  <c r="AI36" i="25"/>
  <c r="AD66" i="25" l="1"/>
  <c r="AE66" i="25"/>
  <c r="AC67" i="25"/>
  <c r="AI61" i="25"/>
  <c r="AC22" i="25"/>
  <c r="AD22" i="25" s="1"/>
  <c r="AD67" i="25" l="1"/>
  <c r="AF66" i="25" s="1"/>
  <c r="AE67" i="25"/>
  <c r="AE22" i="25"/>
  <c r="AC16" i="25"/>
  <c r="AD16" i="25" s="1"/>
  <c r="AC21" i="25"/>
  <c r="AD21" i="25" s="1"/>
  <c r="AC27" i="25"/>
  <c r="AD27" i="25" s="1"/>
  <c r="AC26" i="25"/>
  <c r="AD26" i="25" s="1"/>
  <c r="AE27" i="25" l="1"/>
  <c r="AE21" i="25"/>
  <c r="AF21" i="25"/>
  <c r="AE16" i="25"/>
  <c r="AE26" i="25"/>
  <c r="AF26" i="25"/>
  <c r="AC17" i="25"/>
  <c r="AD17" i="25" s="1"/>
  <c r="AC18" i="25"/>
  <c r="AD18" i="25" s="1"/>
  <c r="AC19" i="25"/>
  <c r="AD19" i="25" s="1"/>
  <c r="AC20" i="25"/>
  <c r="AD20" i="25" s="1"/>
  <c r="Z141" i="25" l="1"/>
  <c r="AA141" i="25" s="1"/>
  <c r="AE19" i="25"/>
  <c r="AE18" i="25"/>
  <c r="AE20" i="25"/>
  <c r="AE17" i="25"/>
  <c r="AF16" i="25"/>
  <c r="AG21" i="25"/>
  <c r="AG31" i="25"/>
  <c r="AC141" i="25" l="1"/>
  <c r="AG16" i="25"/>
  <c r="AI16" i="25" s="1"/>
  <c r="AG26" i="25"/>
  <c r="AI21" i="25"/>
  <c r="AH21" i="25"/>
  <c r="D2" i="28"/>
  <c r="E2" i="28"/>
  <c r="L10" i="28"/>
  <c r="C30" i="27"/>
  <c r="H2" i="28"/>
  <c r="G2" i="28"/>
  <c r="F2" i="28"/>
  <c r="D29" i="27"/>
  <c r="D28" i="27" s="1"/>
  <c r="E29" i="27"/>
  <c r="E28" i="27" s="1"/>
  <c r="F29" i="27"/>
  <c r="G29" i="27"/>
  <c r="H29" i="27"/>
  <c r="I29" i="27"/>
  <c r="D30" i="27"/>
  <c r="E30" i="27"/>
  <c r="F30" i="27"/>
  <c r="G30" i="27"/>
  <c r="H30" i="27"/>
  <c r="I30" i="27"/>
  <c r="I10" i="28"/>
  <c r="AD141" i="25" l="1"/>
  <c r="AE141" i="25"/>
  <c r="F28" i="27"/>
  <c r="N26" i="25" s="1"/>
  <c r="M28" i="27"/>
  <c r="N66" i="25" s="1"/>
  <c r="AJ66" i="25" s="1"/>
  <c r="I28" i="27"/>
  <c r="N41" i="25" s="1"/>
  <c r="L28" i="27"/>
  <c r="H28" i="27"/>
  <c r="N36" i="25" s="1"/>
  <c r="AJ36" i="25" s="1"/>
  <c r="K28" i="27"/>
  <c r="G28" i="27"/>
  <c r="N31" i="25" s="1"/>
  <c r="AC142" i="25"/>
  <c r="Z143" i="25"/>
  <c r="AA143" i="25" s="1"/>
  <c r="N11" i="25"/>
  <c r="AJ11" i="25" s="1"/>
  <c r="N16" i="25"/>
  <c r="AI26" i="25"/>
  <c r="AH26" i="25"/>
  <c r="AI31" i="25"/>
  <c r="AH31" i="25"/>
  <c r="AH16" i="25"/>
  <c r="N21" i="25"/>
  <c r="Q136" i="25"/>
  <c r="Q116" i="25"/>
  <c r="Q96" i="25"/>
  <c r="Q106" i="25"/>
  <c r="Q81" i="25"/>
  <c r="Q131" i="25"/>
  <c r="Q101" i="25"/>
  <c r="Q86" i="25"/>
  <c r="Q76" i="25"/>
  <c r="Q121" i="25"/>
  <c r="Q126" i="25"/>
  <c r="Q111" i="25"/>
  <c r="Q91" i="25"/>
  <c r="Q71" i="25"/>
  <c r="Q21" i="25"/>
  <c r="Q16" i="25"/>
  <c r="N61" i="25" l="1"/>
  <c r="N56" i="25"/>
  <c r="O56" i="25" s="1"/>
  <c r="P56" i="25" s="1"/>
  <c r="N51" i="25"/>
  <c r="O51" i="25" s="1"/>
  <c r="P51" i="25" s="1"/>
  <c r="N46" i="25"/>
  <c r="AJ46" i="25" s="1"/>
  <c r="AK66" i="25"/>
  <c r="AL66" i="25"/>
  <c r="O26" i="25"/>
  <c r="P26" i="25" s="1"/>
  <c r="AJ26" i="25"/>
  <c r="AK26" i="25" s="1"/>
  <c r="O36" i="25"/>
  <c r="P36" i="25" s="1"/>
  <c r="O31" i="25"/>
  <c r="P31" i="25" s="1"/>
  <c r="AJ31" i="25"/>
  <c r="AK31" i="25" s="1"/>
  <c r="O41" i="25"/>
  <c r="P41" i="25" s="1"/>
  <c r="AJ141" i="25"/>
  <c r="AK141" i="25" s="1"/>
  <c r="O141" i="25"/>
  <c r="P141" i="25" s="1"/>
  <c r="O66" i="25"/>
  <c r="P66" i="25" s="1"/>
  <c r="AJ61" i="25"/>
  <c r="AK61" i="25" s="1"/>
  <c r="O61" i="25"/>
  <c r="P61" i="25" s="1"/>
  <c r="AJ41" i="25"/>
  <c r="AL41" i="25" s="1"/>
  <c r="AK11" i="25"/>
  <c r="AL11" i="25"/>
  <c r="AD142" i="25"/>
  <c r="AE142" i="25"/>
  <c r="AC143" i="25"/>
  <c r="Z145" i="25"/>
  <c r="AA145" i="25" s="1"/>
  <c r="Z144" i="25"/>
  <c r="AA144" i="25" s="1"/>
  <c r="O11" i="25"/>
  <c r="P11" i="25" s="1"/>
  <c r="AK36" i="25"/>
  <c r="AL36" i="25"/>
  <c r="AJ16" i="25"/>
  <c r="AK16" i="25" s="1"/>
  <c r="O16" i="25"/>
  <c r="P16" i="25" s="1"/>
  <c r="O21" i="25"/>
  <c r="P21" i="25" s="1"/>
  <c r="AJ21" i="25"/>
  <c r="AK21" i="25" s="1"/>
  <c r="Q46" i="25"/>
  <c r="Q31" i="25"/>
  <c r="Q66" i="25"/>
  <c r="Q141" i="25"/>
  <c r="Q26" i="25"/>
  <c r="Q41" i="25"/>
  <c r="Q36" i="25"/>
  <c r="Q11" i="25"/>
  <c r="Q56" i="25"/>
  <c r="Q61" i="25"/>
  <c r="Q51" i="25"/>
  <c r="AJ56" i="25" l="1"/>
  <c r="AK56" i="25" s="1"/>
  <c r="AJ51" i="25"/>
  <c r="AK51" i="25" s="1"/>
  <c r="AK46" i="25"/>
  <c r="AL46" i="25"/>
  <c r="O46" i="25"/>
  <c r="P46" i="25" s="1"/>
  <c r="AL26" i="25"/>
  <c r="AL31" i="25"/>
  <c r="AK41" i="25"/>
  <c r="AL61" i="25"/>
  <c r="AL56" i="25"/>
  <c r="AE143" i="25"/>
  <c r="AD143" i="25"/>
  <c r="AC144" i="25"/>
  <c r="AC145" i="25"/>
  <c r="AL16" i="25"/>
  <c r="AL21" i="25"/>
  <c r="AL51" i="25" l="1"/>
  <c r="AD145" i="25"/>
  <c r="AE145" i="25"/>
  <c r="AD144" i="25"/>
  <c r="AE144" i="25"/>
  <c r="AF141" i="25" l="1"/>
  <c r="AG141" i="25"/>
  <c r="AH141" i="25" s="1"/>
  <c r="AL141" i="25" s="1"/>
  <c r="F221" i="13"/>
  <c r="F211" i="13"/>
  <c r="F212" i="13"/>
  <c r="F213" i="13"/>
  <c r="F214" i="13"/>
  <c r="F215" i="13"/>
  <c r="F216" i="13"/>
  <c r="F217" i="13"/>
  <c r="F218" i="13"/>
  <c r="F219" i="13"/>
  <c r="F220" i="13"/>
  <c r="F210" i="13"/>
  <c r="B221" i="13" a="1"/>
  <c r="AI141" i="25" l="1"/>
  <c r="B221" i="13"/>
  <c r="AL44" i="18" l="1"/>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H210" i="13"/>
  <c r="T52" i="19" l="1"/>
  <c r="AF32" i="19"/>
  <c r="N22" i="19"/>
  <c r="AL32" i="19"/>
  <c r="N52" i="19"/>
  <c r="AL12" i="19"/>
  <c r="AL52" i="19"/>
  <c r="AL42" i="19"/>
  <c r="T32" i="19"/>
  <c r="AF12" i="19"/>
  <c r="N32" i="19"/>
  <c r="T42" i="19"/>
  <c r="N12" i="19"/>
  <c r="Z52" i="19"/>
  <c r="Z42" i="19"/>
  <c r="AL22" i="19"/>
  <c r="T12" i="19"/>
  <c r="T22" i="19"/>
  <c r="Z32" i="19"/>
  <c r="AF52" i="19"/>
  <c r="N42" i="19"/>
  <c r="Z22" i="19"/>
  <c r="AF42" i="19"/>
  <c r="Z12" i="19"/>
  <c r="AF22" i="19"/>
  <c r="AM42" i="19"/>
  <c r="U32" i="19"/>
  <c r="AG12" i="19"/>
  <c r="U42" i="19"/>
  <c r="O12" i="19"/>
  <c r="U22" i="19"/>
  <c r="AM52" i="19"/>
  <c r="AA42" i="19"/>
  <c r="AM22" i="19"/>
  <c r="U12" i="19"/>
  <c r="AA32" i="19"/>
  <c r="AG42" i="19"/>
  <c r="AA12" i="19"/>
  <c r="AG52" i="19"/>
  <c r="O42" i="19"/>
  <c r="AA22" i="19"/>
  <c r="AA52" i="19"/>
  <c r="AG22" i="19"/>
  <c r="AM32" i="19"/>
  <c r="U52" i="19"/>
  <c r="AG32" i="19"/>
  <c r="O22" i="19"/>
  <c r="O52" i="19"/>
  <c r="AM12" i="19"/>
  <c r="O32" i="19"/>
  <c r="W37" i="19" l="1"/>
  <c r="AI7" i="19"/>
  <c r="W17" i="19"/>
  <c r="W27" i="19"/>
  <c r="Q47" i="19"/>
  <c r="W7" i="19"/>
  <c r="AI17" i="19"/>
  <c r="K47" i="19"/>
  <c r="AI47" i="19"/>
  <c r="Q27" i="19"/>
  <c r="AC27" i="19"/>
  <c r="AC47" i="19"/>
  <c r="AC37" i="19"/>
  <c r="AI37" i="19"/>
  <c r="AC17" i="19"/>
  <c r="K37" i="19"/>
  <c r="AC7" i="19"/>
  <c r="W47" i="19"/>
  <c r="Q37" i="19"/>
  <c r="AI27" i="19"/>
  <c r="Q7" i="19"/>
  <c r="K27" i="19"/>
  <c r="K17" i="19"/>
  <c r="K7" i="19"/>
  <c r="Q17" i="19"/>
  <c r="K35" i="19"/>
  <c r="AC25" i="19"/>
  <c r="K45" i="19"/>
  <c r="AI45" i="19"/>
  <c r="W45" i="19"/>
  <c r="Q35" i="19"/>
  <c r="K55" i="19"/>
  <c r="AC15" i="19"/>
  <c r="Q15" i="19"/>
  <c r="AC35" i="19"/>
  <c r="AI35" i="19"/>
  <c r="Q55" i="19"/>
  <c r="AI25" i="19"/>
  <c r="AC55" i="19"/>
  <c r="W15" i="19"/>
  <c r="K15" i="19"/>
  <c r="W25" i="19"/>
  <c r="AC45" i="19"/>
  <c r="Q25" i="19"/>
  <c r="W55" i="19"/>
  <c r="K25" i="19"/>
  <c r="Q45" i="19"/>
  <c r="W35" i="19"/>
  <c r="AI55" i="19"/>
  <c r="AI15" i="19"/>
  <c r="AI41" i="19"/>
  <c r="W11" i="19"/>
  <c r="Q51" i="19"/>
  <c r="W21" i="19"/>
  <c r="AC11" i="19"/>
  <c r="AI51" i="19"/>
  <c r="W41" i="19"/>
  <c r="K41" i="19"/>
  <c r="AI11" i="19"/>
  <c r="AC41" i="19"/>
  <c r="AC21" i="19"/>
  <c r="K31" i="19"/>
  <c r="W51" i="19"/>
  <c r="Q21" i="19"/>
  <c r="Q31" i="19"/>
  <c r="AI21" i="19"/>
  <c r="K51" i="19"/>
  <c r="K21" i="19"/>
  <c r="AI31" i="19"/>
  <c r="Q41" i="19"/>
  <c r="K11" i="19"/>
  <c r="AC31" i="19"/>
  <c r="AC51" i="19"/>
  <c r="W31" i="19"/>
  <c r="Q11" i="19"/>
  <c r="AD55" i="19"/>
  <c r="R15" i="19"/>
  <c r="AJ35" i="19"/>
  <c r="X45" i="19"/>
  <c r="AJ15" i="19"/>
  <c r="AJ55" i="19"/>
  <c r="R25" i="19"/>
  <c r="X15" i="19"/>
  <c r="R55" i="19"/>
  <c r="X55" i="19"/>
  <c r="AD15" i="19"/>
  <c r="L35" i="19"/>
  <c r="L15" i="19"/>
  <c r="L45" i="19"/>
  <c r="AD45" i="19"/>
  <c r="L25" i="19"/>
  <c r="AD25" i="19"/>
  <c r="X35" i="19"/>
  <c r="X25" i="19"/>
  <c r="R35" i="19"/>
  <c r="AJ25" i="19"/>
  <c r="AD35" i="19"/>
  <c r="R45" i="19"/>
  <c r="AJ45" i="19"/>
  <c r="L55" i="19"/>
  <c r="AJ52" i="19"/>
  <c r="AJ32" i="19"/>
  <c r="L32" i="19"/>
  <c r="AJ42" i="19"/>
  <c r="L12" i="19"/>
  <c r="L52" i="19"/>
  <c r="X12" i="19"/>
  <c r="R12" i="19"/>
  <c r="AD42" i="19"/>
  <c r="X42" i="19"/>
  <c r="AJ12" i="19"/>
  <c r="X32" i="19"/>
  <c r="R52" i="19"/>
  <c r="R32" i="19"/>
  <c r="X22" i="19"/>
  <c r="AJ22" i="19"/>
  <c r="L22" i="19"/>
  <c r="R22" i="19"/>
  <c r="AD12" i="19"/>
  <c r="AD32" i="19"/>
  <c r="AD22" i="19"/>
  <c r="X52" i="19"/>
  <c r="AD52" i="19"/>
  <c r="L42" i="19"/>
  <c r="R42" i="19"/>
  <c r="AJ21" i="19"/>
  <c r="AD31" i="19"/>
  <c r="R21" i="19"/>
  <c r="AD41" i="19"/>
  <c r="AJ11" i="19"/>
  <c r="AJ51" i="19"/>
  <c r="L41" i="19"/>
  <c r="AD11" i="19"/>
  <c r="L21" i="19"/>
  <c r="L11" i="19"/>
  <c r="X51" i="19"/>
  <c r="X21" i="19"/>
  <c r="R11" i="19"/>
  <c r="R31" i="19"/>
  <c r="AJ41" i="19"/>
  <c r="L31" i="19"/>
  <c r="R51" i="19"/>
  <c r="X31" i="19"/>
  <c r="X11" i="19"/>
  <c r="X41" i="19"/>
  <c r="AJ31" i="19"/>
  <c r="AD51" i="19"/>
  <c r="R41" i="19"/>
  <c r="AD21" i="19"/>
  <c r="L51" i="19"/>
  <c r="M12" i="19"/>
  <c r="AK42" i="19"/>
  <c r="AE32" i="19"/>
  <c r="M52" i="19"/>
  <c r="S12" i="19"/>
  <c r="M32" i="19"/>
  <c r="S52" i="19"/>
  <c r="Y52" i="19"/>
  <c r="Y42" i="19"/>
  <c r="AK12" i="19"/>
  <c r="S22" i="19"/>
  <c r="AE12" i="19"/>
  <c r="Y22" i="19"/>
  <c r="S32" i="19"/>
  <c r="AK52" i="19"/>
  <c r="M22" i="19"/>
  <c r="AK32" i="19"/>
  <c r="AE22" i="19"/>
  <c r="AE42" i="19"/>
  <c r="Y32" i="19"/>
  <c r="M42" i="19"/>
  <c r="Y12" i="19"/>
  <c r="AE52" i="19"/>
  <c r="AK22" i="19"/>
  <c r="S42" i="19"/>
  <c r="AD47" i="19" l="1"/>
  <c r="AJ27" i="19"/>
  <c r="AD27" i="19"/>
  <c r="AJ7" i="19"/>
  <c r="AJ37" i="19"/>
  <c r="L27" i="19"/>
  <c r="AD17" i="19"/>
  <c r="L37" i="19"/>
  <c r="R17" i="19"/>
  <c r="AJ17" i="19"/>
  <c r="X7" i="19"/>
  <c r="X47" i="19"/>
  <c r="L7" i="19"/>
  <c r="L17" i="19"/>
  <c r="R27" i="19"/>
  <c r="X27" i="19"/>
  <c r="R7" i="19"/>
  <c r="X17" i="19"/>
  <c r="AJ47" i="19"/>
  <c r="L47" i="19"/>
  <c r="R37" i="19"/>
  <c r="AD7" i="19"/>
  <c r="X37" i="19"/>
  <c r="R47" i="19"/>
  <c r="AD37" i="19"/>
  <c r="AJ43" i="19"/>
  <c r="AD33" i="19"/>
  <c r="X33" i="19"/>
  <c r="X13" i="19"/>
  <c r="AD43" i="19"/>
  <c r="L43" i="19"/>
  <c r="X23" i="19"/>
  <c r="R33" i="19"/>
  <c r="R43" i="19"/>
  <c r="AD53" i="19"/>
  <c r="AJ13" i="19"/>
  <c r="R23" i="19"/>
  <c r="R13" i="19"/>
  <c r="AJ53" i="19"/>
  <c r="L33" i="19"/>
  <c r="L23" i="19"/>
  <c r="X43" i="19"/>
  <c r="X53" i="19"/>
  <c r="AD13" i="19"/>
  <c r="L53" i="19"/>
  <c r="L13" i="19"/>
  <c r="AD23" i="19"/>
  <c r="AJ33" i="19"/>
  <c r="AJ23" i="19"/>
  <c r="R53" i="19"/>
  <c r="M55" i="19"/>
  <c r="AK15" i="19"/>
  <c r="AE25" i="19"/>
  <c r="Y35" i="19"/>
  <c r="M25" i="19"/>
  <c r="S55" i="19"/>
  <c r="S45" i="19"/>
  <c r="S35" i="19"/>
  <c r="M15" i="19"/>
  <c r="AE45" i="19"/>
  <c r="Y15" i="19"/>
  <c r="AK45" i="19"/>
  <c r="AE55" i="19"/>
  <c r="M35" i="19"/>
  <c r="M45" i="19"/>
  <c r="S25" i="19"/>
  <c r="AK35" i="19"/>
  <c r="Y25" i="19"/>
  <c r="AE15" i="19"/>
  <c r="Y45" i="19"/>
  <c r="AE35" i="19"/>
  <c r="AK25" i="19"/>
  <c r="Y55" i="19"/>
  <c r="S15" i="19"/>
  <c r="AK55" i="19"/>
  <c r="X8" i="19"/>
  <c r="R48" i="19"/>
  <c r="L8" i="19"/>
  <c r="AD38" i="19"/>
  <c r="AD48" i="19"/>
  <c r="AD8" i="19"/>
  <c r="R18" i="19"/>
  <c r="L38" i="19"/>
  <c r="AJ28" i="19"/>
  <c r="X18" i="19"/>
  <c r="X48" i="19"/>
  <c r="R28" i="19"/>
  <c r="L18" i="19"/>
  <c r="X28" i="19"/>
  <c r="R8" i="19"/>
  <c r="X38" i="19"/>
  <c r="AJ8" i="19"/>
  <c r="AD18" i="19"/>
  <c r="AJ38" i="19"/>
  <c r="L48" i="19"/>
  <c r="AJ48" i="19"/>
  <c r="AJ18" i="19"/>
  <c r="R38" i="19"/>
  <c r="AD28" i="19"/>
  <c r="L28" i="19"/>
  <c r="Z11" i="19"/>
  <c r="AF31" i="19"/>
  <c r="T51" i="19"/>
  <c r="N51" i="19"/>
  <c r="Z41" i="19"/>
  <c r="AF21" i="19"/>
  <c r="AL31" i="19"/>
  <c r="T31" i="19"/>
  <c r="Z31" i="19"/>
  <c r="N21" i="19"/>
  <c r="N31" i="19"/>
  <c r="AL11" i="19"/>
  <c r="T11" i="19"/>
  <c r="AF11" i="19"/>
  <c r="AL41" i="19"/>
  <c r="T21" i="19"/>
  <c r="Z21" i="19"/>
  <c r="AL51" i="19"/>
  <c r="N11" i="19"/>
  <c r="AF51" i="19"/>
  <c r="N41" i="19"/>
  <c r="Z51" i="19"/>
  <c r="AL21" i="19"/>
  <c r="T41" i="19"/>
  <c r="AF41" i="19"/>
  <c r="O11" i="19"/>
  <c r="O21" i="19"/>
  <c r="O51" i="19"/>
  <c r="AA31" i="19"/>
  <c r="AM31" i="19"/>
  <c r="AG51" i="19"/>
  <c r="AA41" i="19"/>
  <c r="AM11" i="19"/>
  <c r="U21" i="19"/>
  <c r="AG41" i="19"/>
  <c r="AM21" i="19"/>
  <c r="AM51" i="19"/>
  <c r="O41" i="19"/>
  <c r="U11" i="19"/>
  <c r="AG31" i="19"/>
  <c r="U41" i="19"/>
  <c r="AG11" i="19"/>
  <c r="AM41" i="19"/>
  <c r="AA21" i="19"/>
  <c r="AA51" i="19"/>
  <c r="U51" i="19"/>
  <c r="U31" i="19"/>
  <c r="AA11" i="19"/>
  <c r="AG21" i="19"/>
  <c r="O31" i="19"/>
  <c r="AE11" i="19"/>
  <c r="Y41" i="19"/>
  <c r="M41" i="19"/>
  <c r="Y21" i="19"/>
  <c r="AK41" i="19"/>
  <c r="S31" i="19"/>
  <c r="M31" i="19"/>
  <c r="M51" i="19"/>
  <c r="Y51" i="19"/>
  <c r="AK21" i="19"/>
  <c r="AK31" i="19"/>
  <c r="Y11" i="19"/>
  <c r="AE41" i="19"/>
  <c r="AE21" i="19"/>
  <c r="S51" i="19"/>
  <c r="AE51" i="19"/>
  <c r="AK51" i="19"/>
  <c r="M21" i="19"/>
  <c r="AE31" i="19"/>
  <c r="S41" i="19"/>
  <c r="AK11" i="19"/>
  <c r="S11" i="19"/>
  <c r="Y31" i="19"/>
  <c r="S21" i="19"/>
  <c r="M11" i="19"/>
  <c r="AD29" i="19"/>
  <c r="AD19" i="19"/>
  <c r="R39" i="19"/>
  <c r="R9" i="19"/>
  <c r="X49" i="19"/>
  <c r="X9" i="19"/>
  <c r="AD39" i="19"/>
  <c r="R29" i="19"/>
  <c r="L49" i="19"/>
  <c r="X19" i="19"/>
  <c r="X29" i="19"/>
  <c r="X39" i="19"/>
  <c r="L9" i="19"/>
  <c r="AD9" i="19"/>
  <c r="AJ49" i="19"/>
  <c r="L39" i="19"/>
  <c r="R19" i="19"/>
  <c r="AJ39" i="19"/>
  <c r="AJ29" i="19"/>
  <c r="AJ19" i="19"/>
  <c r="AJ9" i="19"/>
  <c r="AD49" i="19"/>
  <c r="L19" i="19"/>
  <c r="L29" i="19"/>
  <c r="R49" i="19"/>
  <c r="AG39" i="19" l="1"/>
  <c r="AG29" i="19"/>
  <c r="AM19" i="19"/>
  <c r="O39" i="19"/>
  <c r="AG49" i="19"/>
  <c r="O29" i="19"/>
  <c r="U29" i="19"/>
  <c r="O49" i="19"/>
  <c r="U49" i="19"/>
  <c r="AA19" i="19"/>
  <c r="U39" i="19"/>
  <c r="AG9" i="19"/>
  <c r="AA39" i="19"/>
  <c r="AM49" i="19"/>
  <c r="O19" i="19"/>
  <c r="AM39" i="19"/>
  <c r="AM29" i="19"/>
  <c r="O9" i="19"/>
  <c r="AM9" i="19"/>
  <c r="AA49" i="19"/>
  <c r="AG19" i="19"/>
  <c r="U9" i="19"/>
  <c r="U19" i="19"/>
  <c r="AA9" i="19"/>
  <c r="AA29" i="19"/>
  <c r="AE54" i="19"/>
  <c r="S24" i="19"/>
  <c r="AE34" i="19"/>
  <c r="Y54" i="19"/>
  <c r="AE14" i="19"/>
  <c r="Y34" i="19"/>
  <c r="M44" i="19"/>
  <c r="AK54" i="19"/>
  <c r="M24" i="19"/>
  <c r="AK34" i="19"/>
  <c r="Y14" i="19"/>
  <c r="AK14" i="19"/>
  <c r="Y24" i="19"/>
  <c r="S44" i="19"/>
  <c r="M34" i="19"/>
  <c r="AK44" i="19"/>
  <c r="M54" i="19"/>
  <c r="Y44" i="19"/>
  <c r="S54" i="19"/>
  <c r="AK24" i="19"/>
  <c r="M14" i="19"/>
  <c r="AE44" i="19"/>
  <c r="S34" i="19"/>
  <c r="AE24" i="19"/>
  <c r="S14" i="19"/>
  <c r="AK17" i="19"/>
  <c r="S27" i="19"/>
  <c r="S37" i="19"/>
  <c r="AE27" i="19"/>
  <c r="Y47" i="19"/>
  <c r="S7" i="19"/>
  <c r="M17" i="19"/>
  <c r="AE17" i="19"/>
  <c r="AK27" i="19"/>
  <c r="Y7" i="19"/>
  <c r="Y37" i="19"/>
  <c r="AE37" i="19"/>
  <c r="Y27" i="19"/>
  <c r="M47" i="19"/>
  <c r="AE47" i="19"/>
  <c r="Y17" i="19"/>
  <c r="AE7" i="19"/>
  <c r="M27" i="19"/>
  <c r="S47" i="19"/>
  <c r="M7" i="19"/>
  <c r="M37" i="19"/>
  <c r="S17" i="19"/>
  <c r="AK7" i="19"/>
  <c r="AK47" i="19"/>
  <c r="AK37" i="19"/>
  <c r="M48" i="19"/>
  <c r="S48" i="19"/>
  <c r="AE8" i="19"/>
  <c r="AE38" i="19"/>
  <c r="M38" i="19"/>
  <c r="AE18" i="19"/>
  <c r="AK48" i="19"/>
  <c r="AK18" i="19"/>
  <c r="AK28" i="19"/>
  <c r="S28" i="19"/>
  <c r="Y48" i="19"/>
  <c r="M8" i="19"/>
  <c r="Y8" i="19"/>
  <c r="M28" i="19"/>
  <c r="AK38" i="19"/>
  <c r="M18" i="19"/>
  <c r="Y28" i="19"/>
  <c r="S38" i="19"/>
  <c r="AE48" i="19"/>
  <c r="Y18" i="19"/>
  <c r="AK8" i="19"/>
  <c r="Y38" i="19"/>
  <c r="S8" i="19"/>
  <c r="S18" i="19"/>
  <c r="AE28" i="19"/>
  <c r="AA55" i="19"/>
  <c r="O45" i="19"/>
  <c r="AA15" i="19"/>
  <c r="AM55" i="19"/>
  <c r="O55" i="19"/>
  <c r="AG35" i="19"/>
  <c r="AM25" i="19"/>
  <c r="AM35" i="19"/>
  <c r="AA25" i="19"/>
  <c r="AM45" i="19"/>
  <c r="AG25" i="19"/>
  <c r="AA35" i="19"/>
  <c r="O25" i="19"/>
  <c r="U25" i="19"/>
  <c r="AG45" i="19"/>
  <c r="U35" i="19"/>
  <c r="AA45" i="19"/>
  <c r="AM15" i="19"/>
  <c r="U45" i="19"/>
  <c r="O35" i="19"/>
  <c r="O15" i="19"/>
  <c r="AG15" i="19"/>
  <c r="U15" i="19"/>
  <c r="AG55" i="19"/>
  <c r="U55" i="19"/>
  <c r="AF39" i="19"/>
  <c r="AL19" i="19"/>
  <c r="N39" i="19"/>
  <c r="Z19" i="19"/>
  <c r="AF19" i="19"/>
  <c r="N29" i="19"/>
  <c r="AL29" i="19"/>
  <c r="AL39" i="19"/>
  <c r="AF49" i="19"/>
  <c r="AF9" i="19"/>
  <c r="AL9" i="19"/>
  <c r="N49" i="19"/>
  <c r="Z9" i="19"/>
  <c r="Z49" i="19"/>
  <c r="N19" i="19"/>
  <c r="Z39" i="19"/>
  <c r="T9" i="19"/>
  <c r="T39" i="19"/>
  <c r="Z29" i="19"/>
  <c r="N9" i="19"/>
  <c r="T49" i="19"/>
  <c r="T19" i="19"/>
  <c r="AL49" i="19"/>
  <c r="T29" i="19"/>
  <c r="AF29" i="19"/>
  <c r="T18" i="19"/>
  <c r="N48" i="19"/>
  <c r="N8" i="19"/>
  <c r="T28" i="19"/>
  <c r="AF38" i="19"/>
  <c r="Z28" i="19"/>
  <c r="Z18" i="19"/>
  <c r="AF8" i="19"/>
  <c r="AL8" i="19"/>
  <c r="Z48" i="19"/>
  <c r="AL48" i="19"/>
  <c r="AL28" i="19"/>
  <c r="N38" i="19"/>
  <c r="AL38" i="19"/>
  <c r="AF28" i="19"/>
  <c r="AF18" i="19"/>
  <c r="AL18" i="19"/>
  <c r="Z8" i="19"/>
  <c r="T48" i="19"/>
  <c r="T8" i="19"/>
  <c r="T38" i="19"/>
  <c r="Z38" i="19"/>
  <c r="AF48" i="19"/>
  <c r="N28" i="19"/>
  <c r="N18" i="19"/>
  <c r="AL55" i="19"/>
  <c r="Z45" i="19"/>
  <c r="Z35" i="19"/>
  <c r="N25" i="19"/>
  <c r="Z55" i="19"/>
  <c r="N45" i="19"/>
  <c r="T35" i="19"/>
  <c r="T45" i="19"/>
  <c r="AL25" i="19"/>
  <c r="AL15" i="19"/>
  <c r="N35" i="19"/>
  <c r="AL35" i="19"/>
  <c r="Z25" i="19"/>
  <c r="AF25" i="19"/>
  <c r="T15" i="19"/>
  <c r="T55" i="19"/>
  <c r="AL45" i="19"/>
  <c r="T25" i="19"/>
  <c r="AF45" i="19"/>
  <c r="AF15" i="19"/>
  <c r="N15" i="19"/>
  <c r="AF55" i="19"/>
  <c r="N55" i="19"/>
  <c r="Z15" i="19"/>
  <c r="AF35" i="19"/>
  <c r="S39" i="19"/>
  <c r="M49" i="19"/>
  <c r="AE19" i="19"/>
  <c r="S49" i="19"/>
  <c r="AK19" i="19"/>
  <c r="Y9" i="19"/>
  <c r="M29" i="19"/>
  <c r="AE49" i="19"/>
  <c r="Y39" i="19"/>
  <c r="AK49" i="19"/>
  <c r="AK29" i="19"/>
  <c r="AK39" i="19"/>
  <c r="S19" i="19"/>
  <c r="M19" i="19"/>
  <c r="AE9" i="19"/>
  <c r="AE39" i="19"/>
  <c r="M39" i="19"/>
  <c r="AK9" i="19"/>
  <c r="Y19" i="19"/>
  <c r="S29" i="19"/>
  <c r="S9" i="19"/>
  <c r="AE29" i="19"/>
  <c r="Y49" i="19"/>
  <c r="M9" i="19"/>
  <c r="Y29" i="19"/>
  <c r="O8" i="19"/>
  <c r="AA48" i="19"/>
  <c r="AM38" i="19"/>
  <c r="U48" i="19"/>
  <c r="AA18" i="19"/>
  <c r="AG18" i="19"/>
  <c r="AG48" i="19"/>
  <c r="AM18" i="19"/>
  <c r="AA28" i="19"/>
  <c r="AG28" i="19"/>
  <c r="AA8" i="19"/>
  <c r="U18" i="19"/>
  <c r="AG38" i="19"/>
  <c r="U38" i="19"/>
  <c r="AM8" i="19"/>
  <c r="AA38" i="19"/>
  <c r="AM48" i="19"/>
  <c r="U28" i="19"/>
  <c r="O38" i="19"/>
  <c r="U8" i="19"/>
  <c r="AG8" i="19"/>
  <c r="O18" i="19"/>
  <c r="O28" i="19"/>
  <c r="O48" i="19"/>
  <c r="AM28" i="19"/>
  <c r="Y33" i="19"/>
  <c r="AE13" i="19"/>
  <c r="S23" i="19"/>
  <c r="Y13" i="19"/>
  <c r="AE23" i="19"/>
  <c r="AK33" i="19"/>
  <c r="AK13" i="19"/>
  <c r="S43" i="19"/>
  <c r="M23" i="19"/>
  <c r="Y43" i="19"/>
  <c r="M43" i="19"/>
  <c r="AE43" i="19"/>
  <c r="AE53" i="19"/>
  <c r="M13" i="19"/>
  <c r="AK43" i="19"/>
  <c r="AK23" i="19"/>
  <c r="Y23" i="19"/>
  <c r="AE33" i="19"/>
  <c r="M53" i="19"/>
  <c r="S13" i="19"/>
  <c r="S33" i="19"/>
  <c r="AK53" i="19"/>
  <c r="Y53" i="19"/>
  <c r="S53" i="19"/>
  <c r="M33" i="19"/>
  <c r="AG24" i="19" l="1"/>
  <c r="O44" i="19"/>
  <c r="O24" i="19"/>
  <c r="AM14" i="19"/>
  <c r="AG34" i="19"/>
  <c r="O34" i="19"/>
  <c r="AA44" i="19"/>
  <c r="O14" i="19"/>
  <c r="AA54" i="19"/>
  <c r="U14" i="19"/>
  <c r="AM44" i="19"/>
  <c r="AA34" i="19"/>
  <c r="AM24" i="19"/>
  <c r="AM54" i="19"/>
  <c r="AG14" i="19"/>
  <c r="AM34" i="19"/>
  <c r="U54" i="19"/>
  <c r="AG44" i="19"/>
  <c r="AA24" i="19"/>
  <c r="AG54" i="19"/>
  <c r="U34" i="19"/>
  <c r="U24" i="19"/>
  <c r="AA14" i="19"/>
  <c r="O54" i="19"/>
  <c r="U44" i="19"/>
  <c r="U43" i="19"/>
  <c r="U13" i="19"/>
  <c r="AM53" i="19"/>
  <c r="AA53" i="19"/>
  <c r="AA43" i="19"/>
  <c r="O53" i="19"/>
  <c r="O23" i="19"/>
  <c r="O13" i="19"/>
  <c r="AG43" i="19"/>
  <c r="U33" i="19"/>
  <c r="U23" i="19"/>
  <c r="AM13" i="19"/>
  <c r="AM23" i="19"/>
  <c r="AG13" i="19"/>
  <c r="AA23" i="19"/>
  <c r="AG33" i="19"/>
  <c r="AA33" i="19"/>
  <c r="AM33" i="19"/>
  <c r="AA13" i="19"/>
  <c r="AG23" i="19"/>
  <c r="U53" i="19"/>
  <c r="AG53" i="19"/>
  <c r="O43" i="19"/>
  <c r="AM43" i="19"/>
  <c r="O33" i="19"/>
  <c r="AF54" i="19"/>
  <c r="AL34" i="19"/>
  <c r="AF34" i="19"/>
  <c r="AL14" i="19"/>
  <c r="AF44" i="19"/>
  <c r="T44" i="19"/>
  <c r="N14" i="19"/>
  <c r="N44" i="19"/>
  <c r="T24" i="19"/>
  <c r="N24" i="19"/>
  <c r="AL44" i="19"/>
  <c r="N34" i="19"/>
  <c r="Z44" i="19"/>
  <c r="Z24" i="19"/>
  <c r="T14" i="19"/>
  <c r="N54" i="19"/>
  <c r="T34" i="19"/>
  <c r="Z14" i="19"/>
  <c r="AF24" i="19"/>
  <c r="AF14" i="19"/>
  <c r="Z54" i="19"/>
  <c r="AL54" i="19"/>
  <c r="T54" i="19"/>
  <c r="AL24" i="19"/>
  <c r="Z34" i="19"/>
  <c r="AF53" i="19"/>
  <c r="T43" i="19"/>
  <c r="Z53" i="19"/>
  <c r="N43" i="19"/>
  <c r="T23" i="19"/>
  <c r="AF43" i="19"/>
  <c r="Z13" i="19"/>
  <c r="Z43" i="19"/>
  <c r="AF23" i="19"/>
  <c r="AL13" i="19"/>
  <c r="Z23" i="19"/>
  <c r="AL43" i="19"/>
  <c r="AF13" i="19"/>
  <c r="AL23" i="19"/>
  <c r="N13" i="19"/>
  <c r="T33" i="19"/>
  <c r="AL53" i="19"/>
  <c r="N23" i="19"/>
  <c r="N53" i="19"/>
  <c r="AF33" i="19"/>
  <c r="N33" i="19"/>
  <c r="T53" i="19"/>
  <c r="AL33" i="19"/>
  <c r="T13" i="19"/>
  <c r="Z33" i="19"/>
  <c r="Z47" i="19"/>
  <c r="T7" i="19"/>
  <c r="AL37" i="19"/>
  <c r="T17" i="19"/>
  <c r="Z17" i="19"/>
  <c r="AF7" i="19"/>
  <c r="AF37" i="19"/>
  <c r="N17" i="19"/>
  <c r="AF27" i="19"/>
  <c r="AF47" i="19"/>
  <c r="AL47" i="19"/>
  <c r="T27" i="19"/>
  <c r="Z37" i="19"/>
  <c r="T37" i="19"/>
  <c r="N37" i="19"/>
  <c r="N47" i="19"/>
  <c r="Z27" i="19"/>
  <c r="AL7" i="19"/>
  <c r="AL17" i="19"/>
  <c r="AF17" i="19"/>
  <c r="AL27" i="19"/>
  <c r="N27" i="19"/>
  <c r="N7" i="19"/>
  <c r="Z7" i="19"/>
  <c r="T47" i="19"/>
  <c r="O20" i="19"/>
  <c r="AM40" i="19"/>
  <c r="O30" i="19"/>
  <c r="AM50" i="19"/>
  <c r="AA50" i="19"/>
  <c r="AM30" i="19"/>
  <c r="AM10" i="19"/>
  <c r="AM20" i="19"/>
  <c r="O50" i="19"/>
  <c r="U30" i="19"/>
  <c r="AA10" i="19"/>
  <c r="U40" i="19"/>
  <c r="O40" i="19"/>
  <c r="U20" i="19"/>
  <c r="AG40" i="19"/>
  <c r="AG50" i="19"/>
  <c r="U50" i="19"/>
  <c r="AA30" i="19"/>
  <c r="AG10" i="19"/>
  <c r="AA40" i="19"/>
  <c r="AG20" i="19"/>
  <c r="AA20" i="19"/>
  <c r="U10" i="19"/>
  <c r="AG30" i="19"/>
  <c r="O10" i="19"/>
  <c r="AG37" i="19"/>
  <c r="AG47" i="19"/>
  <c r="U7" i="19"/>
  <c r="AM47" i="19"/>
  <c r="U27" i="19"/>
  <c r="O37" i="19"/>
  <c r="O17" i="19"/>
  <c r="AA7" i="19"/>
  <c r="AA47" i="19"/>
  <c r="O27" i="19"/>
  <c r="U37" i="19"/>
  <c r="AM17" i="19"/>
  <c r="AM37" i="19"/>
  <c r="AG27" i="19"/>
  <c r="AM7" i="19"/>
  <c r="AG7" i="19"/>
  <c r="AA17" i="19"/>
  <c r="O7" i="19"/>
  <c r="AA37" i="19"/>
  <c r="AA27" i="19"/>
  <c r="AM27" i="19"/>
  <c r="U17" i="19"/>
  <c r="U47" i="19"/>
  <c r="AG17" i="19"/>
  <c r="O47" i="19"/>
  <c r="Z40" i="19"/>
  <c r="T10" i="19"/>
  <c r="AF10" i="19"/>
  <c r="T20" i="19"/>
  <c r="N30" i="19"/>
  <c r="Z20" i="19"/>
  <c r="AF50" i="19"/>
  <c r="T50" i="19"/>
  <c r="AL30" i="19"/>
  <c r="T40" i="19"/>
  <c r="AF40" i="19"/>
  <c r="AF30" i="19"/>
  <c r="N50" i="19"/>
  <c r="AL40" i="19"/>
  <c r="AL20" i="19"/>
  <c r="Z10" i="19"/>
  <c r="AF20" i="19"/>
  <c r="N10" i="19"/>
  <c r="Z50" i="19"/>
  <c r="AL50" i="19"/>
  <c r="N40" i="19"/>
  <c r="T30" i="19"/>
  <c r="Z30" i="19"/>
  <c r="AL10" i="19"/>
  <c r="N20" i="19"/>
  <c r="V25" i="19" l="1"/>
  <c r="AH15" i="19"/>
  <c r="V45" i="19"/>
  <c r="V35" i="19"/>
  <c r="J15" i="19"/>
  <c r="J55" i="19"/>
  <c r="AB45" i="19"/>
  <c r="AH25" i="19"/>
  <c r="AB55" i="19"/>
  <c r="AH55" i="19"/>
  <c r="AB15" i="19"/>
  <c r="AB25" i="19"/>
  <c r="P15" i="19"/>
  <c r="P45" i="19"/>
  <c r="J45" i="19"/>
  <c r="V15" i="19"/>
  <c r="P25" i="19"/>
  <c r="J35" i="19"/>
  <c r="P35" i="19"/>
  <c r="AH45" i="19"/>
  <c r="AH35" i="19"/>
  <c r="J25" i="19"/>
  <c r="V55" i="19"/>
  <c r="AB35" i="19"/>
  <c r="P55" i="19"/>
  <c r="AC6" i="19" l="1"/>
  <c r="AI36" i="19"/>
  <c r="K26" i="19"/>
  <c r="AC46" i="19"/>
  <c r="K46" i="19"/>
  <c r="K6" i="19"/>
  <c r="K36" i="19"/>
  <c r="AC16" i="19"/>
  <c r="Q46" i="19"/>
  <c r="Q36" i="19"/>
  <c r="AI6" i="19"/>
  <c r="AC36" i="19"/>
  <c r="AI26" i="19"/>
  <c r="W46" i="19"/>
  <c r="W26" i="19"/>
  <c r="AI46" i="19"/>
  <c r="Q16" i="19"/>
  <c r="Q6" i="19"/>
  <c r="Q26" i="19"/>
  <c r="W16" i="19"/>
  <c r="AC26" i="19"/>
  <c r="W6" i="19"/>
  <c r="AI16" i="19"/>
  <c r="K16" i="19"/>
  <c r="W36" i="19"/>
  <c r="AE6" i="19" l="1"/>
  <c r="AE26" i="19"/>
  <c r="AE36" i="19"/>
  <c r="M6" i="19"/>
  <c r="AK6" i="19"/>
  <c r="Y6" i="19"/>
  <c r="AK26" i="19"/>
  <c r="AE16" i="19"/>
  <c r="Y26" i="19"/>
  <c r="Y46" i="19"/>
  <c r="Y36" i="19"/>
  <c r="M26" i="19"/>
  <c r="S6" i="19"/>
  <c r="S16" i="19"/>
  <c r="AE46" i="19"/>
  <c r="M46" i="19"/>
  <c r="S46" i="19"/>
  <c r="S26" i="19"/>
  <c r="M36" i="19"/>
  <c r="AK36" i="19"/>
  <c r="S36" i="19"/>
  <c r="M16" i="19"/>
  <c r="Y16" i="19"/>
  <c r="AK16" i="19"/>
  <c r="AK46" i="19"/>
  <c r="X6" i="19"/>
  <c r="L6" i="19"/>
  <c r="L26" i="19"/>
  <c r="R6" i="19"/>
  <c r="AJ26" i="19"/>
  <c r="AD46" i="19"/>
  <c r="AJ6" i="19"/>
  <c r="X16" i="19"/>
  <c r="AJ46" i="19"/>
  <c r="AD6" i="19"/>
  <c r="R46" i="19"/>
  <c r="AD26" i="19"/>
  <c r="L16" i="19"/>
  <c r="AD36" i="19"/>
  <c r="X36" i="19"/>
  <c r="R36" i="19"/>
  <c r="R26" i="19"/>
  <c r="X46" i="19"/>
  <c r="L36" i="19"/>
  <c r="X26" i="19"/>
  <c r="AD16" i="19"/>
  <c r="L46" i="19"/>
  <c r="AJ36" i="19"/>
  <c r="R16" i="19"/>
  <c r="AJ16" i="19"/>
  <c r="N46" i="19"/>
  <c r="AF26" i="19"/>
  <c r="AF46" i="19"/>
  <c r="N26" i="19"/>
  <c r="N36" i="19"/>
  <c r="N6" i="19"/>
  <c r="T16" i="19"/>
  <c r="Z6" i="19"/>
  <c r="AL46" i="19"/>
  <c r="AF6" i="19"/>
  <c r="AF36" i="19"/>
  <c r="AL16" i="19"/>
  <c r="Z26" i="19"/>
  <c r="T46" i="19"/>
  <c r="Z16" i="19"/>
  <c r="N16" i="19"/>
  <c r="Z46" i="19"/>
  <c r="AF16" i="19"/>
  <c r="AL6" i="19"/>
  <c r="T26" i="19"/>
  <c r="T6" i="19"/>
  <c r="AL26" i="19"/>
  <c r="T36" i="19"/>
  <c r="AL36" i="19"/>
  <c r="Z36" i="19"/>
  <c r="O6" i="19"/>
  <c r="AG46" i="19"/>
  <c r="AG6" i="19"/>
  <c r="O36" i="19"/>
  <c r="AM6" i="19"/>
  <c r="AG36" i="19"/>
  <c r="AM46" i="19"/>
  <c r="AA36" i="19"/>
  <c r="AA16" i="19"/>
  <c r="AA46" i="19"/>
  <c r="U26" i="19"/>
  <c r="O26" i="19"/>
  <c r="U6" i="19"/>
  <c r="AA26" i="19"/>
  <c r="U46" i="19"/>
  <c r="U16" i="19"/>
  <c r="U36" i="19"/>
  <c r="AM16" i="19"/>
  <c r="AM26" i="19"/>
  <c r="O46" i="19"/>
  <c r="AG26" i="19"/>
  <c r="AM36" i="19"/>
  <c r="AG16" i="19"/>
  <c r="AA6" i="19"/>
  <c r="O16" i="19"/>
  <c r="AC18" i="19" l="1"/>
  <c r="AC8" i="19"/>
  <c r="W18" i="19"/>
  <c r="AI8" i="19"/>
  <c r="Q48" i="19"/>
  <c r="AC38" i="19"/>
  <c r="Q28" i="19"/>
  <c r="W28" i="19"/>
  <c r="AI48" i="19"/>
  <c r="W8" i="19"/>
  <c r="Q8" i="19"/>
  <c r="K48" i="19"/>
  <c r="AC48" i="19"/>
  <c r="K28" i="19"/>
  <c r="W38" i="19"/>
  <c r="AI28" i="19"/>
  <c r="K38" i="19"/>
  <c r="W48" i="19"/>
  <c r="Q38" i="19"/>
  <c r="AI38" i="19"/>
  <c r="K18" i="19"/>
  <c r="K8" i="19"/>
  <c r="AC28" i="19"/>
  <c r="AI18" i="19"/>
  <c r="Q18" i="19"/>
  <c r="AL10" i="18" l="1"/>
  <c r="AL34" i="18"/>
  <c r="N10" i="18"/>
  <c r="AF26" i="18"/>
  <c r="Z42" i="18"/>
  <c r="T26" i="18"/>
  <c r="Z26" i="18"/>
  <c r="AL18" i="18"/>
  <c r="T10" i="18"/>
  <c r="AL42" i="18"/>
  <c r="AF42" i="18"/>
  <c r="N18" i="18"/>
  <c r="N26" i="18"/>
  <c r="N34" i="18"/>
  <c r="Z34" i="18"/>
  <c r="AF34" i="18"/>
  <c r="T42" i="18"/>
  <c r="AF18" i="18"/>
  <c r="AL26" i="18"/>
  <c r="N42" i="18"/>
  <c r="Z18" i="18"/>
  <c r="T18" i="18"/>
  <c r="T34" i="18"/>
  <c r="Z10" i="18"/>
  <c r="AF10" i="18"/>
  <c r="J40" i="18"/>
  <c r="J32" i="18"/>
  <c r="AB8" i="18"/>
  <c r="V32" i="18"/>
  <c r="J24" i="18"/>
  <c r="P24" i="18"/>
  <c r="AB24" i="18"/>
  <c r="P40" i="18"/>
  <c r="AB32" i="18"/>
  <c r="AH24" i="18"/>
  <c r="P16" i="18"/>
  <c r="V24" i="18"/>
  <c r="AH40" i="18"/>
  <c r="V40" i="18"/>
  <c r="J8" i="18"/>
  <c r="V8" i="18"/>
  <c r="J16" i="18"/>
  <c r="P32" i="18"/>
  <c r="AH32" i="18"/>
  <c r="AH16" i="18"/>
  <c r="V16" i="18"/>
  <c r="P8" i="18"/>
  <c r="AH8" i="18"/>
  <c r="AB40" i="18"/>
  <c r="AB16" i="18"/>
  <c r="T38" i="18"/>
  <c r="Z14" i="18"/>
  <c r="N38" i="18"/>
  <c r="AL6" i="18"/>
  <c r="Z6" i="18"/>
  <c r="N6" i="18"/>
  <c r="Z38" i="18"/>
  <c r="T14" i="18"/>
  <c r="T6" i="18"/>
  <c r="AL22" i="18"/>
  <c r="AF14" i="18"/>
  <c r="T30" i="18"/>
  <c r="Z22" i="18"/>
  <c r="N30" i="18"/>
  <c r="N22" i="18"/>
  <c r="AF30" i="18"/>
  <c r="AL14" i="18"/>
  <c r="AL30" i="18"/>
  <c r="AF6" i="18"/>
  <c r="AF22" i="18"/>
  <c r="T22" i="18"/>
  <c r="AF38" i="18"/>
  <c r="N14" i="18"/>
  <c r="AL38" i="18"/>
  <c r="Z30" i="18"/>
  <c r="AJ42" i="18"/>
  <c r="AD18" i="18"/>
  <c r="X42" i="18"/>
  <c r="AJ34" i="18"/>
  <c r="X18" i="18"/>
  <c r="X26" i="18"/>
  <c r="R42" i="18"/>
  <c r="X10" i="18"/>
  <c r="X34" i="18"/>
  <c r="AD26" i="18"/>
  <c r="L10" i="18"/>
  <c r="AD10" i="18"/>
  <c r="L34" i="18"/>
  <c r="AJ26" i="18"/>
  <c r="R34" i="18"/>
  <c r="L26" i="18"/>
  <c r="AD34" i="18"/>
  <c r="R26" i="18"/>
  <c r="L42" i="18"/>
  <c r="AD42" i="18"/>
  <c r="R10" i="18"/>
  <c r="AJ10" i="18"/>
  <c r="R18" i="18"/>
  <c r="L18" i="18"/>
  <c r="AJ18" i="18"/>
  <c r="AH26" i="18"/>
  <c r="P42" i="18"/>
  <c r="V10" i="18"/>
  <c r="AH18" i="18"/>
  <c r="J42" i="18"/>
  <c r="J26" i="18"/>
  <c r="V34" i="18"/>
  <c r="AB18" i="18"/>
  <c r="AB26" i="18"/>
  <c r="P10" i="18"/>
  <c r="AB42" i="18"/>
  <c r="P26" i="18"/>
  <c r="J34" i="18"/>
  <c r="AH42" i="18"/>
  <c r="AB34" i="18"/>
  <c r="V26" i="18"/>
  <c r="V42" i="18"/>
  <c r="J18" i="18"/>
  <c r="V18" i="18"/>
  <c r="P34" i="18"/>
  <c r="J10" i="18"/>
  <c r="AH34" i="18"/>
  <c r="AH10" i="18"/>
  <c r="P18" i="18"/>
  <c r="AB10" i="18"/>
  <c r="P22" i="18"/>
  <c r="AH22" i="18"/>
  <c r="P6" i="18"/>
  <c r="V38" i="18"/>
  <c r="AB14" i="18"/>
  <c r="J30" i="18"/>
  <c r="V6" i="18"/>
  <c r="AB38" i="18"/>
  <c r="P14" i="18"/>
  <c r="V30" i="18"/>
  <c r="P38" i="18"/>
  <c r="AB6" i="18"/>
  <c r="J22" i="18"/>
  <c r="AH6" i="18"/>
  <c r="J6" i="18"/>
  <c r="P30" i="18"/>
  <c r="J14" i="18"/>
  <c r="AB30" i="18"/>
  <c r="J38" i="18"/>
  <c r="AH30" i="18"/>
  <c r="AH38" i="18"/>
  <c r="AB22" i="18"/>
  <c r="AH14" i="18"/>
  <c r="V22" i="18"/>
  <c r="V14" i="18"/>
  <c r="AL32" i="18"/>
  <c r="Z24" i="18"/>
  <c r="T16" i="18"/>
  <c r="AL24" i="18"/>
  <c r="Z40" i="18"/>
  <c r="Z16" i="18"/>
  <c r="T40" i="18"/>
  <c r="N16" i="18"/>
  <c r="T32" i="18"/>
  <c r="Z32" i="18"/>
  <c r="AL8" i="18"/>
  <c r="N24" i="18"/>
  <c r="AF8" i="18"/>
  <c r="N8" i="18"/>
  <c r="N40" i="18"/>
  <c r="T8" i="18"/>
  <c r="AF40" i="18"/>
  <c r="AL40" i="18"/>
  <c r="AF32" i="18"/>
  <c r="AL16" i="18"/>
  <c r="Z8" i="18"/>
  <c r="T24" i="18"/>
  <c r="N32" i="18"/>
  <c r="AF24" i="18"/>
  <c r="AF16" i="18"/>
  <c r="AJ38" i="18"/>
  <c r="R38" i="18"/>
  <c r="AD6" i="18"/>
  <c r="R30" i="18"/>
  <c r="X14" i="18"/>
  <c r="R22" i="18"/>
  <c r="L30" i="18"/>
  <c r="AD38" i="18"/>
  <c r="AD30" i="18"/>
  <c r="AJ30" i="18"/>
  <c r="L6" i="18"/>
  <c r="R6" i="18"/>
  <c r="AD14" i="18"/>
  <c r="X30" i="18"/>
  <c r="AD22" i="18"/>
  <c r="X6" i="18"/>
  <c r="L22" i="18"/>
  <c r="L14" i="18"/>
  <c r="R14" i="18"/>
  <c r="L38" i="18"/>
  <c r="AJ22" i="18"/>
  <c r="AJ14" i="18"/>
  <c r="X38" i="18"/>
  <c r="X22" i="18"/>
  <c r="AJ6" i="18"/>
  <c r="R8" i="18"/>
  <c r="X32" i="18"/>
  <c r="AD8" i="18"/>
  <c r="AJ32" i="18"/>
  <c r="X8" i="18"/>
  <c r="X24" i="18"/>
  <c r="L8" i="18"/>
  <c r="L32" i="18"/>
  <c r="R40" i="18"/>
  <c r="R32" i="18"/>
  <c r="AD40" i="18"/>
  <c r="AJ16" i="18"/>
  <c r="AJ8" i="18"/>
  <c r="AD24" i="18"/>
  <c r="L24" i="18"/>
  <c r="X16" i="18"/>
  <c r="AD16" i="18"/>
  <c r="R24" i="18"/>
  <c r="AD32" i="18"/>
  <c r="L16" i="18"/>
  <c r="R16" i="18"/>
  <c r="L40" i="18"/>
  <c r="AJ24" i="18"/>
  <c r="AJ40" i="18"/>
  <c r="X40" i="18"/>
  <c r="V12" i="18"/>
  <c r="J44" i="18"/>
  <c r="AH36" i="18"/>
  <c r="P20" i="18"/>
  <c r="P28" i="18"/>
  <c r="AH20" i="18"/>
  <c r="J20" i="18"/>
  <c r="J12" i="18"/>
  <c r="J28" i="18"/>
  <c r="P12" i="18"/>
  <c r="V44" i="18"/>
  <c r="AH12" i="18"/>
  <c r="AH44" i="18"/>
  <c r="AH28" i="18"/>
  <c r="AB36" i="18"/>
  <c r="AB20" i="18"/>
  <c r="V20" i="18"/>
  <c r="AB12" i="18"/>
  <c r="V28" i="18"/>
  <c r="AB44" i="18"/>
  <c r="AB28" i="18"/>
  <c r="J36" i="18"/>
  <c r="V36" i="18"/>
  <c r="P36" i="18"/>
  <c r="P44" i="18"/>
  <c r="AB54" i="19" l="1"/>
  <c r="AH43" i="19"/>
  <c r="AH41" i="19"/>
  <c r="AH21" i="19"/>
  <c r="AH11" i="19"/>
  <c r="P11" i="19"/>
  <c r="AB31" i="19"/>
  <c r="V51" i="19"/>
  <c r="J51" i="19"/>
  <c r="P41" i="19"/>
  <c r="AB11" i="19"/>
  <c r="J41" i="19"/>
  <c r="J31" i="19"/>
  <c r="V31" i="19"/>
  <c r="J11" i="19"/>
  <c r="J21" i="19"/>
  <c r="P51" i="19"/>
  <c r="AH31" i="19"/>
  <c r="V11" i="19"/>
  <c r="V21" i="19"/>
  <c r="AH51" i="19"/>
  <c r="AB21" i="19"/>
  <c r="AB51" i="19"/>
  <c r="P21" i="19"/>
  <c r="V41" i="19"/>
  <c r="AB41" i="19"/>
  <c r="P31" i="19"/>
  <c r="AH50" i="19"/>
  <c r="P16" i="19"/>
  <c r="J6" i="19"/>
  <c r="AB26" i="19"/>
  <c r="P46" i="19"/>
  <c r="V36" i="19"/>
  <c r="J16" i="19"/>
  <c r="AH46" i="19"/>
  <c r="AH6" i="19"/>
  <c r="J26" i="19"/>
  <c r="P6" i="19"/>
  <c r="AB36" i="19"/>
  <c r="AH16" i="19"/>
  <c r="AB6" i="19"/>
  <c r="P26" i="19"/>
  <c r="V16" i="19"/>
  <c r="P36" i="19"/>
  <c r="V46" i="19"/>
  <c r="J46" i="19"/>
  <c r="AH26" i="19"/>
  <c r="V26" i="19"/>
  <c r="AH36" i="19"/>
  <c r="J36" i="19"/>
  <c r="AB46" i="19"/>
  <c r="V6" i="19"/>
  <c r="AB16" i="19"/>
  <c r="AH38" i="19"/>
  <c r="AB18" i="19"/>
  <c r="J18" i="19"/>
  <c r="AH18" i="19"/>
  <c r="P18" i="19"/>
  <c r="AB28" i="19"/>
  <c r="AH28" i="19"/>
  <c r="V48" i="19"/>
  <c r="P38" i="19"/>
  <c r="P48" i="19"/>
  <c r="J8" i="19"/>
  <c r="AB48" i="19"/>
  <c r="AH48" i="19"/>
  <c r="V18" i="19"/>
  <c r="V38" i="19"/>
  <c r="P8" i="19"/>
  <c r="V8" i="19"/>
  <c r="J48" i="19"/>
  <c r="J28" i="19"/>
  <c r="V28" i="19"/>
  <c r="P28" i="19"/>
  <c r="AB38" i="19"/>
  <c r="AH8" i="19"/>
  <c r="J38" i="19"/>
  <c r="AB8" i="19"/>
  <c r="V27" i="19"/>
  <c r="P17" i="19"/>
  <c r="P7" i="19"/>
  <c r="J7" i="19"/>
  <c r="V7" i="19"/>
  <c r="J17" i="19"/>
  <c r="V17" i="19"/>
  <c r="AH7" i="19"/>
  <c r="AB7" i="19"/>
  <c r="AB27" i="19"/>
  <c r="AH17" i="19"/>
  <c r="J47" i="19"/>
  <c r="AB17" i="19"/>
  <c r="V47" i="19"/>
  <c r="AB47" i="19"/>
  <c r="J27" i="19"/>
  <c r="AH37" i="19"/>
  <c r="P27" i="19"/>
  <c r="P37" i="19"/>
  <c r="AB37" i="19"/>
  <c r="V37" i="19"/>
  <c r="AH47" i="19"/>
  <c r="P47" i="19"/>
  <c r="J37" i="19"/>
  <c r="AH27" i="19"/>
  <c r="AB24" i="19" l="1"/>
  <c r="AH14" i="19"/>
  <c r="V54" i="19"/>
  <c r="J54" i="19"/>
  <c r="P24" i="19"/>
  <c r="AB44" i="19"/>
  <c r="P44" i="19"/>
  <c r="J44" i="19"/>
  <c r="J34" i="19"/>
  <c r="AH44" i="19"/>
  <c r="AB34" i="19"/>
  <c r="P34" i="19"/>
  <c r="P54" i="19"/>
  <c r="V14" i="19"/>
  <c r="AH24" i="19"/>
  <c r="V44" i="19"/>
  <c r="V24" i="19"/>
  <c r="AH54" i="19"/>
  <c r="AH34" i="19"/>
  <c r="J14" i="19"/>
  <c r="J24" i="19"/>
  <c r="V34" i="19"/>
  <c r="AB14" i="19"/>
  <c r="P14" i="19"/>
  <c r="W54" i="19"/>
  <c r="J52" i="19"/>
  <c r="AH23" i="19"/>
  <c r="AB33" i="19"/>
  <c r="V23" i="19"/>
  <c r="AB12" i="19"/>
  <c r="AH52" i="19"/>
  <c r="AH33" i="19"/>
  <c r="AB23" i="19"/>
  <c r="P33" i="19"/>
  <c r="P32" i="19"/>
  <c r="V13" i="19"/>
  <c r="P43" i="19"/>
  <c r="J43" i="19"/>
  <c r="P42" i="19"/>
  <c r="AB43" i="19"/>
  <c r="J53" i="19"/>
  <c r="AH53" i="19"/>
  <c r="J33" i="19"/>
  <c r="P23" i="19"/>
  <c r="P53" i="19"/>
  <c r="V32" i="19"/>
  <c r="J23" i="19"/>
  <c r="AB13" i="19"/>
  <c r="V43" i="19"/>
  <c r="AB53" i="19"/>
  <c r="J12" i="19"/>
  <c r="AH13" i="19"/>
  <c r="J13" i="19"/>
  <c r="V33" i="19"/>
  <c r="AB42" i="19"/>
  <c r="V53" i="19"/>
  <c r="P13" i="19"/>
  <c r="J42" i="19"/>
  <c r="K23" i="19"/>
  <c r="K33" i="19"/>
  <c r="AC13" i="19"/>
  <c r="W53" i="19"/>
  <c r="AI43" i="19"/>
  <c r="K43" i="19"/>
  <c r="W23" i="19"/>
  <c r="AC43" i="19"/>
  <c r="AI33" i="19"/>
  <c r="W33" i="19"/>
  <c r="AC53" i="19"/>
  <c r="AC33" i="19"/>
  <c r="Q13" i="19"/>
  <c r="W43" i="19"/>
  <c r="Q33" i="19"/>
  <c r="W13" i="19"/>
  <c r="K13" i="19"/>
  <c r="AI23" i="19"/>
  <c r="AI13" i="19"/>
  <c r="Q53" i="19"/>
  <c r="K53" i="19"/>
  <c r="Q43" i="19"/>
  <c r="AI53" i="19"/>
  <c r="AC23" i="19"/>
  <c r="Q23" i="19"/>
  <c r="AB52" i="19"/>
  <c r="V22" i="19"/>
  <c r="V42" i="19"/>
  <c r="V12" i="19"/>
  <c r="J32" i="19"/>
  <c r="AH12" i="19"/>
  <c r="P52" i="19"/>
  <c r="AH42" i="19"/>
  <c r="AB32" i="19"/>
  <c r="V52" i="19"/>
  <c r="AH22" i="19"/>
  <c r="AB22" i="19"/>
  <c r="P12" i="19"/>
  <c r="J22" i="19"/>
  <c r="P22" i="19"/>
  <c r="AH32" i="19"/>
  <c r="K42" i="19"/>
  <c r="Q42" i="19"/>
  <c r="W12" i="19"/>
  <c r="AC22" i="19"/>
  <c r="AC32" i="19"/>
  <c r="AC42" i="19"/>
  <c r="AI32" i="19"/>
  <c r="W42" i="19"/>
  <c r="K12" i="19"/>
  <c r="AC12" i="19"/>
  <c r="AI52" i="19"/>
  <c r="Q22" i="19"/>
  <c r="Q12" i="19"/>
  <c r="K22" i="19"/>
  <c r="W52" i="19"/>
  <c r="Q52" i="19"/>
  <c r="Q32" i="19"/>
  <c r="AI42" i="19"/>
  <c r="K32" i="19"/>
  <c r="W32" i="19"/>
  <c r="AI12" i="19"/>
  <c r="W22" i="19"/>
  <c r="AC52" i="19"/>
  <c r="AI22" i="19"/>
  <c r="K52" i="19"/>
  <c r="V40" i="19"/>
  <c r="P40" i="19"/>
  <c r="V20" i="19"/>
  <c r="AB40" i="19"/>
  <c r="AH10" i="19"/>
  <c r="P30" i="19"/>
  <c r="AH40" i="19"/>
  <c r="P20" i="19"/>
  <c r="AH20" i="19"/>
  <c r="AB50" i="19"/>
  <c r="P50" i="19"/>
  <c r="AB20" i="19"/>
  <c r="AH30" i="19"/>
  <c r="V10" i="19"/>
  <c r="V30" i="19"/>
  <c r="AB30" i="19"/>
  <c r="P10" i="19"/>
  <c r="V50" i="19"/>
  <c r="J10" i="19"/>
  <c r="J50" i="19"/>
  <c r="J20" i="19"/>
  <c r="J30" i="19"/>
  <c r="J40" i="19"/>
  <c r="AB10" i="19"/>
  <c r="AI40" i="19"/>
  <c r="AC19" i="19"/>
  <c r="Q49" i="19"/>
  <c r="W49" i="19"/>
  <c r="K39" i="19"/>
  <c r="AC9" i="19"/>
  <c r="K29" i="19"/>
  <c r="AI29" i="19"/>
  <c r="AC39" i="19"/>
  <c r="AI9" i="19"/>
  <c r="AC49" i="19"/>
  <c r="W29" i="19"/>
  <c r="AI19" i="19"/>
  <c r="K19" i="19"/>
  <c r="W19" i="19"/>
  <c r="AI39" i="19"/>
  <c r="Q29" i="19"/>
  <c r="K9" i="19"/>
  <c r="Q9" i="19"/>
  <c r="AI49" i="19"/>
  <c r="W39" i="19"/>
  <c r="AC29" i="19"/>
  <c r="W9" i="19"/>
  <c r="Q39" i="19"/>
  <c r="Q19" i="19"/>
  <c r="K49" i="19"/>
  <c r="AH19" i="19"/>
  <c r="V39" i="19"/>
  <c r="AB29" i="19"/>
  <c r="AH29" i="19"/>
  <c r="P49" i="19"/>
  <c r="AB19" i="19"/>
  <c r="J39" i="19"/>
  <c r="J49" i="19"/>
  <c r="V49" i="19"/>
  <c r="V29" i="19"/>
  <c r="V9" i="19"/>
  <c r="AH9" i="19"/>
  <c r="J9" i="19"/>
  <c r="J19" i="19"/>
  <c r="P39" i="19"/>
  <c r="P9" i="19"/>
  <c r="AB39" i="19"/>
  <c r="J29" i="19"/>
  <c r="P19" i="19"/>
  <c r="AH49" i="19"/>
  <c r="AH39" i="19"/>
  <c r="V19" i="19"/>
  <c r="AB49" i="19"/>
  <c r="P29" i="19"/>
  <c r="AB9" i="19"/>
  <c r="AI14" i="19" l="1"/>
  <c r="K24" i="19"/>
  <c r="AI24" i="19"/>
  <c r="W24" i="19"/>
  <c r="K14" i="19"/>
  <c r="AI44" i="19"/>
  <c r="W34" i="19"/>
  <c r="AC24" i="19"/>
  <c r="Q54" i="19"/>
  <c r="K44" i="19"/>
  <c r="AC54" i="19"/>
  <c r="W14" i="19"/>
  <c r="AI54" i="19"/>
  <c r="Q24" i="19"/>
  <c r="AI34" i="19"/>
  <c r="Q34" i="19"/>
  <c r="Q14" i="19"/>
  <c r="K34" i="19"/>
  <c r="AC34" i="19"/>
  <c r="Q44" i="19"/>
  <c r="K54" i="19"/>
  <c r="AC14" i="19"/>
  <c r="W44" i="19"/>
  <c r="AC44" i="19"/>
  <c r="AJ14" i="19"/>
  <c r="AJ34" i="19"/>
  <c r="L44" i="19"/>
  <c r="R14" i="19"/>
  <c r="AD44" i="19"/>
  <c r="X24" i="19"/>
  <c r="R44" i="19"/>
  <c r="AJ24" i="19"/>
  <c r="AD54" i="19"/>
  <c r="AD24" i="19"/>
  <c r="R24" i="19"/>
  <c r="AJ44" i="19"/>
  <c r="X14" i="19"/>
  <c r="AD34" i="19"/>
  <c r="X34" i="19"/>
  <c r="R34" i="19"/>
  <c r="R54" i="19"/>
  <c r="L14" i="19"/>
  <c r="AJ54" i="19"/>
  <c r="L24" i="19"/>
  <c r="X54" i="19"/>
  <c r="L54" i="19"/>
  <c r="L34" i="19"/>
  <c r="AD14" i="19"/>
  <c r="X44" i="19"/>
  <c r="K40" i="19"/>
  <c r="AC20" i="19"/>
  <c r="AC50" i="19"/>
  <c r="Q10" i="19"/>
  <c r="AC10" i="19"/>
  <c r="Q20" i="19"/>
  <c r="W40" i="19"/>
  <c r="K50" i="19"/>
  <c r="W50" i="19"/>
  <c r="AC30" i="19"/>
  <c r="W20" i="19"/>
  <c r="K30" i="19"/>
  <c r="K20" i="19"/>
  <c r="AI30" i="19"/>
  <c r="Q40" i="19"/>
  <c r="AC40" i="19"/>
  <c r="AI50" i="19"/>
  <c r="AI20" i="19"/>
  <c r="W30" i="19"/>
  <c r="Q30" i="19"/>
  <c r="K10" i="19"/>
  <c r="Q50" i="19"/>
  <c r="AI10" i="19"/>
  <c r="W10" i="19"/>
  <c r="X30" i="19"/>
  <c r="AJ50" i="19" l="1"/>
  <c r="AD50" i="19"/>
  <c r="R40" i="19"/>
  <c r="AJ20" i="19"/>
  <c r="AD10" i="19"/>
  <c r="X50" i="19"/>
  <c r="L30" i="19"/>
  <c r="L50" i="19"/>
  <c r="X10" i="19"/>
  <c r="X20" i="19"/>
  <c r="R20" i="19"/>
  <c r="L10" i="19"/>
  <c r="AJ10" i="19"/>
  <c r="AJ30" i="19"/>
  <c r="L40" i="19"/>
  <c r="AD30" i="19"/>
  <c r="L20" i="19"/>
  <c r="R50" i="19"/>
  <c r="R10" i="19"/>
  <c r="X40" i="19"/>
  <c r="R30" i="19"/>
  <c r="AJ40" i="19"/>
  <c r="AD40" i="19"/>
  <c r="AD20" i="19"/>
  <c r="Y20" i="19"/>
  <c r="AE30" i="19"/>
  <c r="S30" i="19"/>
  <c r="M50" i="19"/>
  <c r="AK40" i="19"/>
  <c r="S10" i="19"/>
  <c r="M40" i="19"/>
  <c r="Y10" i="19"/>
  <c r="AK50" i="19"/>
  <c r="AK30" i="19"/>
  <c r="Y40" i="19"/>
  <c r="S40" i="19"/>
  <c r="M10" i="19"/>
  <c r="M30" i="19"/>
  <c r="AE10" i="19"/>
  <c r="AE20" i="19"/>
  <c r="Y50" i="19"/>
  <c r="AK20" i="19"/>
  <c r="AE50" i="19"/>
  <c r="S20" i="19"/>
  <c r="S50" i="19"/>
  <c r="AK10" i="19"/>
  <c r="AE40" i="19"/>
  <c r="M20" i="19"/>
  <c r="Y3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Johanna Neira</author>
  </authors>
  <commentList>
    <comment ref="AN36" authorId="0" shapeId="0" xr:uid="{00000000-0006-0000-0100-000001000000}">
      <text>
        <r>
          <rPr>
            <b/>
            <sz val="10"/>
            <color indexed="81"/>
            <rFont val="Tahoma"/>
            <family val="2"/>
          </rPr>
          <t>Johanna Neira
Se deja como plan mas no como control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<sst xmlns="http://schemas.openxmlformats.org/spreadsheetml/2006/main" count="2131" uniqueCount="837">
  <si>
    <t>Matriz Mapa de Riesgos</t>
  </si>
  <si>
    <r>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Por lo anterior y dada la necesidad de las entidades frente a la estructuración de los mapas de riesgos, como herramienta fundamental frente a la gestión del riesgo, el presente formato desarrolla un esquema completo acorde con los contenidos metodológicos de la "</t>
    </r>
    <r>
      <rPr>
        <sz val="10"/>
        <color rgb="FF00B050"/>
        <rFont val="Arial Narrow"/>
        <family val="2"/>
      </rPr>
      <t>Guía para la Administración del Riesgo y el diseño de controles V5</t>
    </r>
    <r>
      <rPr>
        <sz val="10"/>
        <rFont val="Arial Narrow"/>
        <family val="2"/>
      </rPr>
      <t xml:space="preserve">" (DAFP) y nuestra </t>
    </r>
    <r>
      <rPr>
        <sz val="10"/>
        <color rgb="FF00B050"/>
        <rFont val="Arial Narrow"/>
        <family val="2"/>
      </rPr>
      <t>Política de Administración de Riesgos (DE-PO-001)</t>
    </r>
    <r>
      <rPr>
        <sz val="10"/>
        <rFont val="Arial Narrow"/>
        <family val="2"/>
      </rPr>
      <t>, documentos que podrán ser consultados para la revisión, actualización y gestión de los riesgos. Así mismo, este formato tiene celdas parametrizadas que permiten generar los valores del riesgo inherente y residual de forma automática para facilitar su cálculo.</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</si>
  <si>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</si>
  <si>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rgb="FF00B050"/>
        <rFont val="Arial Narrow"/>
        <family val="2"/>
      </rPr>
      <t>Paso 2: identificación del riesgo</t>
    </r>
    <r>
      <rPr>
        <sz val="11"/>
        <color rgb="FF00B050"/>
        <rFont val="Arial Narrow"/>
        <family val="2"/>
      </rPr>
      <t>,</t>
    </r>
    <r>
      <rPr>
        <sz val="11"/>
        <rFont val="Arial Narrow"/>
        <family val="2"/>
      </rPr>
      <t xml:space="preserve"> donde se explica ampliamente las bases para adelantar este análisis.
Así mismo, considere en el </t>
    </r>
    <r>
      <rPr>
        <b/>
        <sz val="11"/>
        <color rgb="FF00B050"/>
        <rFont val="Arial Narrow"/>
        <family val="2"/>
      </rPr>
      <t>Paso 3: valoración del riesgo</t>
    </r>
    <r>
      <rPr>
        <sz val="11"/>
        <rFont val="Arial Narrow"/>
        <family val="2"/>
      </rPr>
      <t xml:space="preserve"> los lineamientos para definir el número de veces que se hace la actividad con la cual se relaciona el riesgo y su impacto en términos económicos o reputacionales. En este mismo paso se analizan los controles que deben responder a los atributos de eficiencia e informativos.
</t>
    </r>
    <r>
      <rPr>
        <b/>
        <sz val="11"/>
        <color rgb="FF00B050"/>
        <rFont val="Arial Narrow"/>
        <family val="2"/>
      </rPr>
      <t>NOTA:</t>
    </r>
    <r>
      <rPr>
        <sz val="11"/>
        <color rgb="FF00B050"/>
        <rFont val="Arial Narrow"/>
        <family val="2"/>
      </rPr>
      <t xml:space="preserve"> </t>
    </r>
    <r>
      <rPr>
        <sz val="11"/>
        <rFont val="Arial Narrow"/>
        <family val="2"/>
      </rPr>
      <t>Si lo considera pertinente, es posible agregar hojas de trabajo adicionales al presente formato que permitan incluir la traza de estos análisis.</t>
    </r>
  </si>
  <si>
    <t xml:space="preserve">El archivo contiene las siguientes hojas:
</t>
  </si>
  <si>
    <t>Criterio</t>
  </si>
  <si>
    <t>Descripción - Lineamientos para el diligenciamiento</t>
  </si>
  <si>
    <t xml:space="preserve">Identificación del riesgos </t>
  </si>
  <si>
    <t>Referencia</t>
  </si>
  <si>
    <t>Hace referencia al número de consecutivo del riesgo</t>
  </si>
  <si>
    <t>Proceso</t>
  </si>
  <si>
    <t>Seleccione el nombre del proceso al cual se le identificarán y valorarán los riesgos.</t>
  </si>
  <si>
    <t>Objetivo estratégico:</t>
  </si>
  <si>
    <t>Hace referencia al objetivo estratégico al cual le aporta el proceso. Esta casilla se llenara automáticamente una vez se indique el proceso.</t>
  </si>
  <si>
    <t>Objetivo especifico:</t>
  </si>
  <si>
    <t>Hace referencia al objetivo del proceso: Esta casilla se llenara automáticamente una vez se indique el proceso.</t>
  </si>
  <si>
    <t xml:space="preserve">Que puede suceder </t>
  </si>
  <si>
    <t>Describa cual es el evento o situación que puede obstaculizar el cumplimiento de los objetivos de proceso o de la Supertransporte.</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</si>
  <si>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</si>
  <si>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</si>
  <si>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</si>
  <si>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</si>
  <si>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</si>
  <si>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</si>
  <si>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</si>
  <si>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identificado. Tenga en cuenta la estructura de alto nivel establecida en al guía, inicia con </t>
    </r>
    <r>
      <rPr>
        <b/>
        <sz val="9"/>
        <color rgb="FF00B050"/>
        <rFont val="Arial Narrow"/>
        <family val="2"/>
      </rPr>
      <t>POSIBILIDAD DE</t>
    </r>
    <r>
      <rPr>
        <b/>
        <sz val="9"/>
        <color theme="9" tint="-0.249977111117893"/>
        <rFont val="Arial Narrow"/>
        <family val="2"/>
      </rPr>
      <t xml:space="preserve"> </t>
    </r>
    <r>
      <rPr>
        <b/>
        <sz val="9"/>
        <color rgb="FFFF0000"/>
        <rFont val="Arial Narrow"/>
        <family val="2"/>
      </rPr>
      <t>+</t>
    </r>
    <r>
      <rPr>
        <b/>
        <sz val="9"/>
        <color theme="9" tint="-0.249977111117893"/>
        <rFont val="Arial Narrow"/>
        <family val="2"/>
      </rPr>
      <t xml:space="preserve"> </t>
    </r>
    <r>
      <rPr>
        <b/>
        <sz val="9"/>
        <color rgb="FF00B050"/>
        <rFont val="Arial Narrow"/>
        <family val="2"/>
      </rPr>
      <t xml:space="preserve">Impacto para la entidad (Qué) </t>
    </r>
    <r>
      <rPr>
        <b/>
        <sz val="9"/>
        <color rgb="FFFF0000"/>
        <rFont val="Arial Narrow"/>
        <family val="2"/>
      </rPr>
      <t>+</t>
    </r>
    <r>
      <rPr>
        <b/>
        <sz val="9"/>
        <color theme="9" tint="-0.249977111117893"/>
        <rFont val="Arial Narrow"/>
        <family val="2"/>
      </rPr>
      <t xml:space="preserve"> </t>
    </r>
    <r>
      <rPr>
        <b/>
        <sz val="9"/>
        <color rgb="FF00B050"/>
        <rFont val="Arial Narrow"/>
        <family val="2"/>
      </rPr>
      <t xml:space="preserve">Causa Inmediata (Cómo) </t>
    </r>
    <r>
      <rPr>
        <b/>
        <sz val="9"/>
        <color rgb="FFFF0000"/>
        <rFont val="Arial Narrow"/>
        <family val="2"/>
      </rPr>
      <t>+</t>
    </r>
    <r>
      <rPr>
        <b/>
        <sz val="9"/>
        <color theme="9" tint="-0.249977111117893"/>
        <rFont val="Arial Narrow"/>
        <family val="2"/>
      </rPr>
      <t xml:space="preserve"> </t>
    </r>
    <r>
      <rPr>
        <b/>
        <sz val="9"/>
        <color rgb="FF00B050"/>
        <rFont val="Arial Narrow"/>
        <family val="2"/>
      </rPr>
      <t>Causa Raíz (Por qué)</t>
    </r>
    <r>
      <rPr>
        <sz val="9"/>
        <rFont val="Arial Narrow"/>
        <family val="2"/>
      </rPr>
      <t xml:space="preserve">
Para los riesgos de seguridad se debe remitir al " Manual de gestión de riesgos de seguridad de la información" TIC-MA-007, el cual explica la forma como se debe redactar este.</t>
    </r>
  </si>
  <si>
    <t>Clasificación del Riesgo</t>
  </si>
  <si>
    <t>Utilice la lista de despliegue que se encuentra parametrizada, le aparecerán las opciones: i)Daños Activos Físicos, ii)Ejecución y Administración de procesos, iii)Fallas Tecnológicas, iv)Fraude Externo, v)Fraude Interno, vi)Relaciones Laborales, vii)Usuarios, productos y practicas organizacionales.</t>
  </si>
  <si>
    <t xml:space="preserve">Valoración del riesgo Inherente </t>
  </si>
  <si>
    <t>Frecuencia con la cual se lleva a cabo la actividad</t>
  </si>
  <si>
    <t>Defina el # de veces que se ejecuta la actividad durante el año, (Recuerde la probabilidad e ocurrencia del riesgo se define como el No. de veces que se pasa por el punto de riesgo en el periodo de 1 año). La matriz automáticamente hará el cálculo para el nivel de probabilidad inherente.</t>
  </si>
  <si>
    <t>Criterios de Impacto</t>
  </si>
  <si>
    <r>
      <t xml:space="preserve">Utilice la lista de despliegue que se encuentra parametrizada, le aparecerán las opciones de la tabla de Impacto así:
</t>
    </r>
    <r>
      <rPr>
        <b/>
        <sz val="9"/>
        <color rgb="FF92D050"/>
        <rFont val="Arial Narrow"/>
        <family val="2"/>
      </rPr>
      <t>Leve 20%</t>
    </r>
    <r>
      <rPr>
        <b/>
        <sz val="9"/>
        <color rgb="FF00B050"/>
        <rFont val="Arial Narrow"/>
        <family val="2"/>
      </rPr>
      <t>:</t>
    </r>
    <r>
      <rPr>
        <sz val="9"/>
        <rFont val="Arial Narrow"/>
        <family val="2"/>
      </rPr>
      <t xml:space="preserve">   afectación menor a 10 SMLMV o  El riesgo afecta la imagen de algún área de la organización
</t>
    </r>
    <r>
      <rPr>
        <b/>
        <sz val="9"/>
        <color rgb="FF00B050"/>
        <rFont val="Arial Narrow"/>
        <family val="2"/>
      </rPr>
      <t>Menor 40%:</t>
    </r>
    <r>
      <rPr>
        <sz val="9"/>
        <rFont val="Arial Narrow"/>
        <family val="2"/>
      </rPr>
      <t xml:space="preserve">    entre 10y 50 SMLMV o Afecta la imagen de la entidad internamente, de conocimiento general nivel interno, de junta directiva y accionistas y/o de proveedores.
</t>
    </r>
    <r>
      <rPr>
        <b/>
        <sz val="9"/>
        <color rgb="FFFFFF00"/>
        <rFont val="Arial Narrow"/>
        <family val="2"/>
      </rPr>
      <t>Moderado 60%:</t>
    </r>
    <r>
      <rPr>
        <sz val="9"/>
        <rFont val="Arial Narrow"/>
        <family val="2"/>
      </rPr>
      <t xml:space="preserve">   entre 50 y 100 SMLMV o Afecta la imagen de la entidad con algunos usuarios de relevancia frente al logro de los objetivos.
Mayor 80%:        entre 100 y 500 SMLV o Afecta la imagen de la entidad con efecto publicitario sostenido a nivel de sector administrativo, nivel departamental o municipal.
Catastrófico 100%:       mayor a 500 SMLMV o Afecta la imagen de la entidad a nivel nacional, con efecto publicitario sostenido a nivel país.</t>
    </r>
  </si>
  <si>
    <t>Zona de Riesgo Inherente</t>
  </si>
  <si>
    <t>Teniendo en cuenta que ingresó la información de PROBABILIDAD e IMPACTO, la matriz automáticamente hará el cálculo para la zona de riesgo inherente.</t>
  </si>
  <si>
    <t>Valoración de los controles</t>
  </si>
  <si>
    <t xml:space="preserve">Control </t>
  </si>
  <si>
    <t>Control</t>
  </si>
  <si>
    <r>
      <t xml:space="preserve">Recuerde que el control se define como la medida que permite reducir o mitigar un riesgo. Defina el control (es) que atacan la causa raíz del riesgo, considere la estructura explicada en la guía: </t>
    </r>
    <r>
      <rPr>
        <b/>
        <sz val="9"/>
        <color rgb="FF00B050"/>
        <rFont val="Arial Narrow"/>
        <family val="2"/>
      </rPr>
      <t xml:space="preserve">Responsable de ejecutar el control </t>
    </r>
    <r>
      <rPr>
        <b/>
        <sz val="9"/>
        <color rgb="FFFF0000"/>
        <rFont val="Arial Narrow"/>
        <family val="2"/>
      </rPr>
      <t>+</t>
    </r>
    <r>
      <rPr>
        <b/>
        <sz val="9"/>
        <color rgb="FF00B050"/>
        <rFont val="Arial Narrow"/>
        <family val="2"/>
      </rPr>
      <t xml:space="preserve"> Acción </t>
    </r>
    <r>
      <rPr>
        <b/>
        <sz val="9"/>
        <color rgb="FFFF0000"/>
        <rFont val="Arial Narrow"/>
        <family val="2"/>
      </rPr>
      <t>+</t>
    </r>
    <r>
      <rPr>
        <b/>
        <sz val="9"/>
        <color rgb="FF00B050"/>
        <rFont val="Arial Narrow"/>
        <family val="2"/>
      </rPr>
      <t xml:space="preserve"> Complemento</t>
    </r>
    <r>
      <rPr>
        <sz val="9"/>
        <rFont val="Arial Narrow"/>
        <family val="2"/>
      </rPr>
      <t>.  De respuesta a cada una de las siguientes preguntas: 
Para los riesgos de seguridad se debe remitir al " Manual de gestión de riesgos de seguridad de la información" TIC-MA-007, el cual explica como construir el control.</t>
    </r>
  </si>
  <si>
    <t>Afectación</t>
  </si>
  <si>
    <t xml:space="preserve">Esta casilla no se diligencia, depende del tipo de control y saldrá de forma automática una vez se especifique el tipo de control </t>
  </si>
  <si>
    <t xml:space="preserve">Atributo del control </t>
  </si>
  <si>
    <t>Tipo</t>
  </si>
  <si>
    <t>Utilice la lista de despliegue que se encuentra parametrizada, le aparecerán las opciones:
Preventivo
Detectivo
Correctivo.</t>
  </si>
  <si>
    <t>Implementación</t>
  </si>
  <si>
    <t>Utilice la lista de despliegue que se encuentra parametrizada, le aparecerán las opciones: 
Automático
Manual</t>
  </si>
  <si>
    <t>Calificación</t>
  </si>
  <si>
    <t>La matriz automáticamente hará el cálculo para el control analizado</t>
  </si>
  <si>
    <t>Documentación</t>
  </si>
  <si>
    <t>Utilice la lista de despliegue que se encuentra parametrizada, le aparecerán las opciones:
Documentado
Sin documentar.</t>
  </si>
  <si>
    <t xml:space="preserve">Frecuencia </t>
  </si>
  <si>
    <t>Utilice la lista de despliegue que se encuentra parametrizada, le aparecerán las opciones: 
Continua
Aleatoria.</t>
  </si>
  <si>
    <t>Registro</t>
  </si>
  <si>
    <t>Utilice la lista de despliegue que se encuentra parametrizada, le aparecerán las opciones: 
Con Registro
Sin Registro</t>
  </si>
  <si>
    <t>Riesgo Residual</t>
  </si>
  <si>
    <t>Evaluación del Nivel de Riesgo - Nivel de Riesgo Residual</t>
  </si>
  <si>
    <r>
      <t>La matriz automáticamente hará el cálculo, acorde con el control o controles definidos con sus atributos analizados, lo que permitirá establecer el</t>
    </r>
    <r>
      <rPr>
        <b/>
        <sz val="9"/>
        <color theme="9" tint="-0.249977111117893"/>
        <rFont val="Arial Narrow"/>
        <family val="2"/>
      </rPr>
      <t xml:space="preserve"> </t>
    </r>
    <r>
      <rPr>
        <b/>
        <sz val="9"/>
        <color rgb="FF00B050"/>
        <rFont val="Arial Narrow"/>
        <family val="2"/>
      </rPr>
      <t>nivel de riesgo inherente</t>
    </r>
    <r>
      <rPr>
        <sz val="9"/>
        <rFont val="Arial Narrow"/>
        <family val="2"/>
      </rPr>
      <t xml:space="preserve"> (Columnas Y- Z- AA -AB- AC).</t>
    </r>
  </si>
  <si>
    <t>Tratamiento</t>
  </si>
  <si>
    <t>Utilice la lista de despliegue que se encuentra parametrizada, le aparecerán las opciones: 
Aceptar
Evitar
Reducir (compartir)
Reducir (mitigar).</t>
  </si>
  <si>
    <t xml:space="preserve">Plan de acción </t>
  </si>
  <si>
    <t xml:space="preserve">Acción o actividad a realizar </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</si>
  <si>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tercerización), indicando información relevante. </t>
  </si>
  <si>
    <t>Responsable</t>
  </si>
  <si>
    <t>Registre el nombre del cargo de la persona responsable de ejecutar la actividad</t>
  </si>
  <si>
    <t>Fecha límite para su implementación</t>
  </si>
  <si>
    <t xml:space="preserve">Registre el día/ mes/año de la fecha máxima para su implementación </t>
  </si>
  <si>
    <t>Seguimiento al plan de acción</t>
  </si>
  <si>
    <t>Fecha en que se realiza el seguimiento</t>
  </si>
  <si>
    <t>Registre el día/mes/año en la que se realiza el seguimiento</t>
  </si>
  <si>
    <t>Descripción del avance</t>
  </si>
  <si>
    <t xml:space="preserve">Registre el avance del plan de acción </t>
  </si>
  <si>
    <t>Estado</t>
  </si>
  <si>
    <t xml:space="preserve">Seleccione según el estado de en que se encuentra la acción: 
Finalizado
En curso 
</t>
  </si>
  <si>
    <t>Seguimiento a la aplicación del control</t>
  </si>
  <si>
    <t>Descripción de la ejecución del control</t>
  </si>
  <si>
    <t>Registre en este espacio como se ejecuto el control</t>
  </si>
  <si>
    <t>Evidencia de ejecución del control</t>
  </si>
  <si>
    <t xml:space="preserve">Registre cual es la evidencia del control y la ruta en que se encuentra dicho soporte </t>
  </si>
  <si>
    <t>Gestión Administrativa</t>
  </si>
  <si>
    <t>Identificación del riesgo</t>
  </si>
  <si>
    <t>Análisis del riesgo inherente</t>
  </si>
  <si>
    <t>Evaluación del riesgo - Valoración de los controles</t>
  </si>
  <si>
    <t>Evaluación del riesgo - Nivel del riesgo residual</t>
  </si>
  <si>
    <t>Plan de Acción</t>
  </si>
  <si>
    <t>Seguimiento al plan de acción por parte del Líder del proceso</t>
  </si>
  <si>
    <t>Seguimiento a la aplicación de los controles</t>
  </si>
  <si>
    <t xml:space="preserve">Referencia </t>
  </si>
  <si>
    <t xml:space="preserve">Objetivo Estratégico </t>
  </si>
  <si>
    <t>Objetivo del proceso</t>
  </si>
  <si>
    <t>¿Que puede suceder?</t>
  </si>
  <si>
    <t>Probabilidad Inherente</t>
  </si>
  <si>
    <t>%</t>
  </si>
  <si>
    <t>Impacto 
Inherente</t>
  </si>
  <si>
    <t>No. Control</t>
  </si>
  <si>
    <t>Responsable 
¿Quién?</t>
  </si>
  <si>
    <t>Periodicidad
¿Cada cuanto?</t>
  </si>
  <si>
    <t>Propósito del control 
Acción - ¿Qué?</t>
  </si>
  <si>
    <t xml:space="preserve">Complemento 
¿Cómo se realiza? </t>
  </si>
  <si>
    <t>¿Qué hacer en caso de no cumplir el control o que este se desvíe?</t>
  </si>
  <si>
    <t>Probabilidad Residual</t>
  </si>
  <si>
    <t>Probabilidad Residual Final</t>
  </si>
  <si>
    <t>Impacto Residual Final</t>
  </si>
  <si>
    <t>Zona de Riesgo Final</t>
  </si>
  <si>
    <t xml:space="preserve">Descripción del avance </t>
  </si>
  <si>
    <t xml:space="preserve">Descripción de ejecución del control </t>
  </si>
  <si>
    <t>Frecuencia</t>
  </si>
  <si>
    <t>Evidencia</t>
  </si>
  <si>
    <t>Económico y Reputacional</t>
  </si>
  <si>
    <t>Ejecución y Administración de procesos</t>
  </si>
  <si>
    <t xml:space="preserve">     El riesgo afecta la imagen de la entidad con algunos usuarios de relevancia frente al logro de los objetivos</t>
  </si>
  <si>
    <t xml:space="preserve">Mensual </t>
  </si>
  <si>
    <t>Preventivo</t>
  </si>
  <si>
    <t>Manual</t>
  </si>
  <si>
    <t>Documentado</t>
  </si>
  <si>
    <t>Continua</t>
  </si>
  <si>
    <t>Con Registro</t>
  </si>
  <si>
    <t>Reducir (mitigar)</t>
  </si>
  <si>
    <t>Económico</t>
  </si>
  <si>
    <t xml:space="preserve">     Entre 100 y 500 SMLMV </t>
  </si>
  <si>
    <t>Correctivo</t>
  </si>
  <si>
    <t>Usuarios, productos y practicas , organizacionales</t>
  </si>
  <si>
    <t xml:space="preserve">     El riesgo afecta la imagen de alguna área de la organización</t>
  </si>
  <si>
    <t>Sin Documentar</t>
  </si>
  <si>
    <t>Aleatoria</t>
  </si>
  <si>
    <t xml:space="preserve">     El riesgo afecta la imagen de la entidad internamente, de conocimiento general, nivel interno, de junta directiva y accionistas y/o de proveedores</t>
  </si>
  <si>
    <t>Evitar</t>
  </si>
  <si>
    <t>Detectivo</t>
  </si>
  <si>
    <t>Automático</t>
  </si>
  <si>
    <t>Proceso Direccionamiento Estratégico
Mapa de riesgos de corrupción</t>
  </si>
  <si>
    <r>
      <t xml:space="preserve">Código: </t>
    </r>
    <r>
      <rPr>
        <sz val="12"/>
        <color theme="1"/>
        <rFont val="Arial Narrow"/>
        <family val="2"/>
      </rPr>
      <t>DE-FR-001</t>
    </r>
    <r>
      <rPr>
        <b/>
        <sz val="12"/>
        <color theme="1"/>
        <rFont val="Arial Narrow"/>
        <family val="2"/>
      </rPr>
      <t xml:space="preserve">
Versión: </t>
    </r>
    <r>
      <rPr>
        <sz val="12"/>
        <color theme="1"/>
        <rFont val="Arial Narrow"/>
        <family val="2"/>
      </rPr>
      <t>3</t>
    </r>
    <r>
      <rPr>
        <b/>
        <sz val="12"/>
        <color theme="1"/>
        <rFont val="Arial Narrow"/>
        <family val="2"/>
      </rPr>
      <t xml:space="preserve">
Fecha de aprobación: 14</t>
    </r>
    <r>
      <rPr>
        <sz val="12"/>
        <color theme="1"/>
        <rFont val="Arial Narrow"/>
        <family val="2"/>
      </rPr>
      <t>-Mar-2022</t>
    </r>
  </si>
  <si>
    <t>Frecuencia o factibilidad</t>
  </si>
  <si>
    <t>Resultado riesgo</t>
  </si>
  <si>
    <t xml:space="preserve">Control
</t>
  </si>
  <si>
    <t>Diseño del control</t>
  </si>
  <si>
    <t>Ejecución del control</t>
  </si>
  <si>
    <t>Solidez individual del control</t>
  </si>
  <si>
    <t>Debe establecer acciones para fortalecer el control</t>
  </si>
  <si>
    <t>Solidez del conjunto de controles</t>
  </si>
  <si>
    <t>Dar de baja bienes en buen estado o que aun sean útiles para la Entidad</t>
  </si>
  <si>
    <t>Acción u Omisión en dar de baja bienes en buen estado o que aún sean útiles para la Entidad</t>
  </si>
  <si>
    <t>Conceptos técnicos erroneos para beneficio propio o de un tercero</t>
  </si>
  <si>
    <t>Posibilidad de daño económico y reputacional por acción u omisión en  dar de baja bienes en buen estado o que aún sean útiles para la Entidad a causa de contar con conceptos técnicos erroneos para beneficio propio o de un tercero.</t>
  </si>
  <si>
    <t xml:space="preserve">Corrupción </t>
  </si>
  <si>
    <t>Profesional especializado responsable del almacén</t>
  </si>
  <si>
    <t>Cada vez que se requiera</t>
  </si>
  <si>
    <t>Realizar la evaluación de los bienes por parte del área que tiene conocimiento y determine la baja, bienes inservibles o en estado de obsolesencia</t>
  </si>
  <si>
    <t>Remitir memorando al área correspondiente (TICS o Dirección Administrativa) enlistando los bienes que se pretende dar de baja para su valoración.</t>
  </si>
  <si>
    <t>No se da de baja los bienes</t>
  </si>
  <si>
    <t>Respuesta al memorando de solicitud de concepto técnico</t>
  </si>
  <si>
    <t>FUERTE</t>
  </si>
  <si>
    <t>Miembros del Comité</t>
  </si>
  <si>
    <t>Analizar los bienes presentados de acuerdo con los conceptos técnicos emitidos por las áreas involucradas</t>
  </si>
  <si>
    <t>Si no se cumplen los criterios no se da de baja los bienes 
Si no sesiona el comité no se da de baja los bienes</t>
  </si>
  <si>
    <t>Acta de comité evaluador de bienes</t>
  </si>
  <si>
    <t>Sustracción de bienes propiedad de la Supertransporte  por parte de funcionarios o contratistas en beneficio propio o de un tercero.</t>
  </si>
  <si>
    <t xml:space="preserve">1. Acción u omisión en la custodia de los bienes devolutivos asignados a los servidores públicos y contratistas.
  </t>
  </si>
  <si>
    <t>Uso del poder por parte de la empresa de vigilancia contratada en las diferentes sedes de la Entidad, para beneficio propio o de un tercero.</t>
  </si>
  <si>
    <t>Posibilidad de daño económico y reputacional por acción u omisión en la custodia de los bienes devolutivos asignados a los servidores públicos y contratistas, debido al uso del poder por parte de la empresa de vigilancia contratada en las diferentes sedes de la Entidad, para beneficio propio o de un tercero.</t>
  </si>
  <si>
    <t>Generar campañas de prevención orientadas a los servidores y contratistas para que hagan uso y custodia adecuado de los bienes.</t>
  </si>
  <si>
    <t>Semestral</t>
  </si>
  <si>
    <t>Sensibilizar a los  los servidores y contratistas para que usen de manera responsable los bienes de la entidad</t>
  </si>
  <si>
    <t xml:space="preserve">Enviando correo con el Banner comunicativo por comunicaciones internas </t>
  </si>
  <si>
    <t>Se realizará en el siguiente periodo</t>
  </si>
  <si>
    <t>correo enviado de sensibilización</t>
  </si>
  <si>
    <t>Sensibilizar a los funcionarios y contratista el adecuado uso de los bienes de la entidad</t>
  </si>
  <si>
    <t>Revisión de las obligaciones especificas del contrato de seguridad privada, con el fin de incluir actividades de control de salida de bienes de la Entidad.</t>
  </si>
  <si>
    <t>Supervisor del contrato de vigilancia/Director Administrativo</t>
  </si>
  <si>
    <t>Cada vez que se suscriba el contrato</t>
  </si>
  <si>
    <t>Garantizar la debida custodia de los bienes de la entidad</t>
  </si>
  <si>
    <t>Estipulando en las obligaciones especificas del contrato el control de salida de los bienes de la entidad</t>
  </si>
  <si>
    <t>Verificar por parte del supervisor el incumplimiento y tomar las acciones correspondientes.</t>
  </si>
  <si>
    <t>acta de inicio  del contrato</t>
  </si>
  <si>
    <t>Supervisor del contrato de seguros/Director Administrativo</t>
  </si>
  <si>
    <t xml:space="preserve">Garantizar que los bienes esten asegurados </t>
  </si>
  <si>
    <t>Enviar el inventario total de la entidad con el fin de asegurar todos los bienes</t>
  </si>
  <si>
    <t>Verificar por parte del supervisor que la totalidad de los bienes se encuentren asegurados</t>
  </si>
  <si>
    <t xml:space="preserve">Póliza de seguros </t>
  </si>
  <si>
    <t>Hacer uso indebido o desvio de los recursos de la caja menor en beneficio propio o de un tercero</t>
  </si>
  <si>
    <t>Uso de poder al no cumplir con el procedimiento de caja menor para el beneficio propio y/o de un tercero.</t>
  </si>
  <si>
    <t>Posibilidad de daño económico y reputacional por acción u omisión y ausencia de soportes para movimiento de dinero de la caja menor y desconocimiento de la normatividad, a causa de uso de poder al no cumplir con el procedimiento de caja menor para el beneficio propio y/o de un tercero.</t>
  </si>
  <si>
    <t>Solicitar a financiera retrolimentación específica frente a caja menor, controles y notas débito y crédito que soportan los movimientos de caja menor</t>
  </si>
  <si>
    <t>Profesional Dirección Financiera</t>
  </si>
  <si>
    <t>Registro adecuado de los movimientos de caja menor</t>
  </si>
  <si>
    <t>Informe de arqueo de caja menor</t>
  </si>
  <si>
    <t>Proceso Direccionamiento Estratégico 
Mapa de riesgos de corrupción</t>
  </si>
  <si>
    <t>Evaluación de impacto riesgos de corrupción</t>
  </si>
  <si>
    <t>Descripción</t>
  </si>
  <si>
    <t>No. de Referencia del Riesgo de Corrupción</t>
  </si>
  <si>
    <t>A continuación, a cada una de las preguntas responda Si o No, según corresponda</t>
  </si>
  <si>
    <t>Pregunta: ¿Si el riesgo de corrupción se materialización podria …?</t>
  </si>
  <si>
    <t>Respuesta</t>
  </si>
  <si>
    <t>¿Afectar al grupo de funcionarios del proceso?</t>
  </si>
  <si>
    <t>Si</t>
  </si>
  <si>
    <t>¿Afectar el cumplimiento de metas y objetivos de la dependencia?</t>
  </si>
  <si>
    <t>¿Afectar el cumplimiento de misión de la Entidad?</t>
  </si>
  <si>
    <t>No</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</si>
  <si>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</si>
  <si>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</si>
  <si>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</si>
  <si>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</si>
  <si>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</si>
  <si>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</si>
  <si>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</si>
  <si>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</si>
  <si>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</si>
  <si>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</si>
  <si>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</si>
  <si>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</si>
  <si>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</si>
  <si>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</si>
  <si>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</si>
  <si>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</si>
  <si>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Impacto riesgo de corrupción</t>
  </si>
  <si>
    <t>Total de preguntas afirmativas</t>
  </si>
  <si>
    <t>Total de preguntas negativas</t>
  </si>
  <si>
    <r>
      <t xml:space="preserve">Responder afirmativamente de </t>
    </r>
    <r>
      <rPr>
        <sz val="11"/>
        <color rgb="FFFFC000"/>
        <rFont val="Arial Narrow"/>
        <family val="2"/>
      </rPr>
      <t>1 a 5 pregunta(s) genera un impacto moderado.</t>
    </r>
    <r>
      <rPr>
        <sz val="11"/>
        <color theme="1"/>
        <rFont val="Arial Narrow"/>
        <family val="2"/>
      </rPr>
      <t xml:space="preserve">
Responder afirmativamente de </t>
    </r>
    <r>
      <rPr>
        <sz val="11"/>
        <color theme="9" tint="-0.249977111117893"/>
        <rFont val="Arial Narrow"/>
        <family val="2"/>
      </rPr>
      <t>6 a 11 preguntas genera un impacto mayor.</t>
    </r>
    <r>
      <rPr>
        <sz val="11"/>
        <color theme="1"/>
        <rFont val="Arial Narrow"/>
        <family val="2"/>
      </rPr>
      <t xml:space="preserve">
Responder afirmativamente de </t>
    </r>
    <r>
      <rPr>
        <sz val="11"/>
        <color rgb="FFFF0000"/>
        <rFont val="Arial Narrow"/>
        <family val="2"/>
      </rPr>
      <t>12 a 19 preguntas genera un impacto catastrófico.</t>
    </r>
    <r>
      <rPr>
        <sz val="11"/>
        <color theme="1"/>
        <rFont val="Arial Narrow"/>
        <family val="2"/>
      </rPr>
      <t xml:space="preserve">
Importante: Si la respuesta a la </t>
    </r>
    <r>
      <rPr>
        <b/>
        <sz val="11"/>
        <color rgb="FFFF0000"/>
        <rFont val="Arial Narrow"/>
        <family val="2"/>
      </rPr>
      <t xml:space="preserve">pregunta 16 </t>
    </r>
    <r>
      <rPr>
        <sz val="11"/>
        <color rgb="FFFF0000"/>
        <rFont val="Arial Narrow"/>
        <family val="2"/>
      </rPr>
      <t>es afirmativa, el riesgo se considera catastrófico</t>
    </r>
    <r>
      <rPr>
        <sz val="11"/>
        <color theme="1"/>
        <rFont val="Arial Narrow"/>
        <family val="2"/>
      </rPr>
      <t xml:space="preserve">. 
Por cada riesgo de corrupción identificado, se debe diligenciar una casilla de estas </t>
    </r>
  </si>
  <si>
    <t>Moderado: Genera medianas consecuencias sobre la entidad</t>
  </si>
  <si>
    <t>Moderado</t>
  </si>
  <si>
    <t>Mayor: Genera altas consecuencias sobre la entidad.</t>
  </si>
  <si>
    <t>Mayor</t>
  </si>
  <si>
    <t>Catastrófico: Genera consecuencias desastrosas para la entidad</t>
  </si>
  <si>
    <t>Catastrófico</t>
  </si>
  <si>
    <t>Evaluación del diseño del control</t>
  </si>
  <si>
    <t>No. de Referencia del control</t>
  </si>
  <si>
    <t>A continuación, califiqué según el mensaje de entrada correspondiente, cada uno de los aspectos de la evaluación del diseño del control:</t>
  </si>
  <si>
    <t>N</t>
  </si>
  <si>
    <t>Pregunta</t>
  </si>
  <si>
    <t>¿Asignación del responsable?</t>
  </si>
  <si>
    <t>¿Segregación y autoridad del responsable?</t>
  </si>
  <si>
    <t>¿Periodicidad?</t>
  </si>
  <si>
    <t>¿Propósito?</t>
  </si>
  <si>
    <t>¿Comó se realiza la actividad de control?</t>
  </si>
  <si>
    <t>¿Que pasa con las observaciones o desviaciones?</t>
  </si>
  <si>
    <t>¿Evidencia de ejecución del control?</t>
  </si>
  <si>
    <t>Calificación total del control</t>
  </si>
  <si>
    <t>Tabla Criterios para definir el nivel de probabilidad</t>
  </si>
  <si>
    <t>Frecuencia de la Actividad</t>
  </si>
  <si>
    <t>Probabilidad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</si>
  <si>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</si>
  <si>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</si>
  <si>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</si>
  <si>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</si>
  <si>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</si>
  <si>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</si>
  <si>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</si>
  <si>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</si>
  <si>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</si>
  <si>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</si>
  <si>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</si>
  <si>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</si>
  <si>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</si>
  <si>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</si>
  <si>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</si>
  <si>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</si>
  <si>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</si>
  <si>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</si>
  <si>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</si>
  <si>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</si>
  <si>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directiva y accionistas y/o de proveedores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</si>
  <si>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</si>
  <si>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</si>
  <si>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</si>
  <si>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</si>
  <si>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</si>
  <si>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</si>
  <si>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</si>
  <si>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</si>
  <si>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</si>
  <si>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</si>
  <si>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</si>
  <si>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</si>
  <si>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</si>
  <si>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Entre 50 y 100 SMLMV </t>
  </si>
  <si>
    <t xml:space="preserve">     El riesgo afecta la imagen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</si>
  <si>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</si>
  <si>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</si>
  <si>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</si>
  <si>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</si>
  <si>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</si>
  <si>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</si>
  <si>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</si>
  <si>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</si>
  <si>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MODERADO</t>
  </si>
  <si>
    <t>DÉBIL</t>
  </si>
  <si>
    <t xml:space="preserve"> </t>
  </si>
  <si>
    <t>Calificación Solidez</t>
  </si>
  <si>
    <t>Controles ayudan a disminuir probabilidad</t>
  </si>
  <si>
    <t>DIRECTAMENTE</t>
  </si>
  <si>
    <t>NO DISMINUYE</t>
  </si>
  <si>
    <t>DEBIL</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</si>
  <si>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</si>
  <si>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</si>
  <si>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</si>
  <si>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</si>
  <si>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</si>
  <si>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</si>
  <si>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</si>
  <si>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</si>
  <si>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</si>
  <si>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</si>
  <si>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</si>
  <si>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</si>
  <si>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</si>
  <si>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</si>
  <si>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</si>
  <si>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Leve</t>
  </si>
  <si>
    <t>Casi Seguro</t>
  </si>
  <si>
    <t>Probable</t>
  </si>
  <si>
    <t>Posible</t>
  </si>
  <si>
    <t>Improbable</t>
  </si>
  <si>
    <t>Rara Vez</t>
  </si>
  <si>
    <t>Ejemplo formula calculo nivel riesgo</t>
  </si>
  <si>
    <t>Lista de Objetivos especificos</t>
  </si>
  <si>
    <t xml:space="preserve">Lista de objetivos estratégicos </t>
  </si>
  <si>
    <t xml:space="preserve">Direccionamiento estratégico </t>
  </si>
  <si>
    <t>Establecer lineamientos estratégicos y de operación en la entidad, mediante procedimientos y metodologías de planeación y mejoramiento continuo, para el cumplimiento de los objetivos institucionales, sectoriales y metas del plan nacional de desarrollo</t>
  </si>
  <si>
    <t xml:space="preserve">Fortalecer la Vigilancia   </t>
  </si>
  <si>
    <t>Gestión del conocimiento e innovación</t>
  </si>
  <si>
    <t>Implementar un modelo para la gestión del conocimiento y la innovación a través del uso y apropiación de las herramientas y metodologias enfocadas a fortalecer el aprendizaje organizacional, fomentar la innovación y transferir el conocimiento a los grupos de valor de la Supertransporte.</t>
  </si>
  <si>
    <t xml:space="preserve">Fortalecer las Tecnologías de la Información y las Telecomunicaciones  </t>
  </si>
  <si>
    <t>Gestión de comunicaciones</t>
  </si>
  <si>
    <t>Divulgar oportunamente información a los diferentes grupos de interés, a través de la implementacion de estrategias y el  fortalecimiento de los canales de comunicación, con el fin mejorar la interacción con la ciudadanía y el posicionamiento de la imagen institucional.</t>
  </si>
  <si>
    <t>Brindar Protección al Usuario</t>
  </si>
  <si>
    <t>Gestión TIC´S</t>
  </si>
  <si>
    <t>Proveer,   gestionar   y   mantener   los   sistemas   de información,  infraestructura  y  los servicios  de  TIC seguros y de calidad por medio de la implementación de   planes,   políticas   y   estándares,   con   el   fin   de promover  y  contribuir  a  la  transformación  digital  y  la toma de decisiones.</t>
  </si>
  <si>
    <t>Fortalecer la presencia en las regiones </t>
  </si>
  <si>
    <t>Gestión de relacionamiento con el ciudadano</t>
  </si>
  <si>
    <t>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cocreación, con el fin mejorar la satisfacción, fortalecer el relacionamiento y facilitar el acceso de la ciudadanía a la oferta de tramites y servicios de la Supertransporte.</t>
  </si>
  <si>
    <t>Fortalecimiento Institucional</t>
  </si>
  <si>
    <t>Vigilancia</t>
  </si>
  <si>
    <t>Divulgar, promover y orientar el permanente cumplimiento de las normas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t>
  </si>
  <si>
    <t>Inspección</t>
  </si>
  <si>
    <t xml:space="preserve">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 </t>
  </si>
  <si>
    <t xml:space="preserve">Ordenar los correctivos, medidas y sanciones que correspondan por el incumplimiento de las normas aplicables por medio de los procedimientos establecidos en la Ley para garantizar la debida prestación del servicio público de transporte, infraestructura y servicios conexos, privilegiando la protección de los derechos de los usuarios </t>
  </si>
  <si>
    <t>Gestión administrativa</t>
  </si>
  <si>
    <t>Administrar los bienes y servicios necesarios para el funcionamiento de la entidad mediante la correcta ejecución de los planes y programas  con el fin de satisfacer las necesidades y el efectivo funcionamiento de la entidad.</t>
  </si>
  <si>
    <t>Gestión contractual</t>
  </si>
  <si>
    <t>Gestionar la adquisición de Bienes, Productos, Recursos y Servicios en estricta observancia de la normatividad vigente a través de la aplicación de las herramientas dispuestas por el Gobierno Nacional de forma eficiente y oportuna para el cumplimiento del Plan Anual de Adquisiciones y así satisfacer las necesidades institucionales.</t>
  </si>
  <si>
    <t>Gestión jurídica</t>
  </si>
  <si>
    <t>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Supertransporte</t>
  </si>
  <si>
    <t>Gestión financiera</t>
  </si>
  <si>
    <t>Administrar y garantizar el financiamiento de la Superintendencia de Transporte, mediante la gestión presupuestal, el recaudo de ingresos, el pago de las obligaciones y la generación de información económica, financiera y contable, para el cumplimiento de los fines institucionales.</t>
  </si>
  <si>
    <t>Gestión de talento humano</t>
  </si>
  <si>
    <t xml:space="preserve">Administrar el ciclo  de vida del personal al interior de la entidad mediante  programas y planes que desarrollen integralmente a los servidores públicos en beneficio del cumplimiento de la misión institucional </t>
  </si>
  <si>
    <t>Gestión documental</t>
  </si>
  <si>
    <t>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t>
  </si>
  <si>
    <t>Evaluación independiente</t>
  </si>
  <si>
    <t>Verificar el sistema de Control Interno, por medio de la evaluación, auditoría y seguimiento con enfoque en riesgos, para aportar al cumplimiento de los objetivos, la misión institucional, el desempeño de los procesos, la mejora continua y la toma de decisiones.</t>
  </si>
  <si>
    <t>Control interno disciplinario</t>
  </si>
  <si>
    <t>Ejercer la función disciplinaria en primera instancia en la Superintendencia de Transporte por medio del seguimiento y gestión eficiente de los procesos disciplinarios hacia los servidores públicos de acuerdo con los principios rectores de la Ley disciplinaria, que contribuya al correcto ejercicio del servicio público y la protección de los derechos de los asociados en el ejercicio de la función.</t>
  </si>
  <si>
    <t>Proceso Cadena de Valor 2021</t>
  </si>
  <si>
    <t>Tipo Proceso Cadena de Valor 2021</t>
  </si>
  <si>
    <t>OBJETIVOS ESTRATEGICOS</t>
  </si>
  <si>
    <t>Objetivo Especifico 2021</t>
  </si>
  <si>
    <t>Gestión Jurídica</t>
  </si>
  <si>
    <t>Apoyo</t>
  </si>
  <si>
    <t>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Superintendencia de Transporte</t>
  </si>
  <si>
    <t>Gestión Financiera</t>
  </si>
  <si>
    <t>Gestión Contractual</t>
  </si>
  <si>
    <t>Gestión del Talento Humano</t>
  </si>
  <si>
    <t xml:space="preserve">Administrar el ciclo del personal al interior de la entidad mediante  programas y planes que desarrollen integralmente a los servidores públicos para fortalecer las habilidades y competencias para el cumplimiento de la misión institucional </t>
  </si>
  <si>
    <t>Gestión Documental</t>
  </si>
  <si>
    <t xml:space="preserve">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 </t>
  </si>
  <si>
    <t>Gestión de Comunicaciones</t>
  </si>
  <si>
    <t>Estratégico</t>
  </si>
  <si>
    <t>Divulgar oportunamente información a los diferentes grupos de interés, a través de la implementación de estrategias y el  fortalecimiento de los canales de comunicación, con el fin mejorar la interacción con la ciudadanía y el posicionamiento de la imagen institucional.</t>
  </si>
  <si>
    <t>Gestión de las TICs</t>
  </si>
  <si>
    <t>Fortalecer las Tecnologías de la Información y las Telecomunicaciones.</t>
  </si>
  <si>
    <t>Proveer , gestionar y mantener los sistemas de información, infraestructura y los servicios de TIC  seguros y de calidad por medio de la implementación de planes, políticas y estándares, con el fin de  promover y contribuir a la transformación digital y la toma de decisiones.</t>
  </si>
  <si>
    <t>Direccionamiento Estratégico</t>
  </si>
  <si>
    <t>Establecer lineamientos estratégicos y de operación en la entidad mediante procedimientos y metodologías de planeación y mejoramiento continuo para el cumplimiento de los objetivos institucionales, sectoriales y metas del plan nacional de desarrollo.</t>
  </si>
  <si>
    <t>Gestión del Conocimiento y la Innovación</t>
  </si>
  <si>
    <t xml:space="preserve">Implementar un modelo para la gestión del conocimiento y la innovación a través del uso y apropiación de las herramientas y metodologías enfocadas a fortalecer el aprendizaje organizacional, fomentar la innovación y transferir el conocimiento a los grupos de valor de la Supertransporte.
</t>
  </si>
  <si>
    <t>Evaluación Independiente</t>
  </si>
  <si>
    <t>Evaluación y Control</t>
  </si>
  <si>
    <t>Control Interno Disciplinario</t>
  </si>
  <si>
    <t xml:space="preserve">Ejercer la función disciplinaria en primera instancia en la Superintendencia de transporte por medio del seguimiento y gestión eficiente de los procesos disciplinarios hacia los servidores públicos de acuerdo a los principios rectores de la ley disciplinaria que  contribuya al correcto ejercicio del servicio público  y  la protección de los derechos de los asociados en el ejercicio de la función </t>
  </si>
  <si>
    <t>Misional</t>
  </si>
  <si>
    <t>Fortalecer la Vigilancia.</t>
  </si>
  <si>
    <t xml:space="preserve">Inspección </t>
  </si>
  <si>
    <t>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t>
  </si>
  <si>
    <t>Vigilancia - Regionales</t>
  </si>
  <si>
    <t>Fortalecer la presencia en las regionales.</t>
  </si>
  <si>
    <t>Divulgar, promover y orientar el permanente cumplimiento de las norma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t>
  </si>
  <si>
    <t>Gestión del Relacionamiento con el Ciudadano</t>
  </si>
  <si>
    <t>Brindar Protección a los Usuarios</t>
  </si>
  <si>
    <t>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concreción, con el fin mejorar la satisfacción, fortalecer el relacionamiento y facilitar el acceso de la ciudadanía a la oferta de tramites y servicios de la Supertransporte.</t>
  </si>
  <si>
    <t>Tabla Atributos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</si>
  <si>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</si>
  <si>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</si>
  <si>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</si>
  <si>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</si>
  <si>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</si>
  <si>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</si>
  <si>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</si>
  <si>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</si>
  <si>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</si>
  <si>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</si>
  <si>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</si>
  <si>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</si>
  <si>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</si>
  <si>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</si>
  <si>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</si>
  <si>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</si>
  <si>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</si>
  <si>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</si>
  <si>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</si>
  <si>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Reputacional</t>
  </si>
  <si>
    <t>Reducir (compartir)</t>
  </si>
  <si>
    <t>Plan de accion (solo para la opción reducir)</t>
  </si>
  <si>
    <t>Finalizado</t>
  </si>
  <si>
    <t>En curso</t>
  </si>
  <si>
    <t>Daños Activos Fisicos</t>
  </si>
  <si>
    <t>Fraude Externo</t>
  </si>
  <si>
    <t>Fraude Interno</t>
  </si>
  <si>
    <t>Fallas Tecnologicas</t>
  </si>
  <si>
    <t>Relaciones Laborales</t>
  </si>
  <si>
    <t xml:space="preserve">Compartir </t>
  </si>
  <si>
    <t>Reducir</t>
  </si>
  <si>
    <t>SI</t>
  </si>
  <si>
    <t>NO</t>
  </si>
  <si>
    <t>Registro Sustancial</t>
  </si>
  <si>
    <t>Registro Material</t>
  </si>
  <si>
    <t>Sin registro</t>
  </si>
  <si>
    <t>Revisar que los bienes que se van a dar de baja cuenten con el concepto técnico del área competente.</t>
  </si>
  <si>
    <t>Revisión por parte de los miembros del Comité Evaluador de Bienes de lso conceptos emitidos.</t>
  </si>
  <si>
    <t>Se remite a los miembros del comité los conceptos previos emitidos por las áreas, con fin de que se tome la decisión de dar de baja los bienes presentados en el Comité de Baja de Bienes.</t>
  </si>
  <si>
    <t>Validar que los bienes propiedad de la Superintendencia de Transporte esten debidadmente asegurados mediante poliza de seguro.</t>
  </si>
  <si>
    <t xml:space="preserve"> 
1.Ausencia de soportes para movimiento de dinero de la caja menor.
2.Desconocimiento de la normatividad </t>
  </si>
  <si>
    <t>Verificar que se realice de manera semenstral el arqueo de caja menor Dirección Financiera</t>
  </si>
  <si>
    <t>Verificar que los recursos asignados a la caja menor sean ejecutados conforme a la normativad aplicable.</t>
  </si>
  <si>
    <t>Solictar a la Oficina de Control Interno realizar el arqueo correspondiente.</t>
  </si>
  <si>
    <t>Profesional especializado responsable de la caja menor.</t>
  </si>
  <si>
    <t>Cada vez que se solicite</t>
  </si>
  <si>
    <t>Mensual</t>
  </si>
  <si>
    <t>Fuga de información sensible. 
Se propone: Distorsión de la realidad de la información, omisión o publicación de información sin consideración del impacto al sector y a la ciudadanía.</t>
  </si>
  <si>
    <t xml:space="preserve">1. Acción u omisión por parte de alguno de los funcionarios del equipo de comunicacionesen el aseguramiento de la información sensibleque debe suministrarse a terceros o publicar en medios.
</t>
  </si>
  <si>
    <t>1. Falta de valores éticos en beneficio propio o de un tercero 
Creo que corresponde al aprovechamiento de la información a la cual tiene acceso de forma privilegiada.</t>
  </si>
  <si>
    <t xml:space="preserve">Posible daño reputacional por acción u omisión de alguno de los funcionarios del equipo de comunicaciones por la entrega u ocultamiento de información sensible a terceros a la cual se tiene acceso de forma privilegiada en beneficio propio o de un tercero </t>
  </si>
  <si>
    <t>Revisar que todos los integrantes del equipos de comunicaciones tengan Acuerdo de Confidencialidad firmado</t>
  </si>
  <si>
    <t>Profesional o contratista del equipo de comunicaciones</t>
  </si>
  <si>
    <t>Cada vez que ingresa una persona al equipo</t>
  </si>
  <si>
    <t xml:space="preserve">Garantizar que los integrantes del equipo no filtren la información antes de ser publicada en medios </t>
  </si>
  <si>
    <t>Cuando ingresa una persona al área de comunicaciones se solicita un acuerdo de confidencialidad</t>
  </si>
  <si>
    <t>No puede ejercer las funciones en el equipo de Comunicaciones</t>
  </si>
  <si>
    <t>Acuerdo de Confidencialidad firmado</t>
  </si>
  <si>
    <t>Revisión y concertación con el Despacho de la información institucional a publicar</t>
  </si>
  <si>
    <t>Profesional o contratista del equipo de comunicaciones y Superintendente</t>
  </si>
  <si>
    <t>Revisar con el Superintendente la información a publicar.</t>
  </si>
  <si>
    <t>Chat con equipo de comunicaciones y Despacho en el que se informan las situaciones que deben ser difundidas</t>
  </si>
  <si>
    <t>No se publica ni entrega información que no sea aprobada por el Superintendente o el Despacho</t>
  </si>
  <si>
    <t>Chat de Despacho y equipo de Comunicaciones</t>
  </si>
  <si>
    <t xml:space="preserve">Hacer una charla con el proceso de comunicaciones en cuanto a prevención de entrega de información sensible y/o confidencial y posibles actos de corrupción. </t>
  </si>
  <si>
    <t>Profesional especializado del equipo de comunicaciones</t>
  </si>
  <si>
    <t>mensual</t>
  </si>
  <si>
    <t xml:space="preserve">Direccionamiento indebido de  los recursos de los proyectos de inversión para favorecer a terceros </t>
  </si>
  <si>
    <t>Modificar las actividades requeridas para el logro de las metas establecidas de los Proyectos de Inversión</t>
  </si>
  <si>
    <t>Debilidad de los sistemas de control y/o supervisión</t>
  </si>
  <si>
    <t>Posibilidad de afectación reputacional y económica por modificar las actividades requeridas para el logro de las metas establecidas de los Proyectos de Inversión para beneficio a terceros, debido a la debilidad de los sistemas de control y/o supervisión</t>
  </si>
  <si>
    <t>Procedimiento para la formulación y seguimiento a los proyectos de inversión. (DE-PR-03 Gestión de la Inversión)</t>
  </si>
  <si>
    <t>Profesional especializado OAP (rol formulador)</t>
  </si>
  <si>
    <t>Monitorear la ejecución de los recursos de los proyectos de inversión</t>
  </si>
  <si>
    <t>Descargando del SIIF-Nación los listados y reportes de ejecución presupuestal  para la actualización del seguimiento a los proyectos de inversión</t>
  </si>
  <si>
    <t>El control siempre se aplica porque es obligatorio puesto que de no realizarlo se incumpliría el reporte en la plataforma SPI del DNP</t>
  </si>
  <si>
    <t>Reporte de seguimiento (archivo excel)</t>
  </si>
  <si>
    <t>Reporte de seguimiento SPI en plataforma del DNP</t>
  </si>
  <si>
    <t>Reportar el avance físico, económico y de gestión de los recursos de inversión para el cumplimiento de sus indicadores</t>
  </si>
  <si>
    <t>Ingresando a la plataforma SPI del DNP, logea usuario del rol formulador y alimenta el avance de cada uno de los rubros e indicadores asociados para el proyecto de inversión</t>
  </si>
  <si>
    <t>Si el control se devía el DNP requiere a la Superintendencia comunicando el incumplimiento en el reporte</t>
  </si>
  <si>
    <t>Ficha EBI actualizada y publicada trimestralmente en página web</t>
  </si>
  <si>
    <t xml:space="preserve">Modificaciones al Plan Anual de Adquisiciones </t>
  </si>
  <si>
    <t>Jefe Oficina de Planeación</t>
  </si>
  <si>
    <t xml:space="preserve">Revisar e incluir en el PAA, la información correspondiente a las contrataciones asociadas a los recursos de inversión </t>
  </si>
  <si>
    <t>Verificando que la información del contrato corresponde a lo descrito en la ficha EBI</t>
  </si>
  <si>
    <t>No se acepta la solicitud de modificación en el PAA</t>
  </si>
  <si>
    <t xml:space="preserve">Correos electrónicos y Memorando de Visto Bueno a la solicitud de modificación </t>
  </si>
  <si>
    <t>Acompañar a las dependencias responsables de las iniciativas de inversión, en la gestión para el desarrollo de las contrataciones por proyecto de inversión</t>
  </si>
  <si>
    <t>Jefe OAP
Profesional Especializado</t>
  </si>
  <si>
    <t>Hacer reuniones de seguimiento con los responsables de las iniciativas de inversión y con  jefes.</t>
  </si>
  <si>
    <t>Jefe Oficina de Control Interno</t>
  </si>
  <si>
    <t>Anual</t>
  </si>
  <si>
    <t>Encubrimiento de posibles hechos de corrupción detectados  en las auditorías internas, seguimientos o evaluaciones.</t>
  </si>
  <si>
    <t>Acción u omisión de los hallazgos u observaciones identificadas por parte del Auditor o Equipo Auditor, identificados y no plasmado en los informes de auditorías, evaluaciones o seguimientos.</t>
  </si>
  <si>
    <t>Uso de poder, beneficio propio o de un tercero.</t>
  </si>
  <si>
    <t>Posibilidad de daño reputacional por acción u omisión de los hallazgos u observaciones identificadas por parte del Auditor o Equipo Auditor, identificados y no plasmados en los informes de auditorías, evaluaciones o seguimientos, debido a uso de poder, beneficio propio o de un tercero.</t>
  </si>
  <si>
    <t>Revisar que cada informe de auditoría, seguimiento o evaluación esté alineado con el objetivo, el alcance antes de ser comunicado a los responsables de los procesos y miembros del Comité Institucional de Coordinación de Control Interno - CICCI.</t>
  </si>
  <si>
    <t>Cada vez que se realice y comunique un informe (auditoría, evaluación o seguimiento)</t>
  </si>
  <si>
    <t>Evitar favorecer a terceros por amistad o intereses personales</t>
  </si>
  <si>
    <t xml:space="preserve">Antes de asignar el auditor, se identifica si presenta conflicto de interés, en caso que se presente se asigna a otro Auditor.
Evidencia: Radicado de la comunicación de los informes (auditorías, evaluaciones o seguimientos) en Orfeo </t>
  </si>
  <si>
    <t>Ajuste del informe preliminar de auditoría.
Se asigna otro Auditor</t>
  </si>
  <si>
    <t>Compromiso de cumplimiento y aplicación del código de ética</t>
  </si>
  <si>
    <t>Sensibilizar a través de una charla a los integrantes del Equipo OCI, sobre la apropiación y aplicación del código de ética, así como, manifestar posibles conflictos de intereses cuándo se llegase a presentar el caso</t>
  </si>
  <si>
    <t>Primer semestre de 2.022
Primer semestre de 2.023
Cada vez que ingrese un nuevo integrante de la OCI</t>
  </si>
  <si>
    <t>Posible manejo presupuestal de manera indebida en favorecimiento propio o de terceros</t>
  </si>
  <si>
    <t>1. Asignar usuarios que no corresponden al perfil del funcionario o contratista.
2. Modificar sin autorización perfiles en los sistemas en beneficio propio o de terceros.
3. Realizar operaciones por un funcionario que no tiene el  perfil, utilizando una  firma Digital no asignada.
4. Desvío de recursos en beneficio propio o de terceros.
5. Traslado presupuestal sin soportes.</t>
  </si>
  <si>
    <t xml:space="preserve">Manipulación indebida de los perfiles de usuarios del sistema.
</t>
  </si>
  <si>
    <t>Posibilidad de daño económico por el manejo presupuestal indebido de los perfiles de los funcionarios en favorecimiento propio o de terceros</t>
  </si>
  <si>
    <t xml:space="preserve">Mensualmente  y antes de que se  cierre el preriodo contable y presupuestal  el funcionario designado verifica si existen ordenes de pago  en estado pagadas o autorizadas dobles, exporta el CEN  de pagos  del SIIF nación, inspecciona el reporte,  en caso de  evidenciar desviaciones,  solicita  mediante correo electrónico el reintegro del dinero.  
</t>
  </si>
  <si>
    <t>Líder del proceso- Profesional asignado</t>
  </si>
  <si>
    <t>Validar la existencia de ordenes de pago que han sido autoriadas dobles.</t>
  </si>
  <si>
    <t>Cada vez que se va a realizar un pago, el funcionario encargado revisa  la tipologia a que corresponde  y los soportes documentales  con el fin de evitar que se realicen pagos sin el cumplimiento de los requisitos legales y con los documentos incompletos.</t>
  </si>
  <si>
    <t>Informar al beneficiario para que realice el reimtegro presupuestal</t>
  </si>
  <si>
    <t>Documento de la transferencia bancaria</t>
  </si>
  <si>
    <t>Exportar mensualmente el reporte  de pagos del SIIF Nación, donde se evidencie que las cuentas de cobro, facturas y demas tipologias de pago, fueron tramitadas por tesoreria conforme a los lineamientos definidos en el procedimiento de la entidad y la normatividad vigente</t>
  </si>
  <si>
    <t>Trimestral</t>
  </si>
  <si>
    <t>Uso del conocimiento para fines personales</t>
  </si>
  <si>
    <t>Abuso del poder para beneficiar a un tercero</t>
  </si>
  <si>
    <t>El conocimiento especifico de un tema centralizado en una sola persona, puede generar subordinación para favorecer a terceros</t>
  </si>
  <si>
    <t>Posibilidad economica o reputacional por abuso del poder para beneficiar a un tercero, debido a que el conocimiento especifico de un tema centralizado en una sola persona, puede generar subordinación para favorecer a terceros</t>
  </si>
  <si>
    <t>Verificar una correcta segregacion de funciones</t>
  </si>
  <si>
    <t>Lideres delos 16 procesos de la entidad</t>
  </si>
  <si>
    <t>evitar centralizar funciones en un sola persona</t>
  </si>
  <si>
    <t>Verificar que las actividades que se desarrollan esten discriminadas en varios funcionarios, y exista un sistema de "back up"</t>
  </si>
  <si>
    <t>El lider de proceso debe asiganar mediante memorando a diferentges funionarios las funciones que se encuentren centralizadas</t>
  </si>
  <si>
    <t>memotandos, comuniaciones, manual de funciones, registro de activdiades</t>
  </si>
  <si>
    <t>El oficial de Transparencia debe verificar y gestionar la informacion que ingrese por los canales de Botón de trasparencia y el correo soytransparente@supertransporte.gov.co, que tengan relacion con la segregacion de funciones, y remitirals a la autoridad correspondiente.</t>
  </si>
  <si>
    <t>Oficial de transparencia</t>
  </si>
  <si>
    <t>Esporadica</t>
  </si>
  <si>
    <t>Identificar abuso del conocimiento para beneficiar un tercero</t>
  </si>
  <si>
    <t>Consultando en el link de trasparencia o el correo electronico, e identificando los posibles casos de abuso del poder para beneficiar a un tercero</t>
  </si>
  <si>
    <t>Efectuar comunicado</t>
  </si>
  <si>
    <t>Denuncias botón de transparencia</t>
  </si>
  <si>
    <t>Ejecucuion del PRAD</t>
  </si>
  <si>
    <t>Evitar desactualizacion del conocimiento</t>
  </si>
  <si>
    <t>Diaria</t>
  </si>
  <si>
    <t>01 de octubre de 2022</t>
  </si>
  <si>
    <t>Que la información, discusiones y análisis jurídicos surtidos al interior del Comité de Conciliación de la Entidad sean reveladas a las contrapartes o terceros</t>
  </si>
  <si>
    <t>1. Direccionamiento por parte de un funcionario
2. Falta de valores y ética de los funcionarios y /o contratistas  que desarrollan el proceso.</t>
  </si>
  <si>
    <t>Filtración de información</t>
  </si>
  <si>
    <t>Posibilidad de afectación economica y reputacional al presentarse filtraciones de las discusiones, análisis jurídicos surtidos al interior del Comité de Conciliación de la Entidad .</t>
  </si>
  <si>
    <t>verificar vigencia de tarheta profesional y antecedentes disciplinarios</t>
  </si>
  <si>
    <t>profesional de la OAJ</t>
  </si>
  <si>
    <t>Esporádica</t>
  </si>
  <si>
    <t>Actualizar la idoneidad del abogado</t>
  </si>
  <si>
    <t>Validando la vigencia de la tarjeta profesional y antecedentes profesionales</t>
  </si>
  <si>
    <t>Permitir que un abogado no idóneo pueda estar representando a la entidad</t>
  </si>
  <si>
    <t>FICHAS</t>
  </si>
  <si>
    <t>Verificar en los contratos suscritos con los abogados externos que la cláusa de confidencialidad de acceso a datos se encuentren contempladas</t>
  </si>
  <si>
    <t>Director Administrativo y Oficina Jurídica</t>
  </si>
  <si>
    <t>Identificar la obligación especifica del contratista</t>
  </si>
  <si>
    <t>Verificar con los requisitos de ley</t>
  </si>
  <si>
    <t xml:space="preserve">Aprobación por parte de los jefes y seguimiento del supervisor del contrato </t>
  </si>
  <si>
    <t>Contratos firmados y estudio previo</t>
  </si>
  <si>
    <t>1. Generar un control interno que permita verificar que se cumplan con los parámetros que el comité de conciliacion determinó, tanto para la eleccion de abogados como para la elaboracion de las fichas de los casos a exponer</t>
  </si>
  <si>
    <t>Lider del proceso/Direccion administrativa</t>
  </si>
  <si>
    <t>01 enero a 31 de enero de 2022 durante el proceso de contratación </t>
  </si>
  <si>
    <t>La totalidad de los abogados de defensa judicial se encuentran contratados hasta diciembre de 2022 y al momento de su contratación se verificó el cumplimiento de los criterios acordados por el Comité de Conciliación.</t>
  </si>
  <si>
    <t>Directrices del Centro de Conciliación y el listado de abogados activos en defensa judicial de EKOGUI</t>
  </si>
  <si>
    <t xml:space="preserve">2. Capacitar a los abogados externo y funcionarios temas relacionados con la defensa juridica </t>
  </si>
  <si>
    <t>Lider del proceso/Talento Humano</t>
  </si>
  <si>
    <t>Estudios previos de los abogados encargados de representación judicial</t>
  </si>
  <si>
    <t xml:space="preserve">Los abogados realizaron los cursos que ofrece la plataforma del Departamento Administrativo de la Funcion Publica DAFP </t>
  </si>
  <si>
    <t>Los abogados fueron requeridos para que llevaran a cabo los cursos que tenía la plataforma del Departamento Administrativo de la Función Pública DAFP</t>
  </si>
  <si>
    <t>Certificaciones que la plataforma emite para los asistentes del curso</t>
  </si>
  <si>
    <t>Director de Promoción y Prevención
Director de investigaciones</t>
  </si>
  <si>
    <t>Reprogramar las capacitaciones o generar memorandos por nos asistir a las capacitaciones</t>
  </si>
  <si>
    <t>Recibir dádiva o beneficio a nombre propio o de un tercero, por alteración o pérdida de la información</t>
  </si>
  <si>
    <t>Falta de ética de los funcionarios</t>
  </si>
  <si>
    <t>Falta de estrategias para garantizar la transparencia en las labores de supervisión.</t>
  </si>
  <si>
    <t>Alteración o pérdida de la confidencialidad,  integirdad de la información de interés para usuarios, vigilados, entres de control, entre otros, por consguir un beneficio con la entrega de información clasificada.</t>
  </si>
  <si>
    <t>Verificar la realización de las capacitaciones</t>
  </si>
  <si>
    <t>Garantizar que fueron impartidas pautas claras en cuanto a la normatividad aplicable y las acciones a tomar de acuerdo a los hallazgos evidenciados.</t>
  </si>
  <si>
    <t>Verificando las listas de asistencia a las capacitaciones programadas</t>
  </si>
  <si>
    <t>Listas de asistencia</t>
  </si>
  <si>
    <t>Realizar capacitaciones sobre código de ética y buen Gobierno</t>
  </si>
  <si>
    <t>Capacitaciones internas sobre directrices o lineamientos para realizar las visitas para dar pautas claras en cuanto a la normatividad aplicable y las acciones a tomar de acuerdo a los hallazgos evidenciados.</t>
  </si>
  <si>
    <t>Ocultar o divulgar información con caracter reservado de manera intencional</t>
  </si>
  <si>
    <t>Incumplimiento al codigo de Etica e Integridad</t>
  </si>
  <si>
    <t xml:space="preserve">falta de etica y busqueda de beneficio propio por medio de funciones de un cargo </t>
  </si>
  <si>
    <t>Manipulación de la contratación</t>
  </si>
  <si>
    <t xml:space="preserve">Alteración o pérdida de la confidencialidad,  integirdad de la información de interés para usuarios, vigilados, entres de control, entre otros, por consguir un beneficio con la manipulacion de la contratacion. </t>
  </si>
  <si>
    <t>por acción u omisión se  duplican  los pagos, desviando la gestión de lo público para el beneficio de un particular</t>
  </si>
  <si>
    <t>Insuficiencia de controles  en el procedimiento de pagos.</t>
  </si>
  <si>
    <t xml:space="preserve">Doble radicación de la cuenta por pagar en gestión documental y
deficiente revisión de los  documentos que soportan los pagos.
</t>
  </si>
  <si>
    <t>Posibilidad de afectación economica y reputacional ajustadas a intereses propios o de terceros por acción u omisión se  duplican  los pagos, desviando la gestión de lo público para el beneficio de un particular.</t>
  </si>
  <si>
    <t>Crear un procedimiento  para asignación de usuarios en el SIIF Nación, con el fin de que el funcionario encargado valide los requisitos y parámetros que deben ser tenidos en cuenta para la creación de estos.</t>
  </si>
  <si>
    <t xml:space="preserve">Verificar que el perfil asignado a los funcionarios y contratistas en el sistema de información SIIF este acorde con el procedimiento al que esta vinculado o contratado.
</t>
  </si>
  <si>
    <t>Permanente</t>
  </si>
  <si>
    <t>Evitar que se realicen transacciones presupuestales sin la debida autorización de los perfiles asignados para tal efecto.</t>
  </si>
  <si>
    <t>Dando cumplimiento al procedimiento  establecido por la Entidad para los movimientos presupuestales.</t>
  </si>
  <si>
    <t xml:space="preserve">Investigar al usuario que participó del proceso sin la seguridad respectiva </t>
  </si>
  <si>
    <t>Documento de asignación por el Ministerio de Hacienda</t>
  </si>
  <si>
    <t>Lider del proceso de Gestión de Relacionamiento con el Ciudadano</t>
  </si>
  <si>
    <t xml:space="preserve">Que algun servidor público o contratista solicite o reciba alguna retribución o dadiva para agilizar tramites en la entidad o por realizar su trabajo.
Ciudadanos con el ánimo de agilizar sus trámites, en temas como: sanciones por investigación administrativa, vehículo inmovilizado, respuestas a PQRS, puedan ofrecer dádivas a funcionarios de la Entidad.
</t>
  </si>
  <si>
    <t xml:space="preserve">Recibir o solicitar cualquier dádiva o beneficio a nombre propio o de terceros  con el fin de agilizar trámites de la Entidad
</t>
  </si>
  <si>
    <t>*Desconocimiento por parte de los ciudadanos de   tiempos, rutas, valores y especificaciones de los trámites y servicios de la Superintendencia de Transporte</t>
  </si>
  <si>
    <t>Revisión de los trámites y servicios publicados en la página web de la entidad y en SUIT.</t>
  </si>
  <si>
    <t>Cuatrimestral</t>
  </si>
  <si>
    <t xml:space="preserve">Validar que toda la información publicada con relación a trámites y servicios de la entidad sea veraz y esté actualizada </t>
  </si>
  <si>
    <t>Revisando los tramites y servicios en el SUIT y página Web y en caso de encontrar puntos para ajustar, redactar un correo al proceso responsable para que haga la respectiva actualización.</t>
  </si>
  <si>
    <t>Realizar la actividad en la siguiente semana del cuatrinestre</t>
  </si>
  <si>
    <t>Correo de solicitud de actualización y enlace del SUIT y página Web de los tramites actualizados</t>
  </si>
  <si>
    <t>Divulgar en la pagina Web de la entidad, la gratuidad de los tramites.</t>
  </si>
  <si>
    <t>Líder Proceso Gestión de Relacionamiento con el ciudadano</t>
  </si>
  <si>
    <t>31/08/2022
a 31 de mayo no se genera actividad</t>
  </si>
  <si>
    <t>Servidor(a) público(a) designado(a)</t>
  </si>
  <si>
    <t xml:space="preserve">
Actuar indebido del personal que labora en la entidad frente a un caso de conflicto de intereses.</t>
  </si>
  <si>
    <t>El personal que labora en la entidad, al no tener claro el concepto en lo referente a los conflictos de intereses, podría incurrir en una materialización del mismo, lo que daría lugar a un presunto hecho de corrupción.</t>
  </si>
  <si>
    <t xml:space="preserve">1. Falta de capacitación al personal de la entidad, con relación al tema de conflictos de intereses y la obligatoriedad del diligenciamiento del formato correspondiente cuando se presente el caso.
2. Falta de registro y seguimiento a los casos de conflictos de intereses. </t>
  </si>
  <si>
    <t>Posibilidad de daño económico y reputacional porque el personal que labora en la entidad, al no tener claro el concepto en lo referente a los conflictos de intereses, podría incurrir en una materialización del mismo, lo que daría lugar a un presunto hecho de corrupción. Esto debido a: falta de capacitación con relación al tema de conflictos de intereses y la obligatoriedad del diligenciamiento del formato correspondiente cuando se presente el caso; falta de registro y seguimiento a los casos de conflictos de intereses.</t>
  </si>
  <si>
    <t xml:space="preserve">
Inclusión de novedades de nómina en favorecimiento propio o de terceros. </t>
  </si>
  <si>
    <t xml:space="preserve">Incluir pagos a servidores públicos a los que no tienen derecho, en favorecimiento propio o de terceros. </t>
  </si>
  <si>
    <t>1. Falta de control en la liquidación de la nómina.
2. Que el archivo de nómina no sea actualizado oportunamente con las novedades y/o horas extras. 
3. Que el(la) servidor(a) público(a) que maneja la nómina incurra en actos de favorecimiento propio o de terceros.</t>
  </si>
  <si>
    <t>Posibilidad de daño económico y reputacional por incluir pagos a servidores públicos a los que no tienen derecho, en favorecimiento propio o de terceros, debido a: falta de control en la liquidación de la nómina; que el archivo de nómina no sea actualizado oportunamente con las novedades y/o horas extras; que el(la) servidor(a) público(a) que maneja la nómina incurra en actos de favorecimiento propio o de terceros.</t>
  </si>
  <si>
    <t>El(la) servidor(a) público(a) designado(a) verifica que se imparte el conocimiento al personal de planta de la entidad con relación a conflicto de intereses y la obligatoriedad del diligenciamiento del formato cuando se presente el caso, por medio de los resultados de la evaluación de la inducción general.</t>
  </si>
  <si>
    <t>A través de la inducción</t>
  </si>
  <si>
    <t>Asegurar que el personal de planta de la entidad  comprenda toda la información relacionada con conflicto de intereses.</t>
  </si>
  <si>
    <t>Por medio de los resultados de la evaluación de la inducción general.</t>
  </si>
  <si>
    <t>Realizar campañas por medio de correo electrónico o la intranet.</t>
  </si>
  <si>
    <t>Evaluación o certificado de la inducción general.</t>
  </si>
  <si>
    <t>El(la) servidor(a) público(a) designado(a) revisa los casos de conflicto de intereses, a través de la solicitud por correo electrónico al Oficial de Transparencia y Oficina Asesora Jurídica sobre los casos que se han reportado, así como del registro y seguimiento del cuadro de control.</t>
  </si>
  <si>
    <t>Cada vez que se presente la novedad</t>
  </si>
  <si>
    <t>Hacer seguimiento a los casos de conflicto de intereses.</t>
  </si>
  <si>
    <t>A través de la solicitud por correo electrónico al oficial de transparencia y Oficina Asesora Jurídica sobre los casos que se han reportado, así como del registro y seguimiento del cuadro de control.</t>
  </si>
  <si>
    <t>Revisión del cuadro de seguimiento, por parte del líder de integridad.</t>
  </si>
  <si>
    <t>Correo electrónico y/o cuadro de control.</t>
  </si>
  <si>
    <t xml:space="preserve">El(la) servidor(a) público(a) designado(a) verifica que la información relacionada con conflicto de intereses se encuentre actualizada, por medio de la revisión del procedimiento Prevención de Conflictos de Intereses código GTH-PR-011. </t>
  </si>
  <si>
    <t>Tener actualizada toda la información relacionada con conflicto de intereses.</t>
  </si>
  <si>
    <t>Por medio de la revisión del procedimiento Prevención de Conflictos de Intereses  código GTH-PR-011.</t>
  </si>
  <si>
    <t>Realizar seguimiento al cumplimiento del Plan de Revisión y Actualización de Documentos.</t>
  </si>
  <si>
    <t xml:space="preserve">Versiones del procedimiento GTH-PR-011 </t>
  </si>
  <si>
    <t xml:space="preserve">El(la) servidor(a) público(a) designado(a) verifica el reporte oportuno de las novedades y horas extras a las personas encargadas de liquidación de nómina, a través de correo electrónico con la documentación relacionada. </t>
  </si>
  <si>
    <t>Cada vez que se presenten las novedades</t>
  </si>
  <si>
    <t>Evitar pagos que no correspondan</t>
  </si>
  <si>
    <t xml:space="preserve">A través de correo electrónico con la documentación relacionada. </t>
  </si>
  <si>
    <t>Realizar consolidado de novedades.</t>
  </si>
  <si>
    <t>Correo electrónico</t>
  </si>
  <si>
    <t>El(la) servidor(a) público(a) designado(a) revisa el reporte de prenómina, por medio de archivo de excel generado en el aplicativo de nómina.</t>
  </si>
  <si>
    <t>Verificar que los datos sean correctos.</t>
  </si>
  <si>
    <t>Por medio de archivo de excel generado en el aplicativo de nómina.</t>
  </si>
  <si>
    <t>Solicitar evidencia de la revisión de la prenómina.</t>
  </si>
  <si>
    <t>Correo electrónico y/o archivo de excel</t>
  </si>
  <si>
    <t xml:space="preserve">El(la) coordinador(a) revisa la nómina y las firmas correspondientes, antes de legalizar el pago por parte de la Dirección Financiera, a través del visto bueno con el memorando remisorio de pago de nómina. </t>
  </si>
  <si>
    <t>Coordinador(a)</t>
  </si>
  <si>
    <t>Verificar que que la información sea correcta y la legalización del pago esté aprobada.</t>
  </si>
  <si>
    <t xml:space="preserve">A través del visto bueno con el memorando remisorio de pago de nómina. </t>
  </si>
  <si>
    <t>Realizar una auditoría aleatoria del 5% de la nómina en caso de ser necesario.</t>
  </si>
  <si>
    <t>Gestión de las TIC</t>
  </si>
  <si>
    <t>Incumplimiento de los requisitos establecidos en las leyes y normatividad vigente para contratación estatal en la etapa pre contractual.</t>
  </si>
  <si>
    <t>Falta de controles dentro del proceso precontractual al interior de la OTIC.</t>
  </si>
  <si>
    <t xml:space="preserve">Falta de conocimiento en la aplicación del manual de contratación de la entidad </t>
  </si>
  <si>
    <t>Posibilidad de daño económico y reputacional por el incumplimiento de los requisitos establecidos en las leyes y normatividad vigente en procesos de contratación en la etapa precontractual y por falta de conocimiento en la aplicación del manual de contratación de la Entidad.</t>
  </si>
  <si>
    <t>El mal uso de la infraestructura requerida en la ST.</t>
  </si>
  <si>
    <t>Debilidad en la definición de proyectos de infraestructura que se requiere para apoyar el funcionamiento de la Entidad</t>
  </si>
  <si>
    <t>Debilidades en la proyección de la capacidad de TI.</t>
  </si>
  <si>
    <t>Posibilidad de daño económico y reputacional por el mal uso o no utilización de la infraestructura requerida para la Entidad por debilidades en la proyección de capacidad de TI</t>
  </si>
  <si>
    <t>Reporte de seguimiento a las capacitaciones  periodicas realizadas al personal que administra y gestiona los procesos de contratación en la OTIC.</t>
  </si>
  <si>
    <t>Jefe Oficina de Tecnologìas de la Información y las Comunicaciones</t>
  </si>
  <si>
    <t>Mantener actualizados a los colaboradores en temas de contratación estatal.</t>
  </si>
  <si>
    <t>Capacitación periodica a los funcionarios y contratistas responsables de la contratación TIC</t>
  </si>
  <si>
    <t>Solicitar capacitación inmediata al personal.</t>
  </si>
  <si>
    <t>Lista de Asistencia a capacitación</t>
  </si>
  <si>
    <t>Reporte de avance en la ejecución del Plan anual de Adquisiciones - PAA en lo relacionado con adquisiciones y contrataciones de TI.</t>
  </si>
  <si>
    <t>Seguimiento continuo al avance y cumplimiento del Plan anual de adquisiciones - PAA</t>
  </si>
  <si>
    <t>Definir un equipo responsable desde la OTIC para realziar el seguimiento al PAA y definir los formatos y herramientas a implementar para el seguimiento..</t>
  </si>
  <si>
    <t>Asignar recurso humano adicional para el seguimiento al PAA y configurar alertas frente al vencimiento de las fechas planeadas para la contratación.</t>
  </si>
  <si>
    <t>Documento de seguimiento al PAA.</t>
  </si>
  <si>
    <t>1. Solicitar a la Dirección Administrativa - Gestión contractual, actividades de capacitación para el personal de la OTIC que maneja temas de contratación.</t>
  </si>
  <si>
    <t>Profesional asignado por el lider del  Proceso de Gestión TICs</t>
  </si>
  <si>
    <t>31/06/2023</t>
  </si>
  <si>
    <t>2. Generar formato para la realización del seguimiento a las actividades de contratación definidas por la OTIC.</t>
  </si>
  <si>
    <t xml:space="preserve">Definir el Plan Estratégico de Tecnologías de la Información - PETI </t>
  </si>
  <si>
    <t>Jefe de Tecnologías de la Información y las Comunicaciones.</t>
  </si>
  <si>
    <t>Documentar las necesidades de tecnología  a nivel de hardware y software que se requiere para implementar los proyectos de tecnología.
Reportar avance del PETI vigente.</t>
  </si>
  <si>
    <t>Revisar PETI vigente para definir que actividades se implementaron y cuales están pendientes.
Formular nuevos proyectos o ajustes a los existentes.</t>
  </si>
  <si>
    <t>Realizar priorización de proyectos de tecnología enfocados a mantener la operación.</t>
  </si>
  <si>
    <t>Matriz de proyectos PETI</t>
  </si>
  <si>
    <t>1. Socializar los proyectos del PETI con el personal de la OTIC.</t>
  </si>
  <si>
    <t>Equipos de Gobierno y  Estrategia de TI - TIC</t>
  </si>
  <si>
    <t xml:space="preserve">2. Contar con la matriz de proyectos del PETI actualizada. </t>
  </si>
  <si>
    <t>3. Establecer, documentar, implementar y mantener procedimientos actualizados en la cadena de valor para contar con información actualizada del Proceso de gestión de TI.</t>
  </si>
  <si>
    <t>Pérdida, fuga o robo de la información</t>
  </si>
  <si>
    <t>1.  Inadecuado manejo de la información por parte del personal.
2. Exposición no controlada de información física en la dependencia, por carencia de Gestión Documental
3. Tablas de retención documental</t>
  </si>
  <si>
    <t>Manejo inadecuado de la información</t>
  </si>
  <si>
    <t>Posibilidad de daño económico y reputacional por pérdida, fuga o robo de la información.</t>
  </si>
  <si>
    <t>Capacitación e instrucciones a los servidores en temas de manejo de información.</t>
  </si>
  <si>
    <t>Superintendente Delegada de protección de usuarios del sector Transporte</t>
  </si>
  <si>
    <t>Mitigar el impacto de corrupción dentro de la Delegatura de Protección de Usuarios del Sector Transporte</t>
  </si>
  <si>
    <t>Mediante la programación de capacitaciones mensuales en temas asociados a riesgos de corrupción ya sean programadas por la Delegatura o otra dependencia</t>
  </si>
  <si>
    <t>Se notifica al responsable y se reprograma la capacitación programada.</t>
  </si>
  <si>
    <t>En forms calificación de capacitación.
Enlace de capacitación virtual grabada.</t>
  </si>
  <si>
    <t>Fortalecer la divulgación de información frente a riesgos de corrupción al interior de la  Delegatura para la protección de Usuarios del sector Transporte (Cronograma - Capacitaciones - Dinámicas)</t>
  </si>
  <si>
    <t>Líder del proceso de Vigilancia - Delegatura para la Protección de Usuarios del Sector Transporte</t>
  </si>
  <si>
    <t>Imponer sanciones, expedir órdenes preventivas y correctivas, por medio de los procedimientos establecidos en la ley, en función de la debida prestación del servicio público de transporte, infraestructura, servicios conexos y complementarios, así como las de protección de los intereses, derechos de los usuarios del transporte y el permanente cumplimiento de las finalidades constitucionales y legales.</t>
  </si>
  <si>
    <t>Presiones indebidas ejercidas por terceros, incluyendo otros funcionarios del Estado</t>
  </si>
  <si>
    <t>Interés del tercero en el resultado de las actuaciones de la entidad</t>
  </si>
  <si>
    <t>Evitar consecuencias adversas o buscar consecuencias favorables para el tercero como resultado de una actuación</t>
  </si>
  <si>
    <t>Posibilidad de daño económico y reputacional por el interés de un tercero en el resultado de las actuaciones de la entidad para evitar consecuencias adversas o buscar consecuencias favorables para el tercero como resultado de una actuación</t>
  </si>
  <si>
    <t>Revisión las decisiones de los funcionarios frente a solicitudes de terceros</t>
  </si>
  <si>
    <t>Directores y delegado</t>
  </si>
  <si>
    <t>Revisión de las decisiones, para evitar anomalias de la entidad</t>
  </si>
  <si>
    <t>Revisión permanente de las decisiones</t>
  </si>
  <si>
    <t>Elevar el tema a Superintendente</t>
  </si>
  <si>
    <t>si</t>
  </si>
  <si>
    <t>Poner en conocimiento al Superintendente los hechos conocidos</t>
  </si>
  <si>
    <t>Delegado</t>
  </si>
  <si>
    <t>Inmediatamente</t>
  </si>
  <si>
    <t>Annual</t>
  </si>
  <si>
    <t>Poner en conocimiento de Superintendente</t>
  </si>
  <si>
    <t>Todas ls pruebas válidamente recaudadas</t>
  </si>
  <si>
    <t>Director de Promoción y Prevención de la Delegatura de Tránsito y Transporte Terrestre
Director de investigaciones de la Delegatura de Tránsito y Transporte Terrestre</t>
  </si>
  <si>
    <t xml:space="preserve">
Que se reciban dádivas o beneficios a nombre propio o de un tercero, por alteración, ocultamiento  o pérdida de la informción </t>
  </si>
  <si>
    <t>Ofrecimiento de dádivas o beneficios por parte de terceros que tienen un interes en el resultado de una actuación</t>
  </si>
  <si>
    <t>Evitar consecuencias adversas o buscar consecuencias favorables como resultado de una actuación</t>
  </si>
  <si>
    <t>Posibilidad de daño económico y reputacional por el ofrecimiento de dádivas o beneficios por parte de terceros que tienen un interes en el resultado de una actuación para evitar consecuencias adversas o buscar consecuencias favorables como resultado de una actuación</t>
  </si>
  <si>
    <t>1.  Inadecuado manejo de la información por parte del personal.
2. Exposión no controlada de información física en la dependencia, por carencia de Gestión Documental
3. Tablas de retención documental</t>
  </si>
  <si>
    <t>Revisión de las decisiones de los funcionarios en sus relaciones con las empresas vigiladas</t>
  </si>
  <si>
    <t>Elevar el tema a Superintendente o a la Oficina de Control Interno</t>
  </si>
  <si>
    <t>Poner en conocimiento al Superintendente los hechos conocidos, o a la Oficina de Control Interno</t>
  </si>
  <si>
    <t>Poner en conocimiento de Superintendente o de la Oficina de Control Interno</t>
  </si>
  <si>
    <t>Todas las pruebas válidamente recaudadas</t>
  </si>
  <si>
    <t>Superintendente Delegada de protección a usaurios del sector Transporte</t>
  </si>
  <si>
    <t>Mitigar el impacto de corrupción dentro de la Delegatura de Protección a Usuarios del Sector Transporte</t>
  </si>
  <si>
    <t>Se notifica al reesponsable y se reprograma la capacitación programada.</t>
  </si>
  <si>
    <t xml:space="preserve">Fortalecer la divulgación de información frente a riesgos de corrupción al interior de la  Delegatura para la protección a Usuarios del sector Transporte </t>
  </si>
  <si>
    <t>Líder del proceso de Vigilancia - Delegatura para la Protección a Usuarios del Sector Transporte</t>
  </si>
  <si>
    <t>Reducir (transferir)</t>
  </si>
  <si>
    <t>1. Incumplimiento de la misión y los objetivos institucionales de la SST.
2. Afectación total o parcial en la prestación de servicios de la SST.
3. Afectación en la ejecución presupuestal
4. Posibles procesos disciplinarios 
5. Pérdida de la imagen y credibilidad institucional</t>
  </si>
  <si>
    <t>Uso de poder y desviación de la gestión de lo público para el beneficio propio o de una persona por grados de amistad o por soborno</t>
  </si>
  <si>
    <t>1. Ausencia de controles, registro y verificacion de Información por parte del área técnica y la Direccion de Contratación en la elaboración de documentación previa y en la suscripción del contrato.
2. Desconocimiento sobre los lineamientos en materia de gestión contractual.
3. Tráfico de influencias
4. Favorecimiento en la celebración de contratos a terceros.</t>
  </si>
  <si>
    <t xml:space="preserve">Posibilidad de daño económico y reputacional por las sanciones e investigaciones por direccionamiento indebido de la gestión contractual favoreciendo intereses privados o particulares. </t>
  </si>
  <si>
    <t>Capacitaciones en las etapas precontractual, contractual y postcontractual a los supervisores y apoyos a la supervisión</t>
  </si>
  <si>
    <t>Profesional del derecho de la Dirección Administrativa</t>
  </si>
  <si>
    <t>Mitigación del riesgo de error en en la gestión contractual por parte de las supervisiones de los contratos, desde la etapa de planeación, hasta las obligaciones postcontractuales.</t>
  </si>
  <si>
    <t>De forma presencial o virtual, garantizando la participación y solución de inquietues frente a la norma</t>
  </si>
  <si>
    <r>
      <t xml:space="preserve">Reprogramar la capacitación </t>
    </r>
    <r>
      <rPr>
        <strike/>
        <sz val="12"/>
        <rFont val="Arial Narrow"/>
        <family val="2"/>
      </rPr>
      <t>o</t>
    </r>
    <r>
      <rPr>
        <sz val="12"/>
        <rFont val="Arial Narrow"/>
        <family val="2"/>
      </rPr>
      <t xml:space="preserve"> a través de comunicaciones institucionales informar a los supervisores acerca de sus obligaciones</t>
    </r>
  </si>
  <si>
    <t>Memorias y listados de asistencias de capacitaciones</t>
  </si>
  <si>
    <t>Atención de inquietudes de la gestión contractual que puedan tener las dependencias de la entidad</t>
  </si>
  <si>
    <t>Unificando criterios frente a situaciones concretas</t>
  </si>
  <si>
    <t>En caso que se presente una interpretación diferente a la norma o modificación de la misma, rectificar y/o/ modificar los conceptos emitidos.</t>
  </si>
  <si>
    <t>memorandos y correos electrónicos</t>
  </si>
  <si>
    <t>Profesionales, Tecnicos y auxiliares del Grupo de Notificaciones</t>
  </si>
  <si>
    <t>revisar las bases para mantenerlas actualizadas</t>
  </si>
  <si>
    <t>identificacion de radicados que competen en el proceso de los actos administrativos</t>
  </si>
  <si>
    <t>Filtración o perdida de información</t>
  </si>
  <si>
    <t xml:space="preserve">acción  u omisión en el manejo de la  información de los archivos de gestión o actos administrativos por notificar de la entidad 
</t>
  </si>
  <si>
    <t xml:space="preserve"> uso de poder o conociemiento de la información para la desviación de la gestión  en beneficio propio  o de un tercero.</t>
  </si>
  <si>
    <t>Posiblidad del daño reputacional por acción  u omisión en el manejo de la  información de los archivos de gestión o actos administrativos por notificar de la entidad por uso de poder o conociemiento de esta para la desviación de la gestión  en beneficio propio  o de un tercero.</t>
  </si>
  <si>
    <t xml:space="preserve">1. Indebida Notificación 
2. Caducidad. 
3. Perdida de fuerza de ejecutoria. </t>
  </si>
  <si>
    <t>1. No actualización de cambios en la razón social o en la dirección de notificaciones de los vigilados en el RUES por ubicación geografica o desinformación.
2. Pérdida en el envío de las notificaciones por aviso enviadas por la empresa de Servicios Postales Nacionales 4-72.
3. La empresa Servicios Postales Nacionales 4-72  no se dirige a todos los corregimientos.</t>
  </si>
  <si>
    <t xml:space="preserve">No actualización de las bases de datos, ni retroalimentacion en cuanto a direcciones y domicilios de los vigilados, así como la información que contiene la base de datos enviada por las delegadas al grupo de Notificaciones. </t>
  </si>
  <si>
    <t>Conforme a los datos suministrados para surtir el proceso de notificacion los diferentes Grupos de la Superntendencia de Puertos y Transporte remiten a tráves de una base en formato Excel, acorde con la parte resolutiva del acto administrativo, identificación y domicilio de los vigilados, pero los errores consignados en estos ocasionan que no se efectue la Notificación.</t>
  </si>
  <si>
    <t xml:space="preserve">Transferencia e inventario de los documentos </t>
  </si>
  <si>
    <t>Profesionales, Tecnicos y auxiliares del Grupo de Gestión Docuemental</t>
  </si>
  <si>
    <t>Anualmente</t>
  </si>
  <si>
    <t xml:space="preserve">Recibir de forma inventariada y foliada  los documentos </t>
  </si>
  <si>
    <t xml:space="preserve">recibiendo a traves del FUID el inventario , con el proposito de custoriar todos los documentos y se realiza la verificación de que corresponde la foliación </t>
  </si>
  <si>
    <t xml:space="preserve">No se recibe si no cumplen los parametros de calidad </t>
  </si>
  <si>
    <t xml:space="preserve">FUID, correo electronico  de devolucióm </t>
  </si>
  <si>
    <t>Pestamo y Custodia de los documentos de acuerdo al personal autorizado</t>
  </si>
  <si>
    <t>Auxiliar del Grupo de Gestión Documental</t>
  </si>
  <si>
    <t xml:space="preserve">Diariamente </t>
  </si>
  <si>
    <t>Registrar e identificar los documentos que se prestas y a quien se prestan</t>
  </si>
  <si>
    <t>se identifica que la persona que solicita el docuemento este autorizado, posteriormente se diligencia la afuera, detallando los docuemntos que se prestan  con el fin de tener la trazabilidad a quien se presta y cuando se devolvera para evitar la perdida de este, además de diligenciar el formato de control de prestamos</t>
  </si>
  <si>
    <t xml:space="preserve">No se realiza el prestamo en caso de no ser una de las personas autorizadas o si es solicitado por otra persona o no diligencia el afuera </t>
  </si>
  <si>
    <t>afuera y formato de control de prestamo</t>
  </si>
  <si>
    <t xml:space="preserve">Reserva de algunos documentos tales como resoluciones </t>
  </si>
  <si>
    <t>Tenico y/o contratistas del GIT Notificaciones</t>
  </si>
  <si>
    <t>Realizar el control de acceso a docuemntos digitalizados , mientras se surte el procedimiento de notificación</t>
  </si>
  <si>
    <t xml:space="preserve">una vez se genera el numero de la resolucion ,  se genera la reserva de tal manera que solo la persona que tiene la resolucion en su bandeja puede leerla </t>
  </si>
  <si>
    <t xml:space="preserve">identificar que radicados quedaron publicos y clasificarlos a confidencial, en el unico caso que no se podria modificar la confidencialidad del docuemntos es cuando se haya digitalizado o finalizado e proceso de digitalización de la resolución y sus soportes </t>
  </si>
  <si>
    <t xml:space="preserve">Trazabilidad Orfeo </t>
  </si>
  <si>
    <t>Restriccion de acceso a personal no autorizado a las areas de archivo (ventanilla, archivo correspondencia, archivo central, notificaciones)</t>
  </si>
  <si>
    <t>Profesionales, Tecnicos y auxiliares del Grupo de Gestión Documental</t>
  </si>
  <si>
    <t>Evitar el acceso de personas no autorizadas a espacios con documentos sensibles</t>
  </si>
  <si>
    <t>Delimitacion de espacios, video vigilancia y guardas de seguridad</t>
  </si>
  <si>
    <t>Replanteamiento de servicios de vigilancia, y delimitacion de los espacios</t>
  </si>
  <si>
    <t>videos, minutas</t>
  </si>
  <si>
    <t>Capacitar  y volver a sensibilizar el codigo de integridad y etica para evitar actos de corrupción</t>
  </si>
  <si>
    <t>Capacitar sobre el manejo de formatos de prestamo de expedientes</t>
  </si>
  <si>
    <t>Capacitacion del personal en el manejo del Orfeo y su posibilidad de mantener documentos confidenciales</t>
  </si>
  <si>
    <t xml:space="preserve">Solicitar al área administrativa los mecanismos de control que brinden seguridad a las áreas destinadas para archivo </t>
  </si>
  <si>
    <t>1. La información requerida por otras dependencias se suministrara solo por medio de la Coordinación del Grupo de Notificaciones.</t>
  </si>
  <si>
    <t>1.Realizar trazabilidad de las guías de envío emitidas por Servicios Postales Nacionales 4-72.</t>
  </si>
  <si>
    <t>revision del rues</t>
  </si>
  <si>
    <t>archivo con las descargas del rues</t>
  </si>
  <si>
    <t>Solicitar a las delegadas a tráves de correo electrónico la actualización de la base de datos de los vigilados, para evitar errores en el envío de los actos administrativos</t>
  </si>
  <si>
    <t xml:space="preserve">Solicitar a las delegadas  a tráves de correo electrónico revisar el RUES para realizar el correcto diligenciamiento de la razón social, NIT y dirección de notificaciones, además de incorporarlo al acto administrativo. </t>
  </si>
  <si>
    <t>1. Solicitar a las delegadas a tráves de correo electrónico la actualización de la base de datos de los vigilados, para evitar errores en el envío de los actos administrativos a cargo del Grupo de Notificaciones</t>
  </si>
  <si>
    <t xml:space="preserve">2. Solicitar a las delegadas  a tráves de correo electrónico revisar el RUES para realizar el correcto diligenciamiento de la razón social, NIT y dirección de notificaciones, además de incorporarlo al acto administrativo. </t>
  </si>
  <si>
    <t>3.Realizar trazabilidad de las guías de envío emitidas por Servicios Postales Nacionales 4-72.</t>
  </si>
  <si>
    <t>Posibilidad de daño reputacional por recibir o solicitar cualquier dádiva o beneficio a nombre propio o de terceros con el fin de agilizar trámites de la entidad por desconocimiento por parte de los ciudadanos de tiempos, rutas, valores y especificaciones de los trámites y servicios de la Superintendencia de Transporte.</t>
  </si>
  <si>
    <t>Administrar los bienes y servicios necesarios para el funcionamiento de la entidad mediante la correcta ejecución de los planes y programas, con el fin  de  satisfacer  las  necesidades  y  el  efectivo  funcionamiento  de  la entidad,  promoviendo  buenas  prácticas  ambientales que  conlleven  al mejoramiento continuo del desempeño ambiental institucional.</t>
  </si>
  <si>
    <t>Establecer los lineamientos estratégicos y de operación en la entidad, mediante procedimientos y metodologías de planeación y mejoramiento continuo, para el cumplimiento  de  los  objetivos  institucionales,  sectoriales  y  metas  del  Plan Nacional de Desarrollo, así como la misión y visión de la Entidad.</t>
  </si>
  <si>
    <t>Verificar el estado del Sistema de Control Interno  por medio de la realización de auditorías, evaluaciones o seguimientos con enfoque en riesgos, para aportar al cumplimiento de la misión, los objetivos estratégicos,  el desempeño de los procesos, la mejora continua y la toma de decisiones.</t>
  </si>
  <si>
    <t>Administrar y garantizar el financiamiento de la Superintendencia de Transporte, mediante  la  gestión  presupuestal,  el  recaudo  de ingresos,  el  pago  de  las obligaciones  y  la  generación  de  información  económica,  financiera  y  contable, para el cumplimiento de los fines institucionales.</t>
  </si>
  <si>
    <t>Implementar un modelo para la gestión del conocimiento y la innovación   a   través   del   uso   y   apropiación   de   las herramientas   y   metodologías   enfocadas   a   fortalecer   el aprendizaje   organizacional,   fomentar   la   innovación   y transferir  el  conocimiento  a  los  grupos  de  valor  de  la Supertransporte.</t>
  </si>
  <si>
    <t>Ejercer la defensa oportuna de los intereses de la entidad por medio de la representación  judicial  y  extrajudicial,  las  actuaciones administrativas, buenas  prácticas  normativas  y  lineamientos  jurídicos,  con  el  fin  de disminuir  los  riesgos  e  impactos  jurídicos  en  la  Superintendencia  de Transporte,  absolver  las  consultas  jurídicas  realizadas  por  vigilados, ciudadanos   y   autoridades   en   los temas   de   competencia   de   la Superintendencia  de  Transporte.,lograr  la  recuperación  de  créditos  a favor de la Entidad, que consten en títulos ejecutivoso al haciéndose parte de los procesos de reorganización y liquidación de los supervisados, así como garantizar el acceso al Centro de Arbitraje, Conciliación y Amigable Composición del sector de infraestructura y transporte .</t>
  </si>
  <si>
    <t>Advertir, prevenir, orientar, asistir, promover y propender mediante, entre otras, la solicitud de información, la práctica de visitas, las mesas de trabajo, la realización de actuaciones de acompañamiento preventivo, la emisión de pronunciamientos, y el desarrollo de acciones con carácter general en función de la debida prestación del servicio público de transporte, infraestructura, servicios conexos y complementarios, así como las de protección de los intereses, derechos de los usuarios del transporte y el permanente cumplimiento de las finalidades constitucionales y legales, para generar confianza entre los sujetos pasivos del régimen de transporte.</t>
  </si>
  <si>
    <t>Propender  por  la  debida  implementación  de  las  políticas  de  relación  Estado-Ciudadano  y  garantizar  el  cumplimiento  de  la  cultura  del  servicio  en  todos  los canales dispuestos para los grupos de valor, a través de la orientación y atención clara y oportuna delas solicitudes y consultas realizadas por los ciudadanos y el seguimiento de las mejoras de procedimiento con el fin de lograr la satisfacción del usuario y promover elacceso de la ciudadanía a los servicios que se prestan en la Entidad.</t>
  </si>
  <si>
    <t>Administrar  el  ciclo  de  vida  del  personal  al  interior  de  la entidad mediante programas y planes que desarrollen integralmente a los servidores  públicos  en  beneficio  del cumplimiento  de  la  misión institucional.</t>
  </si>
  <si>
    <t>Proveer, gestionar y mantener los sistemas de información, infraestructura y los servicios de TIC seguros interoperables y de calidad por medio de la implementación de planes, políticas y estándares y buenas prácticas en tecnologías de la información con el fin de contribuir al cumplimiento de los objetivos estratégicos a través de la transformación digital y la toma de decisiones basados en datos.</t>
  </si>
  <si>
    <t>Gestionar   la   adquisición   de   Bienes,   Productos,   Recursos   y Servicios  en  estricta  observancia  de  la  normatividad  vigente  a través  de  la aplicación  de  las  herramientas  dispuestas  por  el Gobierno   Nacional   de   forma   eficiente   y   oportuna   para   el cumplimiento del Plan Anual de Adquisiciones y así satisfacer las necesidades institucionales.</t>
  </si>
  <si>
    <t>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t>
  </si>
  <si>
    <t>Ejercerla función disciplinaria en primera instancia en la Superintendencia de Transporte por medio del seguimiento y gestión eficiente de los procesos disciplinarios hacia los servidores públicos de acuerdo con los principios rectores de la Ley disciplinaria, que contribuya al correcto ejercicio del servicio público y la protección de los derechos de los asociados en el ejercicio de la función</t>
  </si>
  <si>
    <t>Posible desarrollo de actividades del control disciplinario en beneficio propio o de terceros</t>
  </si>
  <si>
    <t xml:space="preserve">Acción u omisión de las actividades definidas que permiten mantener la ética y los principios rectores </t>
  </si>
  <si>
    <t>Uso de poder y desviación de la gestión de lo público para el beneficio propio o de una persona por lazos de amistad o por soborno</t>
  </si>
  <si>
    <t>Posible daño económico o reputacional por acción u omisión de las actividades definidas que permiten mantener la ética y los principios rectores debido al uso de poder y desviación de la gestión de lo público para el beneficio propio o de una persona por grados de amistad o por soborno</t>
  </si>
  <si>
    <t>Asignación las quejas, denuncias, o informes y expedientes que se reciben o se están gestionando.</t>
  </si>
  <si>
    <t>Líder de proceso de Control Interno Disciplinario</t>
  </si>
  <si>
    <t>Mensualmente</t>
  </si>
  <si>
    <t>Asignar las quejas, denuncias, o informes y expedientes que se reciben o se están gestionando</t>
  </si>
  <si>
    <t>Se realiza reunión en la cual se revisa el número de expedientes asignados a cada profesional, se verifica el avance y se asignan el caso nuevo o que requieren ser gestionados acorde con el perfil profesional y se registra en base de datos seguimiento de procesos y se realiza acta de reunión.</t>
  </si>
  <si>
    <t>En el seguimiento si se identifican demoras o que no hay avances se reasigna lo que permite una imparcialidad en el manejo</t>
  </si>
  <si>
    <t xml:space="preserve">Acta de asignación de expediente </t>
  </si>
  <si>
    <t>Revisión por parte de la coordinadora del grupo</t>
  </si>
  <si>
    <t>Diariamente o cada vez que se genera notificaciones o actuaciones en los expedientes</t>
  </si>
  <si>
    <t xml:space="preserve">Revisar que la gestión del profesional está acorde con los procedimientos </t>
  </si>
  <si>
    <t xml:space="preserve">Revisando las actuaciones de los expedientes verificando que este acorde con el procedimiento </t>
  </si>
  <si>
    <t>En caso de que la actuación presente inconsistencias se le devuelve al profesional para ajustes y nuevamente se revisa</t>
  </si>
  <si>
    <t xml:space="preserve">Firma de los actos del expediente con el revisó </t>
  </si>
  <si>
    <t>Fecha de publicación del mapa de riesgos:</t>
  </si>
  <si>
    <t>OE-02 Fortalecer la promoción y prevención para contribuir al fomento de la legalidad, la seguridad y la inclusión social, orientadas a la protección de los usuarios y la vida
OE-03 Mejorar la capacidad institucional aumentado la cobertura territorial para contribuir a la consolidación de la paz y la protección de los usuarios.</t>
  </si>
  <si>
    <t>OE-03 Mejorar la capacidad institucional aumentado la cobertura territorial para contribuir a la consolidación de la paz y la protección de los usuarios.</t>
  </si>
  <si>
    <t>OE-02. Fortalecer la promoción y prevención para contribuir al fomento de la legalidad, la seguridad y la inclusión social, orientadas a la protección de los usuarios y la vida</t>
  </si>
  <si>
    <t xml:space="preserve">OE-01 . Implementar nuevas tecnologías con el fin de fortalecer los procesos de vigilancia, Inspección y Control – VIC como motor de cambio, para promover la confianza y el vínculo Estado-Ciudadanía.   </t>
  </si>
  <si>
    <t>OE-03. Mejorar la capacidad institucional aumentado la cobertura territorial para contribuir a la consolidación de la paz y la protección de los usuarios.</t>
  </si>
  <si>
    <t>Monitorear y realizar seguimiento de situaciones de carácter particular relacionadas con la normatividad del sector transporte, mediante, entre otras, el recaudo, la solicitud, el análisis, el examen y la evaluación de la información asociada a los sujetos pasivos del régimen de transporte, evidenciada en sitio o remotamente en función de la debida prestación del servicio público de transporte, infraestructura, servicios conexos y complementarios, así como las de protección de los intereses, derechos de los usuarios del transporte y el permanente cumplimiento de las finalidades constitucionales y legales.</t>
  </si>
  <si>
    <t>Acción u omisión para favorecer a un tercero</t>
  </si>
  <si>
    <t xml:space="preserve">modificando de informe o ajustes a los hallazgos para beneficiar a un tercero </t>
  </si>
  <si>
    <t>Posibilidad de daño económico y reputacional por acción u omisión para favorecer un tercero debido a que se puede modificar el informe y los hallazgos de vigilancia y inspección para beneficiar a un tercero</t>
  </si>
  <si>
    <t>Rotación del supervisor y/o inspector asignado</t>
  </si>
  <si>
    <r>
      <t>Director de Promoción y prevención
Supervisor asignado
Inspector Asignado</t>
    </r>
    <r>
      <rPr>
        <sz val="12"/>
        <color rgb="FFFF0000"/>
        <rFont val="Arial Narrow"/>
        <family val="2"/>
      </rPr>
      <t xml:space="preserve"> de la Delegatura de Concesiones e Infraestructura</t>
    </r>
  </si>
  <si>
    <t>cada año tema subbjetivo
cada 2 añios tema objetivo</t>
  </si>
  <si>
    <t>Rotar al supervisor y/o inspector asignado para ser objetivos en las visitas y evitar la persuasión para beneficiar un tercero</t>
  </si>
  <si>
    <t>Revisando en el PGS de la vigencia anterior los supervisados asignados para asignar nuevo supervisor</t>
  </si>
  <si>
    <t xml:space="preserve">Se cambia el supervisado o alguno de los integrantes para generar imparcialidad </t>
  </si>
  <si>
    <t>Plan General de Supervisión</t>
  </si>
  <si>
    <t>Revisión del informe de visitas</t>
  </si>
  <si>
    <r>
      <t xml:space="preserve">Director de Promoción y prevención  de la Delegatura de Concesiones e Infraestructura  </t>
    </r>
    <r>
      <rPr>
        <sz val="12"/>
        <color rgb="FFFF0000"/>
        <rFont val="Arial Narrow"/>
        <family val="2"/>
      </rPr>
      <t>de la Delegatura de Concesiones e Infraestructura</t>
    </r>
  </si>
  <si>
    <t xml:space="preserve">Cada vez que se genera un informe </t>
  </si>
  <si>
    <t>Revisar por parte del líder el informe de la visita con el propósito de mantener la pertinencia e imparcialidad del objeto de la visita</t>
  </si>
  <si>
    <t xml:space="preserve">Revisa que el informe corresponda con la vista y los hallazgos que se identificaron durante la misma </t>
  </si>
  <si>
    <t>Ningun informe se remite sin la revisión del Director de Promoción y Prevención</t>
  </si>
  <si>
    <t xml:space="preserve">Informes con el visto bueno del Director </t>
  </si>
  <si>
    <t>1. Inadecuado manejo de la información por parte del personal.
2. Exposición no controlada de información digital en la dependencia o en la entidad, por carencia de Gestión Documental.
3. fallas en filtros de correos electrónicos.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</si>
</sst>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quot;$&quot;* #,##0_-;\-&quot;$&quot;* #,##0_-;_-&quot;$&quot;* &quot;-&quot;_-;_-@_-"/>
    <numFmt numFmtId="165" formatCode="0.0%"/>
  </numFmts>
  <fonts count="82" x14ac:knownFonts="1">
    <font>
      <sz val="11"/>
      <color theme="1"/>
      <name val="Calibri"/>
      <family val="2"/>
      <scheme val="minor"/>
    </font>
    <font>
      <sz val="11"/>
      <color theme="1"/>
      <name val="Arial Narrow"/>
      <family val="2"/>
    </font>
    <font>
      <sz val="11"/>
      <name val="Arial Narrow"/>
      <family val="2"/>
    </font>
    <font>
      <sz val="10"/>
      <color rgb="FF000000"/>
      <name val="Arial Narrow"/>
      <family val="2"/>
    </font>
    <font>
      <b/>
      <sz val="11"/>
      <color theme="1"/>
      <name val="Arial Narrow"/>
      <family val="2"/>
    </font>
    <font>
      <sz val="10"/>
      <color theme="1"/>
      <name val="Calibri"/>
      <family val="2"/>
      <scheme val="minor"/>
    </font>
    <font>
      <sz val="10"/>
      <color theme="1"/>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28"/>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b/>
      <sz val="14"/>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9"/>
      <color theme="9" tint="-0.249977111117893"/>
      <name val="Arial Narrow"/>
      <family val="2"/>
    </font>
    <font>
      <b/>
      <sz val="12"/>
      <color theme="1"/>
      <name val="Arial Narrow"/>
      <family val="2"/>
    </font>
    <font>
      <sz val="11"/>
      <color rgb="FFFF0000"/>
      <name val="Arial Narrow"/>
      <family val="2"/>
    </font>
    <font>
      <b/>
      <sz val="9"/>
      <color theme="0"/>
      <name val="Calibri"/>
      <family val="2"/>
      <scheme val="minor"/>
    </font>
    <font>
      <sz val="12"/>
      <name val="Arial Narrow"/>
      <family val="2"/>
    </font>
    <font>
      <b/>
      <sz val="11"/>
      <color theme="1"/>
      <name val="Calibri"/>
      <family val="2"/>
      <scheme val="minor"/>
    </font>
    <font>
      <sz val="9"/>
      <color theme="1"/>
      <name val="Arial"/>
      <family val="2"/>
    </font>
    <font>
      <sz val="11"/>
      <color rgb="FFFFC000"/>
      <name val="Arial Narrow"/>
      <family val="2"/>
    </font>
    <font>
      <sz val="11"/>
      <color theme="9" tint="-0.249977111117893"/>
      <name val="Arial Narrow"/>
      <family val="2"/>
    </font>
    <font>
      <b/>
      <sz val="11"/>
      <color rgb="FFFF0000"/>
      <name val="Arial Narrow"/>
      <family val="2"/>
    </font>
    <font>
      <sz val="9"/>
      <color theme="1"/>
      <name val="Calibri"/>
      <family val="2"/>
      <scheme val="minor"/>
    </font>
    <font>
      <b/>
      <sz val="9"/>
      <color theme="1"/>
      <name val="Calibri"/>
      <family val="2"/>
      <scheme val="minor"/>
    </font>
    <font>
      <sz val="9"/>
      <name val="Calibri"/>
      <family val="2"/>
      <scheme val="minor"/>
    </font>
    <font>
      <b/>
      <sz val="22"/>
      <color theme="2" tint="-0.499984740745262"/>
      <name val="Arial Narrow"/>
      <family val="2"/>
    </font>
    <font>
      <b/>
      <sz val="9"/>
      <color rgb="FFFF0000"/>
      <name val="Arial Narrow"/>
      <family val="2"/>
    </font>
    <font>
      <b/>
      <sz val="9"/>
      <color rgb="FF00B050"/>
      <name val="Arial Narrow"/>
      <family val="2"/>
    </font>
    <font>
      <b/>
      <sz val="9"/>
      <color rgb="FF92D050"/>
      <name val="Arial Narrow"/>
      <family val="2"/>
    </font>
    <font>
      <b/>
      <sz val="9"/>
      <color rgb="FFFFFF00"/>
      <name val="Arial Narrow"/>
      <family val="2"/>
    </font>
    <font>
      <b/>
      <sz val="16"/>
      <name val="Arial Narrow"/>
      <family val="2"/>
    </font>
    <font>
      <b/>
      <sz val="11"/>
      <color rgb="FF00B050"/>
      <name val="Arial Narrow"/>
      <family val="2"/>
    </font>
    <font>
      <sz val="11"/>
      <color rgb="FF00B050"/>
      <name val="Arial Narrow"/>
      <family val="2"/>
    </font>
    <font>
      <sz val="10"/>
      <color rgb="FF00B050"/>
      <name val="Arial Narrow"/>
      <family val="2"/>
    </font>
    <font>
      <b/>
      <sz val="24"/>
      <name val="Arial Narrow"/>
      <family val="2"/>
    </font>
    <font>
      <sz val="12"/>
      <color rgb="FFFF0000"/>
      <name val="Arial Narrow"/>
      <family val="2"/>
    </font>
    <font>
      <b/>
      <sz val="10"/>
      <color indexed="81"/>
      <name val="Tahoma"/>
      <family val="2"/>
    </font>
    <font>
      <sz val="12"/>
      <color theme="1" tint="0.34998626667073579"/>
      <name val="Arial Narrow"/>
      <family val="2"/>
    </font>
    <font>
      <strike/>
      <sz val="12"/>
      <name val="Arial Narrow"/>
      <family val="2"/>
    </font>
  </fonts>
  <fills count="29">
    <fill>
      <patternFill patternType="none"/>
    </fill>
    <fill>
      <patternFill patternType="gray125"/>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patternFill>
    </fill>
    <fill>
      <patternFill patternType="solid">
        <fgColor theme="5"/>
        <bgColor indexed="64"/>
      </patternFill>
    </fill>
    <fill>
      <patternFill patternType="solid">
        <fgColor theme="6" tint="0.39997558519241921"/>
        <bgColor indexed="64"/>
      </patternFill>
    </fill>
    <fill>
      <patternFill patternType="solid">
        <fgColor rgb="FF002060"/>
        <bgColor indexed="64"/>
      </patternFill>
    </fill>
    <fill>
      <patternFill patternType="solid">
        <fgColor rgb="FF002060"/>
        <bgColor theme="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59999389629810485"/>
        <bgColor indexed="64"/>
      </patternFill>
    </fill>
  </fills>
  <borders count="144">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dashed">
        <color rgb="FF92D050"/>
      </bottom>
      <diagonal/>
    </border>
    <border>
      <left style="medium">
        <color rgb="FF92D050"/>
      </left>
      <right/>
      <top style="medium">
        <color rgb="FF92D050"/>
      </top>
      <bottom/>
      <diagonal/>
    </border>
    <border>
      <left/>
      <right/>
      <top style="medium">
        <color rgb="FF92D050"/>
      </top>
      <bottom/>
      <diagonal/>
    </border>
    <border>
      <left style="medium">
        <color rgb="FF92D050"/>
      </left>
      <right/>
      <top/>
      <bottom/>
      <diagonal/>
    </border>
    <border>
      <left/>
      <right style="medium">
        <color rgb="FF92D050"/>
      </right>
      <top style="medium">
        <color rgb="FF92D050"/>
      </top>
      <bottom/>
      <diagonal/>
    </border>
    <border>
      <left/>
      <right style="medium">
        <color rgb="FF92D050"/>
      </right>
      <top/>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medium">
        <color rgb="FF92D050"/>
      </left>
      <right style="medium">
        <color rgb="FF92D050"/>
      </right>
      <top/>
      <bottom style="medium">
        <color rgb="FF92D050"/>
      </bottom>
      <diagonal/>
    </border>
    <border>
      <left style="medium">
        <color theme="0"/>
      </left>
      <right style="medium">
        <color theme="0"/>
      </right>
      <top style="medium">
        <color theme="0"/>
      </top>
      <bottom style="medium">
        <color theme="0"/>
      </bottom>
      <diagonal/>
    </border>
    <border>
      <left style="medium">
        <color rgb="FF92D050"/>
      </left>
      <right style="hair">
        <color rgb="FF92D050"/>
      </right>
      <top style="medium">
        <color rgb="FF92D050"/>
      </top>
      <bottom style="hair">
        <color rgb="FF92D050"/>
      </bottom>
      <diagonal/>
    </border>
    <border>
      <left style="medium">
        <color rgb="FF92D050"/>
      </left>
      <right style="hair">
        <color rgb="FF92D050"/>
      </right>
      <top style="hair">
        <color rgb="FF92D050"/>
      </top>
      <bottom style="hair">
        <color rgb="FF92D050"/>
      </bottom>
      <diagonal/>
    </border>
    <border>
      <left style="medium">
        <color rgb="FF92D050"/>
      </left>
      <right style="hair">
        <color rgb="FF92D050"/>
      </right>
      <top style="hair">
        <color rgb="FF92D050"/>
      </top>
      <bottom style="medium">
        <color rgb="FF92D050"/>
      </bottom>
      <diagonal/>
    </border>
    <border>
      <left style="medium">
        <color rgb="FF92D050"/>
      </left>
      <right/>
      <top style="medium">
        <color rgb="FF92D050"/>
      </top>
      <bottom style="hair">
        <color rgb="FF92D050"/>
      </bottom>
      <diagonal/>
    </border>
    <border>
      <left/>
      <right style="medium">
        <color rgb="FF92D050"/>
      </right>
      <top style="medium">
        <color rgb="FF92D050"/>
      </top>
      <bottom style="hair">
        <color rgb="FF92D050"/>
      </bottom>
      <diagonal/>
    </border>
    <border>
      <left style="medium">
        <color rgb="FF92D050"/>
      </left>
      <right/>
      <top style="hair">
        <color rgb="FF92D050"/>
      </top>
      <bottom style="hair">
        <color rgb="FF92D050"/>
      </bottom>
      <diagonal/>
    </border>
    <border>
      <left/>
      <right style="medium">
        <color rgb="FF92D050"/>
      </right>
      <top style="hair">
        <color rgb="FF92D050"/>
      </top>
      <bottom style="hair">
        <color rgb="FF92D050"/>
      </bottom>
      <diagonal/>
    </border>
    <border>
      <left style="medium">
        <color rgb="FF92D050"/>
      </left>
      <right/>
      <top style="hair">
        <color rgb="FF92D050"/>
      </top>
      <bottom style="medium">
        <color rgb="FF92D050"/>
      </bottom>
      <diagonal/>
    </border>
    <border>
      <left/>
      <right style="medium">
        <color rgb="FF92D050"/>
      </right>
      <top style="hair">
        <color rgb="FF92D050"/>
      </top>
      <bottom style="medium">
        <color rgb="FF92D050"/>
      </bottom>
      <diagonal/>
    </border>
    <border>
      <left style="hair">
        <color rgb="FF92D050"/>
      </left>
      <right/>
      <top style="hair">
        <color rgb="FF92D050"/>
      </top>
      <bottom style="hair">
        <color rgb="FF92D050"/>
      </bottom>
      <diagonal/>
    </border>
    <border>
      <left style="hair">
        <color rgb="FF92D050"/>
      </left>
      <right/>
      <top style="medium">
        <color rgb="FF92D050"/>
      </top>
      <bottom style="hair">
        <color rgb="FF92D050"/>
      </bottom>
      <diagonal/>
    </border>
    <border>
      <left style="hair">
        <color rgb="FF92D050"/>
      </left>
      <right/>
      <top style="hair">
        <color rgb="FF92D050"/>
      </top>
      <bottom style="medium">
        <color rgb="FF92D050"/>
      </bottom>
      <diagonal/>
    </border>
    <border>
      <left/>
      <right/>
      <top style="medium">
        <color rgb="FF92D050"/>
      </top>
      <bottom style="hair">
        <color rgb="FF92D050"/>
      </bottom>
      <diagonal/>
    </border>
    <border>
      <left/>
      <right/>
      <top style="hair">
        <color rgb="FF92D050"/>
      </top>
      <bottom style="hair">
        <color rgb="FF92D050"/>
      </bottom>
      <diagonal/>
    </border>
    <border>
      <left/>
      <right/>
      <top style="hair">
        <color rgb="FF92D050"/>
      </top>
      <bottom style="medium">
        <color rgb="FF92D050"/>
      </bottom>
      <diagonal/>
    </border>
    <border>
      <left style="medium">
        <color rgb="FF92D050"/>
      </left>
      <right style="medium">
        <color rgb="FF92D050"/>
      </right>
      <top style="medium">
        <color rgb="FF92D050"/>
      </top>
      <bottom style="hair">
        <color rgb="FF92D050"/>
      </bottom>
      <diagonal/>
    </border>
    <border>
      <left style="medium">
        <color rgb="FF92D050"/>
      </left>
      <right style="medium">
        <color rgb="FF92D050"/>
      </right>
      <top style="hair">
        <color rgb="FF92D050"/>
      </top>
      <bottom style="hair">
        <color rgb="FF92D050"/>
      </bottom>
      <diagonal/>
    </border>
    <border>
      <left style="medium">
        <color rgb="FF92D050"/>
      </left>
      <right style="medium">
        <color rgb="FF92D050"/>
      </right>
      <top style="hair">
        <color rgb="FF92D050"/>
      </top>
      <bottom style="medium">
        <color rgb="FF92D050"/>
      </bottom>
      <diagonal/>
    </border>
    <border>
      <left style="medium">
        <color rgb="FF92D050"/>
      </left>
      <right style="medium">
        <color rgb="FF92D050"/>
      </right>
      <top/>
      <bottom style="hair">
        <color rgb="FF92D050"/>
      </bottom>
      <diagonal/>
    </border>
    <border>
      <left style="hair">
        <color rgb="FF92D050"/>
      </left>
      <right style="hair">
        <color rgb="FF92D050"/>
      </right>
      <top style="medium">
        <color rgb="FF92D050"/>
      </top>
      <bottom/>
      <diagonal/>
    </border>
    <border>
      <left style="hair">
        <color rgb="FF92D050"/>
      </left>
      <right style="medium">
        <color rgb="FF92D050"/>
      </right>
      <top style="medium">
        <color rgb="FF92D050"/>
      </top>
      <bottom/>
      <diagonal/>
    </border>
    <border>
      <left style="medium">
        <color rgb="FF92D050"/>
      </left>
      <right style="hair">
        <color rgb="FF92D050"/>
      </right>
      <top style="medium">
        <color rgb="FF92D050"/>
      </top>
      <bottom/>
      <diagonal/>
    </border>
    <border>
      <left style="medium">
        <color rgb="FF92D050"/>
      </left>
      <right style="medium">
        <color rgb="FF92D050"/>
      </right>
      <top style="hair">
        <color rgb="FF92D050"/>
      </top>
      <bottom/>
      <diagonal/>
    </border>
    <border>
      <left style="medium">
        <color theme="0"/>
      </left>
      <right style="medium">
        <color theme="0"/>
      </right>
      <top/>
      <bottom style="medium">
        <color theme="0"/>
      </bottom>
      <diagonal/>
    </border>
    <border>
      <left style="dashed">
        <color rgb="FF92D050"/>
      </left>
      <right style="dashed">
        <color rgb="FF92D050"/>
      </right>
      <top style="medium">
        <color rgb="FF92D050"/>
      </top>
      <bottom/>
      <diagonal/>
    </border>
    <border>
      <left style="dashed">
        <color rgb="FF92D050"/>
      </left>
      <right style="dashed">
        <color rgb="FF92D050"/>
      </right>
      <top/>
      <bottom/>
      <diagonal/>
    </border>
    <border>
      <left style="dashed">
        <color rgb="FF92D050"/>
      </left>
      <right style="dashed">
        <color rgb="FF92D050"/>
      </right>
      <top/>
      <bottom style="medium">
        <color rgb="FF92D050"/>
      </bottom>
      <diagonal/>
    </border>
    <border>
      <left style="hair">
        <color rgb="FF92D050"/>
      </left>
      <right/>
      <top style="medium">
        <color rgb="FF92D050"/>
      </top>
      <bottom/>
      <diagonal/>
    </border>
    <border>
      <left style="medium">
        <color rgb="FF92D050"/>
      </left>
      <right style="medium">
        <color rgb="FF92D050"/>
      </right>
      <top style="medium">
        <color rgb="FF92D050"/>
      </top>
      <bottom style="medium">
        <color rgb="FF92D050"/>
      </bottom>
      <diagonal/>
    </border>
    <border>
      <left style="medium">
        <color rgb="FF92D050"/>
      </left>
      <right style="medium">
        <color rgb="FF92D050"/>
      </right>
      <top style="dashed">
        <color rgb="FF92D050"/>
      </top>
      <bottom style="medium">
        <color rgb="FF92D050"/>
      </bottom>
      <diagonal/>
    </border>
    <border>
      <left style="medium">
        <color rgb="FF92D050"/>
      </left>
      <right style="medium">
        <color rgb="FF92D050"/>
      </right>
      <top/>
      <bottom style="dashed">
        <color rgb="FF92D050"/>
      </bottom>
      <diagonal/>
    </border>
    <border>
      <left style="medium">
        <color indexed="64"/>
      </left>
      <right style="medium">
        <color indexed="64"/>
      </right>
      <top/>
      <bottom/>
      <diagonal/>
    </border>
    <border>
      <left style="dashed">
        <color rgb="FF92D050"/>
      </left>
      <right/>
      <top/>
      <bottom/>
      <diagonal/>
    </border>
    <border>
      <left/>
      <right style="dashed">
        <color rgb="FF92D050"/>
      </right>
      <top/>
      <bottom/>
      <diagonal/>
    </border>
    <border>
      <left style="dashed">
        <color rgb="FF92D050"/>
      </left>
      <right/>
      <top/>
      <bottom style="medium">
        <color rgb="FF92D050"/>
      </bottom>
      <diagonal/>
    </border>
    <border>
      <left/>
      <right style="dashed">
        <color rgb="FF92D050"/>
      </right>
      <top/>
      <bottom style="medium">
        <color rgb="FF92D050"/>
      </bottom>
      <diagonal/>
    </border>
    <border>
      <left style="medium">
        <color rgb="FF92D050"/>
      </left>
      <right style="medium">
        <color rgb="FF92D050"/>
      </right>
      <top/>
      <bottom/>
      <diagonal/>
    </border>
    <border>
      <left/>
      <right style="dashed">
        <color rgb="FF92D050"/>
      </right>
      <top style="medium">
        <color rgb="FF92D050"/>
      </top>
      <bottom/>
      <diagonal/>
    </border>
    <border>
      <left style="hair">
        <color rgb="FF92D050"/>
      </left>
      <right style="hair">
        <color rgb="FF92D050"/>
      </right>
      <top style="hair">
        <color rgb="FF92D050"/>
      </top>
      <bottom style="hair">
        <color rgb="FF92D050"/>
      </bottom>
      <diagonal/>
    </border>
    <border>
      <left style="hair">
        <color rgb="FF92D050"/>
      </left>
      <right/>
      <top/>
      <bottom/>
      <diagonal/>
    </border>
    <border>
      <left/>
      <right style="hair">
        <color rgb="FF92D050"/>
      </right>
      <top/>
      <bottom/>
      <diagonal/>
    </border>
    <border>
      <left style="hair">
        <color rgb="FF92D050"/>
      </left>
      <right/>
      <top/>
      <bottom style="hair">
        <color rgb="FF92D050"/>
      </bottom>
      <diagonal/>
    </border>
    <border>
      <left/>
      <right/>
      <top/>
      <bottom style="hair">
        <color rgb="FF92D050"/>
      </bottom>
      <diagonal/>
    </border>
    <border>
      <left/>
      <right style="hair">
        <color rgb="FF92D050"/>
      </right>
      <top/>
      <bottom style="hair">
        <color rgb="FF92D050"/>
      </bottom>
      <diagonal/>
    </border>
    <border>
      <left style="hair">
        <color rgb="FF92D050"/>
      </left>
      <right/>
      <top style="hair">
        <color rgb="FF92D050"/>
      </top>
      <bottom style="hair">
        <color rgb="FF00CC00"/>
      </bottom>
      <diagonal/>
    </border>
    <border>
      <left/>
      <right/>
      <top style="hair">
        <color rgb="FF92D050"/>
      </top>
      <bottom style="hair">
        <color rgb="FF00CC00"/>
      </bottom>
      <diagonal/>
    </border>
    <border>
      <left/>
      <right style="hair">
        <color rgb="FF92D050"/>
      </right>
      <top style="hair">
        <color rgb="FF92D050"/>
      </top>
      <bottom style="hair">
        <color rgb="FF00CC00"/>
      </bottom>
      <diagonal/>
    </border>
    <border>
      <left style="hair">
        <color rgb="FF92D050"/>
      </left>
      <right/>
      <top style="hair">
        <color rgb="FF00CC00"/>
      </top>
      <bottom/>
      <diagonal/>
    </border>
    <border>
      <left/>
      <right/>
      <top style="hair">
        <color rgb="FF00CC00"/>
      </top>
      <bottom/>
      <diagonal/>
    </border>
    <border>
      <left/>
      <right style="hair">
        <color rgb="FF92D050"/>
      </right>
      <top style="hair">
        <color rgb="FF00CC00"/>
      </top>
      <bottom/>
      <diagonal/>
    </border>
    <border>
      <left style="hair">
        <color rgb="FF92D050"/>
      </left>
      <right/>
      <top/>
      <bottom style="hair">
        <color rgb="FF00CC00"/>
      </bottom>
      <diagonal/>
    </border>
    <border>
      <left/>
      <right/>
      <top/>
      <bottom style="hair">
        <color rgb="FF00CC00"/>
      </bottom>
      <diagonal/>
    </border>
    <border>
      <left/>
      <right style="hair">
        <color rgb="FF92D050"/>
      </right>
      <top/>
      <bottom style="hair">
        <color rgb="FF00CC00"/>
      </bottom>
      <diagonal/>
    </border>
    <border>
      <left/>
      <right style="hair">
        <color rgb="FF00CC00"/>
      </right>
      <top style="hair">
        <color rgb="FF00CC00"/>
      </top>
      <bottom style="hair">
        <color rgb="FF00CC00"/>
      </bottom>
      <diagonal/>
    </border>
    <border>
      <left style="hair">
        <color rgb="FF00CC00"/>
      </left>
      <right style="hair">
        <color rgb="FF00CC00"/>
      </right>
      <top style="hair">
        <color rgb="FF00CC00"/>
      </top>
      <bottom style="hair">
        <color rgb="FF00CC00"/>
      </bottom>
      <diagonal/>
    </border>
    <border>
      <left/>
      <right style="hair">
        <color rgb="FF00CC00"/>
      </right>
      <top/>
      <bottom/>
      <diagonal/>
    </border>
    <border>
      <left style="hair">
        <color rgb="FF00CC00"/>
      </left>
      <right style="hair">
        <color rgb="FF00CC00"/>
      </right>
      <top style="hair">
        <color rgb="FF00CC00"/>
      </top>
      <bottom/>
      <diagonal/>
    </border>
    <border>
      <left/>
      <right style="hair">
        <color rgb="FF00CC00"/>
      </right>
      <top style="hair">
        <color rgb="FF00CC00"/>
      </top>
      <bottom/>
      <diagonal/>
    </border>
    <border>
      <left style="hair">
        <color rgb="FF92D050"/>
      </left>
      <right style="hair">
        <color rgb="FF92D050"/>
      </right>
      <top style="hair">
        <color rgb="FF92D050"/>
      </top>
      <bottom/>
      <diagonal/>
    </border>
    <border>
      <left style="hair">
        <color rgb="FF92D050"/>
      </left>
      <right style="hair">
        <color rgb="FF92D050"/>
      </right>
      <top/>
      <bottom/>
      <diagonal/>
    </border>
    <border>
      <left style="hair">
        <color rgb="FF92D050"/>
      </left>
      <right style="hair">
        <color rgb="FF92D050"/>
      </right>
      <top/>
      <bottom style="hair">
        <color rgb="FF92D050"/>
      </bottom>
      <diagonal/>
    </border>
    <border>
      <left style="hair">
        <color rgb="FF92D050"/>
      </left>
      <right/>
      <top style="hair">
        <color rgb="FF92D050"/>
      </top>
      <bottom/>
      <diagonal/>
    </border>
    <border>
      <left/>
      <right style="hair">
        <color rgb="FF92D050"/>
      </right>
      <top style="hair">
        <color rgb="FF92D050"/>
      </top>
      <bottom/>
      <diagonal/>
    </border>
    <border>
      <left/>
      <right style="hair">
        <color rgb="FF92D050"/>
      </right>
      <top style="hair">
        <color rgb="FF92D050"/>
      </top>
      <bottom style="hair">
        <color rgb="FF92D050"/>
      </bottom>
      <diagonal/>
    </border>
    <border>
      <left style="hair">
        <color rgb="FF00CC00"/>
      </left>
      <right/>
      <top style="hair">
        <color rgb="FF92D050"/>
      </top>
      <bottom style="hair">
        <color rgb="FF92D050"/>
      </bottom>
      <diagonal/>
    </border>
    <border>
      <left style="medium">
        <color rgb="FF92D050"/>
      </left>
      <right style="medium">
        <color rgb="FF92D050"/>
      </right>
      <top style="medium">
        <color rgb="FF92D050"/>
      </top>
      <bottom style="hair">
        <color rgb="FF00CC00"/>
      </bottom>
      <diagonal/>
    </border>
    <border>
      <left style="medium">
        <color rgb="FF92D050"/>
      </left>
      <right style="medium">
        <color rgb="FF92D050"/>
      </right>
      <top style="hair">
        <color rgb="FF00CC00"/>
      </top>
      <bottom style="hair">
        <color rgb="FF00CC00"/>
      </bottom>
      <diagonal/>
    </border>
    <border>
      <left style="medium">
        <color rgb="FF92D050"/>
      </left>
      <right style="medium">
        <color rgb="FF92D050"/>
      </right>
      <top style="hair">
        <color rgb="FF00CC00"/>
      </top>
      <bottom style="medium">
        <color rgb="FF92D050"/>
      </bottom>
      <diagonal/>
    </border>
    <border>
      <left style="medium">
        <color rgb="FF92D050"/>
      </left>
      <right style="medium">
        <color rgb="FF92D050"/>
      </right>
      <top style="medium">
        <color rgb="FF92D050"/>
      </top>
      <bottom/>
      <diagonal/>
    </border>
    <border>
      <left style="hair">
        <color rgb="FF92D050"/>
      </left>
      <right style="hair">
        <color rgb="FF92D050"/>
      </right>
      <top style="medium">
        <color rgb="FF92D050"/>
      </top>
      <bottom style="hair">
        <color rgb="FF92D050"/>
      </bottom>
      <diagonal/>
    </border>
    <border>
      <left style="hair">
        <color rgb="FF92D050"/>
      </left>
      <right style="medium">
        <color rgb="FF92D050"/>
      </right>
      <top style="medium">
        <color rgb="FF92D050"/>
      </top>
      <bottom style="hair">
        <color rgb="FF92D050"/>
      </bottom>
      <diagonal/>
    </border>
    <border>
      <left style="hair">
        <color rgb="FF92D050"/>
      </left>
      <right style="medium">
        <color rgb="FF92D050"/>
      </right>
      <top style="hair">
        <color rgb="FF92D050"/>
      </top>
      <bottom style="hair">
        <color rgb="FF92D050"/>
      </bottom>
      <diagonal/>
    </border>
    <border>
      <left style="hair">
        <color rgb="FF92D050"/>
      </left>
      <right style="hair">
        <color rgb="FF92D050"/>
      </right>
      <top style="hair">
        <color rgb="FF92D050"/>
      </top>
      <bottom style="medium">
        <color rgb="FF92D050"/>
      </bottom>
      <diagonal/>
    </border>
    <border>
      <left style="hair">
        <color rgb="FF92D050"/>
      </left>
      <right style="medium">
        <color rgb="FF92D050"/>
      </right>
      <top style="hair">
        <color rgb="FF92D050"/>
      </top>
      <bottom style="medium">
        <color rgb="FF92D050"/>
      </bottom>
      <diagonal/>
    </border>
    <border>
      <left style="dashed">
        <color rgb="FF92D050"/>
      </left>
      <right/>
      <top style="medium">
        <color rgb="FF92D050"/>
      </top>
      <bottom/>
      <diagonal/>
    </border>
    <border>
      <left style="medium">
        <color rgb="FF92D050"/>
      </left>
      <right style="hair">
        <color rgb="FF92D050"/>
      </right>
      <top/>
      <bottom/>
      <diagonal/>
    </border>
    <border>
      <left style="hair">
        <color rgb="FF92D050"/>
      </left>
      <right style="medium">
        <color rgb="FF92D050"/>
      </right>
      <top/>
      <bottom/>
      <diagonal/>
    </border>
    <border>
      <left style="medium">
        <color rgb="FF92D050"/>
      </left>
      <right style="hair">
        <color rgb="FF92D050"/>
      </right>
      <top/>
      <bottom style="medium">
        <color rgb="FF92D050"/>
      </bottom>
      <diagonal/>
    </border>
    <border>
      <left style="hair">
        <color rgb="FF92D050"/>
      </left>
      <right style="hair">
        <color rgb="FF92D050"/>
      </right>
      <top/>
      <bottom style="medium">
        <color rgb="FF92D050"/>
      </bottom>
      <diagonal/>
    </border>
    <border>
      <left style="hair">
        <color rgb="FF92D050"/>
      </left>
      <right style="medium">
        <color rgb="FF92D050"/>
      </right>
      <top/>
      <bottom style="medium">
        <color rgb="FF92D050"/>
      </bottom>
      <diagonal/>
    </border>
    <border>
      <left style="medium">
        <color rgb="FF92D050"/>
      </left>
      <right style="hair">
        <color rgb="FF92D050"/>
      </right>
      <top/>
      <bottom style="hair">
        <color rgb="FF92D050"/>
      </bottom>
      <diagonal/>
    </border>
    <border>
      <left style="hair">
        <color rgb="FF92D050"/>
      </left>
      <right style="medium">
        <color rgb="FF92D050"/>
      </right>
      <top/>
      <bottom style="hair">
        <color rgb="FF92D050"/>
      </bottom>
      <diagonal/>
    </border>
    <border>
      <left/>
      <right style="hair">
        <color rgb="FF92D050"/>
      </right>
      <top style="medium">
        <color rgb="FF92D050"/>
      </top>
      <bottom style="hair">
        <color rgb="FF92D050"/>
      </bottom>
      <diagonal/>
    </border>
    <border>
      <left/>
      <right style="hair">
        <color rgb="FF92D050"/>
      </right>
      <top style="hair">
        <color rgb="FF92D050"/>
      </top>
      <bottom style="medium">
        <color rgb="FF92D050"/>
      </bottom>
      <diagonal/>
    </border>
    <border>
      <left style="medium">
        <color rgb="FF92D050"/>
      </left>
      <right/>
      <top/>
      <bottom style="dashed">
        <color rgb="FF92D050"/>
      </bottom>
      <diagonal/>
    </border>
    <border>
      <left style="medium">
        <color rgb="FF92D050"/>
      </left>
      <right style="hair">
        <color rgb="FF92D050"/>
      </right>
      <top style="hair">
        <color rgb="FF92D050"/>
      </top>
      <bottom/>
      <diagonal/>
    </border>
    <border>
      <left style="hair">
        <color rgb="FF92D050"/>
      </left>
      <right style="medium">
        <color rgb="FF92D050"/>
      </right>
      <top style="hair">
        <color rgb="FF92D050"/>
      </top>
      <bottom/>
      <diagonal/>
    </border>
    <border>
      <left style="hair">
        <color rgb="FF92D050"/>
      </left>
      <right/>
      <top/>
      <bottom style="medium">
        <color rgb="FF92D050"/>
      </bottom>
      <diagonal/>
    </border>
    <border>
      <left/>
      <right style="medium">
        <color rgb="FF92D050"/>
      </right>
      <top/>
      <bottom style="hair">
        <color rgb="FF92D050"/>
      </bottom>
      <diagonal/>
    </border>
    <border>
      <left style="medium">
        <color rgb="FF92D050"/>
      </left>
      <right/>
      <top style="medium">
        <color rgb="FF92D050"/>
      </top>
      <bottom style="medium">
        <color rgb="FF92D050"/>
      </bottom>
      <diagonal/>
    </border>
    <border>
      <left/>
      <right style="medium">
        <color rgb="FF92D050"/>
      </right>
      <top style="medium">
        <color rgb="FF92D050"/>
      </top>
      <bottom style="medium">
        <color rgb="FF92D050"/>
      </bottom>
      <diagonal/>
    </border>
    <border>
      <left style="medium">
        <color rgb="FF92D050"/>
      </left>
      <right/>
      <top/>
      <bottom style="hair">
        <color rgb="FF92D050"/>
      </bottom>
      <diagonal/>
    </border>
    <border>
      <left style="medium">
        <color rgb="FF92D050"/>
      </left>
      <right style="dashed">
        <color rgb="FF92D050"/>
      </right>
      <top style="medium">
        <color rgb="FF92D050"/>
      </top>
      <bottom/>
      <diagonal/>
    </border>
    <border>
      <left style="medium">
        <color rgb="FF92D050"/>
      </left>
      <right style="dashed">
        <color rgb="FF92D050"/>
      </right>
      <top/>
      <bottom/>
      <diagonal/>
    </border>
    <border>
      <left style="medium">
        <color rgb="FF92D050"/>
      </left>
      <right style="dashed">
        <color rgb="FF92D050"/>
      </right>
      <top/>
      <bottom style="medium">
        <color rgb="FF92D050"/>
      </bottom>
      <diagonal/>
    </border>
    <border>
      <left style="medium">
        <color rgb="FF92D050"/>
      </left>
      <right style="dashed">
        <color rgb="FF92D050"/>
      </right>
      <top style="hair">
        <color rgb="FF92D050"/>
      </top>
      <bottom style="hair">
        <color rgb="FF92D050"/>
      </bottom>
      <diagonal/>
    </border>
    <border>
      <left style="hair">
        <color rgb="FF92D050"/>
      </left>
      <right style="hair">
        <color rgb="FF92D050"/>
      </right>
      <top style="medium">
        <color rgb="FF92D050"/>
      </top>
      <bottom style="medium">
        <color rgb="FF92D050"/>
      </bottom>
      <diagonal/>
    </border>
  </borders>
  <cellStyleXfs count="9">
    <xf numFmtId="0" fontId="0" fillId="0" borderId="0"/>
    <xf numFmtId="9" fontId="13" fillId="0" borderId="0" applyFont="0" applyFill="0" applyBorder="0" applyAlignment="0" applyProtection="0"/>
    <xf numFmtId="0" fontId="46" fillId="0" borderId="0"/>
    <xf numFmtId="0" fontId="47" fillId="0" borderId="0"/>
    <xf numFmtId="0" fontId="5" fillId="0" borderId="0"/>
    <xf numFmtId="41" fontId="13" fillId="0" borderId="0" applyFont="0" applyFill="0" applyBorder="0" applyAlignment="0" applyProtection="0"/>
    <xf numFmtId="164" fontId="13" fillId="0" borderId="0" applyFont="0" applyFill="0" applyBorder="0" applyAlignment="0" applyProtection="0"/>
    <xf numFmtId="0" fontId="46" fillId="0" borderId="0"/>
    <xf numFmtId="0" fontId="12" fillId="16" borderId="0" applyNumberFormat="0" applyBorder="0" applyAlignment="0" applyProtection="0"/>
  </cellStyleXfs>
  <cellXfs count="815">
    <xf numFmtId="0" fontId="0" fillId="0" borderId="0" xfId="0"/>
    <xf numFmtId="0" fontId="5" fillId="0" borderId="0" xfId="0" applyFont="1"/>
    <xf numFmtId="0" fontId="3" fillId="0" borderId="1" xfId="0" applyFont="1" applyBorder="1" applyAlignment="1">
      <alignment horizontal="left" vertical="center" wrapText="1" indent="1" readingOrder="1"/>
    </xf>
    <xf numFmtId="0" fontId="7" fillId="0" borderId="0" xfId="0" applyFont="1" applyAlignment="1">
      <alignment horizontal="center" vertical="center" wrapText="1"/>
    </xf>
    <xf numFmtId="0" fontId="8" fillId="5" borderId="0" xfId="0" applyFont="1" applyFill="1" applyAlignment="1">
      <alignment horizontal="center" vertical="center" wrapText="1" readingOrder="1"/>
    </xf>
    <xf numFmtId="0" fontId="9" fillId="4" borderId="2" xfId="0" applyFont="1" applyFill="1" applyBorder="1" applyAlignment="1">
      <alignment horizontal="center" vertical="center" wrapText="1" readingOrder="1"/>
    </xf>
    <xf numFmtId="0" fontId="9" fillId="0" borderId="2" xfId="0" applyFont="1" applyBorder="1" applyAlignment="1">
      <alignment horizontal="justify" vertical="center" wrapText="1" readingOrder="1"/>
    </xf>
    <xf numFmtId="9" fontId="9" fillId="0" borderId="2" xfId="0" applyNumberFormat="1" applyFont="1" applyBorder="1" applyAlignment="1">
      <alignment horizontal="center" vertical="center" wrapText="1" readingOrder="1"/>
    </xf>
    <xf numFmtId="0" fontId="9" fillId="6" borderId="1" xfId="0" applyFont="1" applyFill="1" applyBorder="1" applyAlignment="1">
      <alignment horizontal="center" vertical="center" wrapText="1" readingOrder="1"/>
    </xf>
    <xf numFmtId="0" fontId="9" fillId="0" borderId="1" xfId="0" applyFont="1" applyBorder="1" applyAlignment="1">
      <alignment horizontal="justify" vertical="center" wrapText="1" readingOrder="1"/>
    </xf>
    <xf numFmtId="9" fontId="9" fillId="0" borderId="1" xfId="0" applyNumberFormat="1" applyFont="1" applyBorder="1" applyAlignment="1">
      <alignment horizontal="center" vertical="center" wrapText="1" readingOrder="1"/>
    </xf>
    <xf numFmtId="0" fontId="9" fillId="3" borderId="1" xfId="0" applyFont="1" applyFill="1" applyBorder="1" applyAlignment="1">
      <alignment horizontal="center" vertical="center" wrapText="1" readingOrder="1"/>
    </xf>
    <xf numFmtId="0" fontId="9" fillId="7" borderId="1" xfId="0" applyFont="1" applyFill="1" applyBorder="1" applyAlignment="1">
      <alignment horizontal="center" vertical="center" wrapText="1" readingOrder="1"/>
    </xf>
    <xf numFmtId="0" fontId="10" fillId="8" borderId="1" xfId="0" applyFont="1" applyFill="1" applyBorder="1" applyAlignment="1">
      <alignment horizontal="center" vertical="center" wrapText="1" readingOrder="1"/>
    </xf>
    <xf numFmtId="0" fontId="14" fillId="0" borderId="0" xfId="0" applyFont="1"/>
    <xf numFmtId="0" fontId="12" fillId="0" borderId="0" xfId="0" applyFont="1"/>
    <xf numFmtId="0" fontId="27" fillId="0" borderId="0" xfId="0" applyFont="1" applyAlignment="1">
      <alignment vertical="center"/>
    </xf>
    <xf numFmtId="0" fontId="28" fillId="0" borderId="0" xfId="0" applyFont="1"/>
    <xf numFmtId="0" fontId="26" fillId="0" borderId="0" xfId="0" applyFont="1"/>
    <xf numFmtId="0" fontId="0" fillId="0" borderId="0" xfId="0" pivotButton="1"/>
    <xf numFmtId="0" fontId="11" fillId="0" borderId="0" xfId="0" applyFont="1" applyAlignment="1">
      <alignment horizontal="justify" vertical="center" wrapText="1" readingOrder="1"/>
    </xf>
    <xf numFmtId="0" fontId="29" fillId="0" borderId="0" xfId="0" applyFont="1"/>
    <xf numFmtId="0" fontId="31" fillId="5" borderId="0" xfId="0" applyFont="1" applyFill="1" applyAlignment="1">
      <alignment horizontal="center" vertical="center" wrapText="1" readingOrder="1"/>
    </xf>
    <xf numFmtId="0" fontId="32" fillId="0" borderId="2" xfId="0" applyFont="1" applyBorder="1" applyAlignment="1">
      <alignment horizontal="justify" vertical="center" wrapText="1" readingOrder="1"/>
    </xf>
    <xf numFmtId="0" fontId="32" fillId="0" borderId="1" xfId="0" applyFont="1" applyBorder="1" applyAlignment="1">
      <alignment horizontal="justify" vertical="center" wrapText="1" readingOrder="1"/>
    </xf>
    <xf numFmtId="0" fontId="32" fillId="4" borderId="2" xfId="0" applyFont="1" applyFill="1" applyBorder="1" applyAlignment="1">
      <alignment horizontal="center" vertical="center" wrapText="1" readingOrder="1"/>
    </xf>
    <xf numFmtId="0" fontId="32" fillId="6" borderId="1" xfId="0" applyFont="1" applyFill="1" applyBorder="1" applyAlignment="1">
      <alignment horizontal="center" vertical="center" wrapText="1" readingOrder="1"/>
    </xf>
    <xf numFmtId="0" fontId="32" fillId="3" borderId="1" xfId="0" applyFont="1" applyFill="1" applyBorder="1" applyAlignment="1">
      <alignment horizontal="center" vertical="center" wrapText="1" readingOrder="1"/>
    </xf>
    <xf numFmtId="0" fontId="32" fillId="7" borderId="1" xfId="0" applyFont="1" applyFill="1" applyBorder="1" applyAlignment="1">
      <alignment horizontal="center" vertical="center" wrapText="1" readingOrder="1"/>
    </xf>
    <xf numFmtId="0" fontId="33" fillId="8" borderId="1" xfId="0" applyFont="1" applyFill="1" applyBorder="1" applyAlignment="1">
      <alignment horizontal="center" vertical="center" wrapText="1" readingOrder="1"/>
    </xf>
    <xf numFmtId="0" fontId="32" fillId="0" borderId="2" xfId="0" applyFont="1" applyBorder="1" applyAlignment="1">
      <alignment horizontal="center" vertical="center" wrapText="1" readingOrder="1"/>
    </xf>
    <xf numFmtId="0" fontId="32" fillId="0" borderId="1" xfId="0" applyFont="1" applyBorder="1" applyAlignment="1">
      <alignment horizontal="center" vertical="center" wrapText="1" readingOrder="1"/>
    </xf>
    <xf numFmtId="0" fontId="18" fillId="10" borderId="3" xfId="0" applyFont="1" applyFill="1" applyBorder="1" applyAlignment="1" applyProtection="1">
      <alignment horizontal="center" vertical="center" wrapText="1" readingOrder="1"/>
      <protection hidden="1"/>
    </xf>
    <xf numFmtId="0" fontId="18" fillId="10" borderId="10" xfId="0" applyFont="1" applyFill="1" applyBorder="1" applyAlignment="1" applyProtection="1">
      <alignment horizontal="center" vertical="center" wrapText="1" readingOrder="1"/>
      <protection hidden="1"/>
    </xf>
    <xf numFmtId="0" fontId="18" fillId="10" borderId="4" xfId="0" applyFont="1" applyFill="1" applyBorder="1" applyAlignment="1" applyProtection="1">
      <alignment horizontal="center" vertical="center" wrapText="1" readingOrder="1"/>
      <protection hidden="1"/>
    </xf>
    <xf numFmtId="0" fontId="18" fillId="11" borderId="3" xfId="0" applyFont="1" applyFill="1" applyBorder="1" applyAlignment="1" applyProtection="1">
      <alignment horizontal="center" wrapText="1" readingOrder="1"/>
      <protection hidden="1"/>
    </xf>
    <xf numFmtId="0" fontId="18" fillId="11" borderId="10" xfId="0" applyFont="1" applyFill="1" applyBorder="1" applyAlignment="1" applyProtection="1">
      <alignment horizontal="center" wrapText="1" readingOrder="1"/>
      <protection hidden="1"/>
    </xf>
    <xf numFmtId="0" fontId="18" fillId="11" borderId="4" xfId="0" applyFont="1" applyFill="1" applyBorder="1" applyAlignment="1" applyProtection="1">
      <alignment horizontal="center" wrapText="1" readingOrder="1"/>
      <protection hidden="1"/>
    </xf>
    <xf numFmtId="0" fontId="18" fillId="10" borderId="5" xfId="0" applyFont="1" applyFill="1" applyBorder="1" applyAlignment="1" applyProtection="1">
      <alignment horizontal="center" vertical="center" wrapText="1" readingOrder="1"/>
      <protection hidden="1"/>
    </xf>
    <xf numFmtId="0" fontId="18" fillId="10" borderId="0" xfId="0" applyFont="1" applyFill="1" applyAlignment="1" applyProtection="1">
      <alignment horizontal="center" vertical="center" wrapText="1" readingOrder="1"/>
      <protection hidden="1"/>
    </xf>
    <xf numFmtId="0" fontId="18" fillId="10" borderId="6" xfId="0" applyFont="1" applyFill="1" applyBorder="1" applyAlignment="1" applyProtection="1">
      <alignment horizontal="center" vertical="center" wrapText="1" readingOrder="1"/>
      <protection hidden="1"/>
    </xf>
    <xf numFmtId="0" fontId="18" fillId="11" borderId="5" xfId="0" applyFont="1" applyFill="1" applyBorder="1" applyAlignment="1" applyProtection="1">
      <alignment horizontal="center" wrapText="1" readingOrder="1"/>
      <protection hidden="1"/>
    </xf>
    <xf numFmtId="0" fontId="18" fillId="11" borderId="0" xfId="0" applyFont="1" applyFill="1" applyAlignment="1" applyProtection="1">
      <alignment horizontal="center" wrapText="1" readingOrder="1"/>
      <protection hidden="1"/>
    </xf>
    <xf numFmtId="0" fontId="18" fillId="11" borderId="6" xfId="0" applyFont="1" applyFill="1" applyBorder="1" applyAlignment="1" applyProtection="1">
      <alignment horizontal="center" wrapText="1" readingOrder="1"/>
      <protection hidden="1"/>
    </xf>
    <xf numFmtId="0" fontId="18" fillId="10" borderId="7" xfId="0" applyFont="1" applyFill="1" applyBorder="1" applyAlignment="1" applyProtection="1">
      <alignment horizontal="center" vertical="center" wrapText="1" readingOrder="1"/>
      <protection hidden="1"/>
    </xf>
    <xf numFmtId="0" fontId="18" fillId="10" borderId="9" xfId="0" applyFont="1" applyFill="1" applyBorder="1" applyAlignment="1" applyProtection="1">
      <alignment horizontal="center" vertical="center" wrapText="1" readingOrder="1"/>
      <protection hidden="1"/>
    </xf>
    <xf numFmtId="0" fontId="18" fillId="10" borderId="8" xfId="0" applyFont="1" applyFill="1" applyBorder="1" applyAlignment="1" applyProtection="1">
      <alignment horizontal="center" vertical="center" wrapText="1" readingOrder="1"/>
      <protection hidden="1"/>
    </xf>
    <xf numFmtId="0" fontId="18" fillId="11" borderId="7" xfId="0" applyFont="1" applyFill="1" applyBorder="1" applyAlignment="1" applyProtection="1">
      <alignment horizontal="center" wrapText="1" readingOrder="1"/>
      <protection hidden="1"/>
    </xf>
    <xf numFmtId="0" fontId="18" fillId="11" borderId="9" xfId="0" applyFont="1" applyFill="1" applyBorder="1" applyAlignment="1" applyProtection="1">
      <alignment horizontal="center" wrapText="1" readingOrder="1"/>
      <protection hidden="1"/>
    </xf>
    <xf numFmtId="0" fontId="18" fillId="11" borderId="8" xfId="0" applyFont="1" applyFill="1" applyBorder="1" applyAlignment="1" applyProtection="1">
      <alignment horizontal="center" wrapText="1" readingOrder="1"/>
      <protection hidden="1"/>
    </xf>
    <xf numFmtId="0" fontId="18" fillId="12" borderId="3" xfId="0" applyFont="1" applyFill="1" applyBorder="1" applyAlignment="1" applyProtection="1">
      <alignment horizontal="center" wrapText="1" readingOrder="1"/>
      <protection hidden="1"/>
    </xf>
    <xf numFmtId="0" fontId="18" fillId="12" borderId="10" xfId="0" applyFont="1" applyFill="1" applyBorder="1" applyAlignment="1" applyProtection="1">
      <alignment horizontal="center" wrapText="1" readingOrder="1"/>
      <protection hidden="1"/>
    </xf>
    <xf numFmtId="0" fontId="18" fillId="12" borderId="4" xfId="0" applyFont="1" applyFill="1" applyBorder="1" applyAlignment="1" applyProtection="1">
      <alignment horizontal="center" wrapText="1" readingOrder="1"/>
      <protection hidden="1"/>
    </xf>
    <xf numFmtId="0" fontId="18" fillId="12" borderId="5" xfId="0" applyFont="1" applyFill="1" applyBorder="1" applyAlignment="1" applyProtection="1">
      <alignment horizontal="center" wrapText="1" readingOrder="1"/>
      <protection hidden="1"/>
    </xf>
    <xf numFmtId="0" fontId="18" fillId="12" borderId="0" xfId="0" applyFont="1" applyFill="1" applyAlignment="1" applyProtection="1">
      <alignment horizontal="center" wrapText="1" readingOrder="1"/>
      <protection hidden="1"/>
    </xf>
    <xf numFmtId="0" fontId="18" fillId="12" borderId="6" xfId="0" applyFont="1" applyFill="1" applyBorder="1" applyAlignment="1" applyProtection="1">
      <alignment horizontal="center" wrapText="1" readingOrder="1"/>
      <protection hidden="1"/>
    </xf>
    <xf numFmtId="0" fontId="18" fillId="12" borderId="7" xfId="0" applyFont="1" applyFill="1" applyBorder="1" applyAlignment="1" applyProtection="1">
      <alignment horizontal="center" wrapText="1" readingOrder="1"/>
      <protection hidden="1"/>
    </xf>
    <xf numFmtId="0" fontId="18" fillId="12" borderId="9" xfId="0" applyFont="1" applyFill="1" applyBorder="1" applyAlignment="1" applyProtection="1">
      <alignment horizontal="center" wrapText="1" readingOrder="1"/>
      <protection hidden="1"/>
    </xf>
    <xf numFmtId="0" fontId="18" fillId="12" borderId="8" xfId="0" applyFont="1" applyFill="1" applyBorder="1" applyAlignment="1" applyProtection="1">
      <alignment horizontal="center" wrapText="1" readingOrder="1"/>
      <protection hidden="1"/>
    </xf>
    <xf numFmtId="0" fontId="18" fillId="4" borderId="3" xfId="0" applyFont="1" applyFill="1" applyBorder="1" applyAlignment="1" applyProtection="1">
      <alignment horizontal="center" wrapText="1" readingOrder="1"/>
      <protection hidden="1"/>
    </xf>
    <xf numFmtId="0" fontId="18" fillId="4" borderId="10" xfId="0" applyFont="1" applyFill="1" applyBorder="1" applyAlignment="1" applyProtection="1">
      <alignment horizontal="center" wrapText="1" readingOrder="1"/>
      <protection hidden="1"/>
    </xf>
    <xf numFmtId="0" fontId="18" fillId="4" borderId="4" xfId="0" applyFont="1" applyFill="1" applyBorder="1" applyAlignment="1" applyProtection="1">
      <alignment horizontal="center" wrapText="1" readingOrder="1"/>
      <protection hidden="1"/>
    </xf>
    <xf numFmtId="0" fontId="18" fillId="4" borderId="5" xfId="0" applyFont="1" applyFill="1" applyBorder="1" applyAlignment="1" applyProtection="1">
      <alignment horizontal="center" wrapText="1" readingOrder="1"/>
      <protection hidden="1"/>
    </xf>
    <xf numFmtId="0" fontId="18" fillId="4" borderId="0" xfId="0" applyFont="1" applyFill="1" applyAlignment="1" applyProtection="1">
      <alignment horizontal="center" wrapText="1" readingOrder="1"/>
      <protection hidden="1"/>
    </xf>
    <xf numFmtId="0" fontId="18" fillId="4" borderId="6" xfId="0" applyFont="1" applyFill="1" applyBorder="1" applyAlignment="1" applyProtection="1">
      <alignment horizontal="center" wrapText="1" readingOrder="1"/>
      <protection hidden="1"/>
    </xf>
    <xf numFmtId="0" fontId="18" fillId="4" borderId="7" xfId="0" applyFont="1" applyFill="1" applyBorder="1" applyAlignment="1" applyProtection="1">
      <alignment horizontal="center" wrapText="1" readingOrder="1"/>
      <protection hidden="1"/>
    </xf>
    <xf numFmtId="0" fontId="18" fillId="4" borderId="9" xfId="0" applyFont="1" applyFill="1" applyBorder="1" applyAlignment="1" applyProtection="1">
      <alignment horizontal="center" wrapText="1" readingOrder="1"/>
      <protection hidden="1"/>
    </xf>
    <xf numFmtId="0" fontId="18" fillId="4" borderId="8" xfId="0" applyFont="1" applyFill="1" applyBorder="1" applyAlignment="1" applyProtection="1">
      <alignment horizontal="center" wrapText="1" readingOrder="1"/>
      <protection hidden="1"/>
    </xf>
    <xf numFmtId="0" fontId="22" fillId="12" borderId="10" xfId="0" applyFont="1" applyFill="1" applyBorder="1" applyAlignment="1" applyProtection="1">
      <alignment horizontal="center" wrapText="1" readingOrder="1"/>
      <protection hidden="1"/>
    </xf>
    <xf numFmtId="0" fontId="0" fillId="2" borderId="0" xfId="0" applyFill="1"/>
    <xf numFmtId="0" fontId="15" fillId="2" borderId="0" xfId="0" applyFont="1" applyFill="1" applyAlignment="1">
      <alignment vertical="center"/>
    </xf>
    <xf numFmtId="0" fontId="5" fillId="2" borderId="0" xfId="0" applyFont="1" applyFill="1"/>
    <xf numFmtId="0" fontId="35" fillId="2" borderId="0" xfId="0" applyFont="1" applyFill="1"/>
    <xf numFmtId="0" fontId="36" fillId="2" borderId="20" xfId="0" applyFont="1" applyFill="1" applyBorder="1" applyAlignment="1">
      <alignment horizontal="center" vertical="center" wrapText="1" readingOrder="1"/>
    </xf>
    <xf numFmtId="0" fontId="37" fillId="2" borderId="20" xfId="0" applyFont="1" applyFill="1" applyBorder="1" applyAlignment="1">
      <alignment horizontal="justify" vertical="center" wrapText="1" readingOrder="1"/>
    </xf>
    <xf numFmtId="9" fontId="36" fillId="2" borderId="29" xfId="0" applyNumberFormat="1" applyFont="1" applyFill="1" applyBorder="1" applyAlignment="1">
      <alignment horizontal="center" vertical="center" wrapText="1" readingOrder="1"/>
    </xf>
    <xf numFmtId="0" fontId="36" fillId="2" borderId="19" xfId="0" applyFont="1" applyFill="1" applyBorder="1" applyAlignment="1">
      <alignment horizontal="center" vertical="center" wrapText="1" readingOrder="1"/>
    </xf>
    <xf numFmtId="0" fontId="37" fillId="2" borderId="19" xfId="0" applyFont="1" applyFill="1" applyBorder="1" applyAlignment="1">
      <alignment horizontal="justify" vertical="center" wrapText="1" readingOrder="1"/>
    </xf>
    <xf numFmtId="9" fontId="36" fillId="2" borderId="24" xfId="0" applyNumberFormat="1" applyFont="1" applyFill="1" applyBorder="1" applyAlignment="1">
      <alignment horizontal="center" vertical="center" wrapText="1" readingOrder="1"/>
    </xf>
    <xf numFmtId="0" fontId="37" fillId="2" borderId="24" xfId="0" applyFont="1" applyFill="1" applyBorder="1" applyAlignment="1">
      <alignment horizontal="center" vertical="center" wrapText="1" readingOrder="1"/>
    </xf>
    <xf numFmtId="0" fontId="36" fillId="2" borderId="26" xfId="0" applyFont="1" applyFill="1" applyBorder="1" applyAlignment="1">
      <alignment horizontal="center" vertical="center" wrapText="1" readingOrder="1"/>
    </xf>
    <xf numFmtId="0" fontId="37" fillId="2" borderId="26" xfId="0" applyFont="1" applyFill="1" applyBorder="1" applyAlignment="1">
      <alignment horizontal="justify" vertical="center" wrapText="1" readingOrder="1"/>
    </xf>
    <xf numFmtId="0" fontId="37" fillId="2" borderId="27" xfId="0" applyFont="1" applyFill="1" applyBorder="1" applyAlignment="1">
      <alignment horizontal="center" vertical="center" wrapText="1" readingOrder="1"/>
    </xf>
    <xf numFmtId="0" fontId="45" fillId="2" borderId="0" xfId="0" applyFont="1" applyFill="1"/>
    <xf numFmtId="0" fontId="36" fillId="14" borderId="31" xfId="0" applyFont="1" applyFill="1" applyBorder="1" applyAlignment="1">
      <alignment horizontal="center" vertical="center" wrapText="1" readingOrder="1"/>
    </xf>
    <xf numFmtId="0" fontId="36" fillId="14" borderId="32" xfId="0" applyFont="1" applyFill="1" applyBorder="1" applyAlignment="1">
      <alignment horizontal="center" vertical="center" wrapText="1" readingOrder="1"/>
    </xf>
    <xf numFmtId="0" fontId="12" fillId="2" borderId="0" xfId="0" applyFont="1" applyFill="1"/>
    <xf numFmtId="0" fontId="30" fillId="2" borderId="0" xfId="0" applyFont="1" applyFill="1" applyAlignment="1">
      <alignment horizontal="center" vertical="center" wrapText="1"/>
    </xf>
    <xf numFmtId="0" fontId="11" fillId="2" borderId="0" xfId="0" applyFont="1" applyFill="1" applyAlignment="1">
      <alignment horizontal="justify" vertical="center" wrapText="1" readingOrder="1"/>
    </xf>
    <xf numFmtId="0" fontId="4" fillId="2" borderId="0" xfId="0" applyFont="1" applyFill="1" applyAlignment="1">
      <alignment vertical="center"/>
    </xf>
    <xf numFmtId="0" fontId="14" fillId="2" borderId="0" xfId="0" applyFont="1" applyFill="1"/>
    <xf numFmtId="0" fontId="4" fillId="2" borderId="0" xfId="0" applyFont="1" applyFill="1" applyAlignment="1">
      <alignment horizontal="left" vertical="center"/>
    </xf>
    <xf numFmtId="164" fontId="11" fillId="2" borderId="0" xfId="6" applyFont="1" applyFill="1" applyBorder="1" applyAlignment="1">
      <alignment horizontal="center" vertical="center" wrapText="1" readingOrder="1"/>
    </xf>
    <xf numFmtId="0" fontId="0" fillId="0" borderId="0" xfId="0" applyProtection="1">
      <protection locked="0"/>
    </xf>
    <xf numFmtId="9" fontId="1" fillId="0" borderId="0" xfId="0" applyNumberFormat="1" applyFont="1" applyAlignment="1" applyProtection="1">
      <alignment horizontal="left" vertical="center" wrapText="1"/>
      <protection hidden="1"/>
    </xf>
    <xf numFmtId="1" fontId="34" fillId="0" borderId="0" xfId="0" applyNumberFormat="1" applyFont="1" applyAlignment="1" applyProtection="1">
      <alignment horizontal="center" vertical="center" wrapText="1"/>
      <protection hidden="1"/>
    </xf>
    <xf numFmtId="1" fontId="56" fillId="15" borderId="62" xfId="0" applyNumberFormat="1" applyFont="1" applyFill="1" applyBorder="1" applyAlignment="1" applyProtection="1">
      <alignment horizontal="center" vertical="center" wrapText="1"/>
      <protection hidden="1"/>
    </xf>
    <xf numFmtId="1" fontId="56" fillId="15" borderId="50" xfId="0" applyNumberFormat="1" applyFont="1" applyFill="1" applyBorder="1" applyAlignment="1" applyProtection="1">
      <alignment horizontal="center" vertical="center" wrapText="1"/>
      <protection hidden="1"/>
    </xf>
    <xf numFmtId="9" fontId="56" fillId="15" borderId="64" xfId="0" applyNumberFormat="1" applyFont="1" applyFill="1" applyBorder="1" applyAlignment="1" applyProtection="1">
      <alignment vertical="center" wrapText="1"/>
      <protection hidden="1"/>
    </xf>
    <xf numFmtId="9" fontId="56" fillId="15" borderId="54" xfId="0" applyNumberFormat="1" applyFont="1" applyFill="1" applyBorder="1" applyAlignment="1" applyProtection="1">
      <alignment vertical="center" wrapText="1"/>
      <protection hidden="1"/>
    </xf>
    <xf numFmtId="9" fontId="56" fillId="15" borderId="69" xfId="0" applyNumberFormat="1" applyFont="1" applyFill="1" applyBorder="1" applyAlignment="1" applyProtection="1">
      <alignment vertical="center" wrapText="1"/>
      <protection hidden="1"/>
    </xf>
    <xf numFmtId="0" fontId="0" fillId="0" borderId="0" xfId="0" applyAlignment="1">
      <alignment vertical="center"/>
    </xf>
    <xf numFmtId="0" fontId="1" fillId="0" borderId="0" xfId="0" applyFont="1" applyAlignment="1" applyProtection="1">
      <alignment vertical="center"/>
      <protection locked="0"/>
    </xf>
    <xf numFmtId="0" fontId="51" fillId="12" borderId="70" xfId="0" applyFont="1" applyFill="1" applyBorder="1" applyAlignment="1">
      <alignment vertical="center" wrapText="1"/>
    </xf>
    <xf numFmtId="0" fontId="51" fillId="7" borderId="46" xfId="0" applyFont="1" applyFill="1" applyBorder="1" applyAlignment="1">
      <alignment vertical="center" wrapText="1"/>
    </xf>
    <xf numFmtId="0" fontId="51" fillId="8" borderId="46" xfId="0" applyFont="1" applyFill="1" applyBorder="1" applyAlignment="1">
      <alignment vertical="center" wrapText="1"/>
    </xf>
    <xf numFmtId="0" fontId="59" fillId="12" borderId="70" xfId="0" applyFont="1" applyFill="1" applyBorder="1" applyAlignment="1">
      <alignment vertical="center" wrapText="1"/>
    </xf>
    <xf numFmtId="0" fontId="59" fillId="7" borderId="46" xfId="0" applyFont="1" applyFill="1" applyBorder="1" applyAlignment="1">
      <alignment vertical="center" wrapText="1"/>
    </xf>
    <xf numFmtId="0" fontId="59" fillId="8" borderId="46" xfId="0" applyFont="1" applyFill="1" applyBorder="1" applyAlignment="1">
      <alignment vertical="center" wrapText="1"/>
    </xf>
    <xf numFmtId="0" fontId="0" fillId="0" borderId="19" xfId="0" applyBorder="1" applyAlignment="1">
      <alignment horizontal="center" vertical="center"/>
    </xf>
    <xf numFmtId="0" fontId="60" fillId="0" borderId="19" xfId="0" applyFont="1" applyBorder="1" applyAlignment="1">
      <alignment horizontal="center" vertical="center"/>
    </xf>
    <xf numFmtId="0" fontId="60" fillId="0" borderId="0" xfId="0" applyFont="1" applyAlignment="1">
      <alignment horizontal="center" vertical="center"/>
    </xf>
    <xf numFmtId="0" fontId="60" fillId="8" borderId="0" xfId="0" applyFont="1" applyFill="1" applyAlignment="1">
      <alignment horizontal="center" vertical="center"/>
    </xf>
    <xf numFmtId="0" fontId="60" fillId="17" borderId="0" xfId="0" applyFont="1" applyFill="1" applyAlignment="1">
      <alignment horizontal="center" vertical="center"/>
    </xf>
    <xf numFmtId="0" fontId="60" fillId="12" borderId="0" xfId="0" applyFont="1" applyFill="1" applyAlignment="1">
      <alignment horizontal="center" vertical="center"/>
    </xf>
    <xf numFmtId="0" fontId="60" fillId="4" borderId="0" xfId="0" applyFont="1" applyFill="1" applyAlignment="1">
      <alignment horizontal="center" vertical="center"/>
    </xf>
    <xf numFmtId="0" fontId="61" fillId="0" borderId="19" xfId="0" applyFont="1" applyBorder="1" applyAlignment="1">
      <alignment vertical="center" wrapText="1"/>
    </xf>
    <xf numFmtId="0" fontId="60" fillId="0" borderId="19" xfId="0" applyFont="1" applyBorder="1" applyAlignment="1">
      <alignment vertical="center"/>
    </xf>
    <xf numFmtId="0" fontId="60" fillId="13" borderId="0" xfId="0" applyFont="1" applyFill="1" applyAlignment="1">
      <alignment horizontal="center" vertical="center"/>
    </xf>
    <xf numFmtId="0" fontId="0" fillId="0" borderId="0" xfId="0" applyAlignment="1">
      <alignment wrapText="1"/>
    </xf>
    <xf numFmtId="1" fontId="56" fillId="7" borderId="62" xfId="0" applyNumberFormat="1" applyFont="1" applyFill="1" applyBorder="1" applyAlignment="1" applyProtection="1">
      <alignment horizontal="center" vertical="center" wrapText="1"/>
      <protection hidden="1"/>
    </xf>
    <xf numFmtId="9" fontId="56" fillId="7" borderId="64" xfId="0" applyNumberFormat="1" applyFont="1" applyFill="1" applyBorder="1" applyAlignment="1" applyProtection="1">
      <alignment vertical="center" wrapText="1"/>
      <protection hidden="1"/>
    </xf>
    <xf numFmtId="0" fontId="5" fillId="2" borderId="0" xfId="0" applyFont="1" applyFill="1" applyAlignment="1">
      <alignment wrapText="1"/>
    </xf>
    <xf numFmtId="0" fontId="5" fillId="2" borderId="19" xfId="0" applyFont="1" applyFill="1" applyBorder="1"/>
    <xf numFmtId="0" fontId="5" fillId="2" borderId="19" xfId="0" applyFont="1" applyFill="1" applyBorder="1" applyAlignment="1">
      <alignment vertical="center"/>
    </xf>
    <xf numFmtId="0" fontId="5" fillId="0" borderId="0" xfId="0" applyFont="1" applyAlignment="1">
      <alignment vertical="center"/>
    </xf>
    <xf numFmtId="0" fontId="5" fillId="2" borderId="0" xfId="0" applyFont="1" applyFill="1" applyAlignment="1">
      <alignment vertical="center"/>
    </xf>
    <xf numFmtId="0" fontId="65" fillId="0" borderId="19" xfId="0" applyFont="1" applyBorder="1" applyAlignment="1">
      <alignment horizontal="center" vertical="center"/>
    </xf>
    <xf numFmtId="0" fontId="66" fillId="0" borderId="19" xfId="0" applyFont="1" applyBorder="1" applyAlignment="1">
      <alignment horizontal="center" vertical="center"/>
    </xf>
    <xf numFmtId="0" fontId="65" fillId="0" borderId="0" xfId="0" applyFont="1"/>
    <xf numFmtId="0" fontId="65" fillId="2" borderId="0" xfId="0" applyFont="1" applyFill="1" applyAlignment="1">
      <alignment wrapText="1"/>
    </xf>
    <xf numFmtId="0" fontId="65" fillId="2" borderId="19" xfId="0" applyFont="1" applyFill="1" applyBorder="1" applyAlignment="1">
      <alignment wrapText="1"/>
    </xf>
    <xf numFmtId="0" fontId="65" fillId="2" borderId="19" xfId="0" applyFont="1" applyFill="1" applyBorder="1" applyAlignment="1">
      <alignment vertical="center" wrapText="1"/>
    </xf>
    <xf numFmtId="0" fontId="65" fillId="2" borderId="0" xfId="0" applyFont="1" applyFill="1"/>
    <xf numFmtId="0" fontId="0" fillId="0" borderId="0" xfId="0" applyAlignment="1">
      <alignment horizontal="justify" vertical="center"/>
    </xf>
    <xf numFmtId="0" fontId="65" fillId="2" borderId="19" xfId="0" applyFont="1" applyFill="1" applyBorder="1" applyAlignment="1">
      <alignment horizontal="center" wrapText="1"/>
    </xf>
    <xf numFmtId="0" fontId="5" fillId="2" borderId="19" xfId="0" applyFont="1" applyFill="1" applyBorder="1" applyAlignment="1">
      <alignment horizontal="center" wrapText="1"/>
    </xf>
    <xf numFmtId="0" fontId="0" fillId="7" borderId="0" xfId="0" applyFill="1"/>
    <xf numFmtId="0" fontId="34" fillId="0" borderId="0" xfId="0" applyFont="1" applyProtection="1">
      <protection locked="0"/>
    </xf>
    <xf numFmtId="0" fontId="0" fillId="0" borderId="0" xfId="0" applyAlignment="1" applyProtection="1">
      <alignment vertical="center"/>
      <protection locked="0"/>
    </xf>
    <xf numFmtId="0" fontId="6" fillId="0" borderId="0" xfId="0" applyFont="1" applyProtection="1">
      <protection locked="0"/>
    </xf>
    <xf numFmtId="9" fontId="34" fillId="0" borderId="63" xfId="0" applyNumberFormat="1" applyFont="1" applyBorder="1" applyAlignment="1" applyProtection="1">
      <alignment horizontal="center" vertical="center" wrapText="1"/>
      <protection locked="0"/>
    </xf>
    <xf numFmtId="9" fontId="34" fillId="0" borderId="36" xfId="0" applyNumberFormat="1" applyFont="1" applyBorder="1" applyAlignment="1" applyProtection="1">
      <alignment horizontal="center" vertical="center" wrapText="1"/>
      <protection locked="0"/>
    </xf>
    <xf numFmtId="9" fontId="34" fillId="0" borderId="65" xfId="0" applyNumberFormat="1" applyFont="1" applyBorder="1" applyAlignment="1" applyProtection="1">
      <alignment horizontal="center" vertical="center" wrapText="1"/>
      <protection locked="0"/>
    </xf>
    <xf numFmtId="9" fontId="34" fillId="0" borderId="62" xfId="0" applyNumberFormat="1" applyFont="1" applyBorder="1" applyAlignment="1" applyProtection="1">
      <alignment horizontal="center" vertical="center" wrapText="1"/>
      <protection locked="0"/>
    </xf>
    <xf numFmtId="9" fontId="34" fillId="0" borderId="69" xfId="0" applyNumberFormat="1" applyFont="1" applyBorder="1" applyAlignment="1" applyProtection="1">
      <alignment horizontal="center" vertical="center" wrapText="1"/>
      <protection locked="0"/>
    </xf>
    <xf numFmtId="9" fontId="34" fillId="0" borderId="0" xfId="0" applyNumberFormat="1" applyFont="1" applyAlignment="1" applyProtection="1">
      <alignment horizontal="center" vertical="center" wrapText="1"/>
      <protection locked="0"/>
    </xf>
    <xf numFmtId="1" fontId="34" fillId="0" borderId="63" xfId="0" applyNumberFormat="1" applyFont="1" applyBorder="1" applyAlignment="1" applyProtection="1">
      <alignment horizontal="center" vertical="center" wrapText="1"/>
      <protection locked="0"/>
    </xf>
    <xf numFmtId="9" fontId="1" fillId="0" borderId="0" xfId="0" applyNumberFormat="1" applyFont="1" applyAlignment="1" applyProtection="1">
      <alignment horizontal="left" vertical="center" wrapText="1"/>
      <protection locked="0"/>
    </xf>
    <xf numFmtId="1" fontId="34" fillId="0" borderId="0" xfId="0" applyNumberFormat="1" applyFont="1" applyAlignment="1" applyProtection="1">
      <alignment horizontal="center" vertical="center" wrapText="1"/>
      <protection locked="0"/>
    </xf>
    <xf numFmtId="0" fontId="0" fillId="0" borderId="0" xfId="0" applyProtection="1">
      <protection hidden="1"/>
    </xf>
    <xf numFmtId="0" fontId="1" fillId="0" borderId="0" xfId="0" applyFont="1" applyAlignment="1" applyProtection="1">
      <alignment vertical="center"/>
      <protection hidden="1"/>
    </xf>
    <xf numFmtId="0" fontId="59" fillId="12" borderId="70" xfId="0" applyFont="1" applyFill="1" applyBorder="1" applyAlignment="1" applyProtection="1">
      <alignment vertical="center" wrapText="1"/>
      <protection hidden="1"/>
    </xf>
    <xf numFmtId="0" fontId="1" fillId="0" borderId="0" xfId="0" applyFont="1" applyProtection="1">
      <protection hidden="1"/>
    </xf>
    <xf numFmtId="0" fontId="59" fillId="7" borderId="46" xfId="0" applyFont="1" applyFill="1" applyBorder="1" applyAlignment="1" applyProtection="1">
      <alignment vertical="center" wrapText="1"/>
      <protection hidden="1"/>
    </xf>
    <xf numFmtId="0" fontId="59" fillId="8" borderId="46" xfId="0" applyFont="1" applyFill="1" applyBorder="1" applyAlignment="1" applyProtection="1">
      <alignment vertical="center" wrapText="1"/>
      <protection hidden="1"/>
    </xf>
    <xf numFmtId="0" fontId="25" fillId="2" borderId="0" xfId="0" applyFont="1" applyFill="1" applyAlignment="1" applyProtection="1">
      <alignment vertical="center" wrapText="1"/>
      <protection hidden="1"/>
    </xf>
    <xf numFmtId="0" fontId="25" fillId="2" borderId="41" xfId="0" applyFont="1" applyFill="1" applyBorder="1" applyAlignment="1" applyProtection="1">
      <alignment vertical="center" wrapText="1"/>
      <protection hidden="1"/>
    </xf>
    <xf numFmtId="0" fontId="34" fillId="0" borderId="0" xfId="0" applyFont="1" applyProtection="1">
      <protection hidden="1"/>
    </xf>
    <xf numFmtId="0" fontId="0" fillId="0" borderId="0" xfId="0" applyAlignment="1" applyProtection="1">
      <alignment vertical="center"/>
      <protection hidden="1"/>
    </xf>
    <xf numFmtId="0" fontId="6" fillId="0" borderId="0" xfId="0" applyFont="1" applyProtection="1">
      <protection hidden="1"/>
    </xf>
    <xf numFmtId="1" fontId="34" fillId="15" borderId="64" xfId="0" applyNumberFormat="1" applyFont="1" applyFill="1" applyBorder="1" applyAlignment="1" applyProtection="1">
      <alignment horizontal="center" vertical="center" wrapText="1"/>
      <protection hidden="1"/>
    </xf>
    <xf numFmtId="1" fontId="34" fillId="15" borderId="76" xfId="0" applyNumberFormat="1" applyFont="1" applyFill="1" applyBorder="1" applyAlignment="1" applyProtection="1">
      <alignment horizontal="center" vertical="center" wrapText="1"/>
      <protection hidden="1"/>
    </xf>
    <xf numFmtId="1" fontId="34" fillId="15" borderId="77" xfId="0" applyNumberFormat="1" applyFont="1" applyFill="1" applyBorder="1" applyAlignment="1" applyProtection="1">
      <alignment horizontal="center" vertical="center" wrapText="1"/>
      <protection hidden="1"/>
    </xf>
    <xf numFmtId="41" fontId="34" fillId="18" borderId="75" xfId="5" quotePrefix="1" applyFont="1" applyFill="1" applyBorder="1" applyAlignment="1" applyProtection="1">
      <alignment horizontal="center" vertical="center" wrapText="1"/>
      <protection hidden="1"/>
    </xf>
    <xf numFmtId="1" fontId="34" fillId="18" borderId="75" xfId="0" applyNumberFormat="1" applyFont="1" applyFill="1" applyBorder="1" applyAlignment="1" applyProtection="1">
      <alignment horizontal="center" vertical="center" wrapText="1"/>
      <protection hidden="1"/>
    </xf>
    <xf numFmtId="1" fontId="34" fillId="7" borderId="75" xfId="0" applyNumberFormat="1" applyFont="1" applyFill="1" applyBorder="1" applyAlignment="1" applyProtection="1">
      <alignment horizontal="center" vertical="center" wrapText="1"/>
      <protection hidden="1"/>
    </xf>
    <xf numFmtId="1" fontId="34" fillId="7" borderId="63" xfId="0" applyNumberFormat="1" applyFont="1" applyFill="1" applyBorder="1" applyAlignment="1" applyProtection="1">
      <alignment horizontal="center" vertical="center" wrapText="1"/>
      <protection locked="0"/>
    </xf>
    <xf numFmtId="1" fontId="34" fillId="0" borderId="69" xfId="0" applyNumberFormat="1" applyFont="1" applyBorder="1" applyAlignment="1" applyProtection="1">
      <alignment horizontal="center" vertical="center" wrapText="1"/>
      <protection locked="0"/>
    </xf>
    <xf numFmtId="1" fontId="34" fillId="7" borderId="69" xfId="0" applyNumberFormat="1" applyFont="1" applyFill="1" applyBorder="1" applyAlignment="1" applyProtection="1">
      <alignment horizontal="center" vertical="center" wrapText="1"/>
      <protection locked="0"/>
    </xf>
    <xf numFmtId="0" fontId="60" fillId="0" borderId="0" xfId="0" applyFont="1" applyAlignment="1" applyProtection="1">
      <alignment vertical="center"/>
      <protection hidden="1"/>
    </xf>
    <xf numFmtId="1" fontId="34" fillId="18" borderId="75" xfId="0" quotePrefix="1" applyNumberFormat="1" applyFont="1" applyFill="1" applyBorder="1" applyAlignment="1" applyProtection="1">
      <alignment horizontal="center" vertical="center" wrapText="1"/>
      <protection hidden="1"/>
    </xf>
    <xf numFmtId="0" fontId="67" fillId="0" borderId="35" xfId="0" applyFont="1" applyBorder="1" applyAlignment="1">
      <alignment horizontal="left" vertical="top"/>
    </xf>
    <xf numFmtId="0" fontId="67" fillId="0" borderId="78" xfId="0" applyFont="1" applyBorder="1" applyAlignment="1">
      <alignment horizontal="left" vertical="top"/>
    </xf>
    <xf numFmtId="0" fontId="67" fillId="0" borderId="34" xfId="0" applyFont="1" applyBorder="1" applyAlignment="1">
      <alignment horizontal="left" vertical="top"/>
    </xf>
    <xf numFmtId="0" fontId="67" fillId="0" borderId="35" xfId="0" applyFont="1" applyBorder="1" applyAlignment="1">
      <alignment horizontal="center" vertical="top"/>
    </xf>
    <xf numFmtId="0" fontId="67" fillId="0" borderId="78" xfId="0" applyFont="1" applyBorder="1" applyAlignment="1">
      <alignment horizontal="center" vertical="top"/>
    </xf>
    <xf numFmtId="0" fontId="67" fillId="0" borderId="34" xfId="0" applyFont="1" applyBorder="1" applyAlignment="1">
      <alignment horizontal="center" vertical="top"/>
    </xf>
    <xf numFmtId="0" fontId="0" fillId="21" borderId="0" xfId="0" applyFill="1"/>
    <xf numFmtId="0" fontId="0" fillId="22" borderId="0" xfId="0" applyFill="1"/>
    <xf numFmtId="0" fontId="0" fillId="23" borderId="0" xfId="0" applyFill="1"/>
    <xf numFmtId="0" fontId="0" fillId="24" borderId="0" xfId="0" applyFill="1"/>
    <xf numFmtId="0" fontId="0" fillId="25" borderId="0" xfId="0" applyFill="1"/>
    <xf numFmtId="0" fontId="0" fillId="26" borderId="0" xfId="0" applyFill="1"/>
    <xf numFmtId="0" fontId="34" fillId="0" borderId="0" xfId="0" applyFont="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34" fillId="2" borderId="0" xfId="0" applyFont="1" applyFill="1" applyProtection="1">
      <protection locked="0"/>
    </xf>
    <xf numFmtId="0" fontId="34" fillId="0" borderId="0" xfId="0" applyFont="1" applyAlignment="1" applyProtection="1">
      <alignment vertical="center"/>
      <protection locked="0"/>
    </xf>
    <xf numFmtId="0" fontId="67" fillId="0" borderId="78" xfId="0" applyFont="1" applyBorder="1" applyAlignment="1">
      <alignment horizontal="left" vertical="top" wrapText="1"/>
    </xf>
    <xf numFmtId="0" fontId="56" fillId="0" borderId="0" xfId="0" applyFont="1" applyAlignment="1" applyProtection="1">
      <alignment wrapText="1"/>
      <protection locked="0"/>
    </xf>
    <xf numFmtId="0" fontId="56" fillId="0" borderId="0" xfId="0" applyFont="1" applyAlignment="1" applyProtection="1">
      <alignment horizontal="center" vertical="center" wrapText="1"/>
      <protection locked="0"/>
    </xf>
    <xf numFmtId="0" fontId="67" fillId="0" borderId="34" xfId="0" applyFont="1" applyBorder="1" applyAlignment="1">
      <alignment horizontal="left" vertical="top" wrapText="1"/>
    </xf>
    <xf numFmtId="0" fontId="67" fillId="0" borderId="35" xfId="0" applyFont="1" applyBorder="1" applyAlignment="1">
      <alignment horizontal="left" vertical="top" wrapText="1"/>
    </xf>
    <xf numFmtId="0" fontId="58" fillId="20" borderId="35" xfId="0" applyFont="1" applyFill="1" applyBorder="1" applyAlignment="1">
      <alignment horizontal="center" vertical="center"/>
    </xf>
    <xf numFmtId="0" fontId="58" fillId="19" borderId="35" xfId="0" applyFont="1" applyFill="1" applyBorder="1" applyAlignment="1">
      <alignment horizontal="center" vertical="center"/>
    </xf>
    <xf numFmtId="0" fontId="0" fillId="0" borderId="0" xfId="0" applyAlignment="1">
      <alignment horizontal="center" vertical="center"/>
    </xf>
    <xf numFmtId="0" fontId="68" fillId="2" borderId="0" xfId="0" applyFont="1" applyFill="1" applyAlignment="1" applyProtection="1">
      <alignment horizontal="center" vertical="center" wrapText="1"/>
      <protection locked="0"/>
    </xf>
    <xf numFmtId="0" fontId="0" fillId="2" borderId="0" xfId="0" applyFill="1" applyProtection="1">
      <protection hidden="1"/>
    </xf>
    <xf numFmtId="0" fontId="51" fillId="2" borderId="0" xfId="2" quotePrefix="1" applyFont="1" applyFill="1" applyAlignment="1" applyProtection="1">
      <alignment horizontal="left" vertical="top" wrapText="1"/>
      <protection hidden="1"/>
    </xf>
    <xf numFmtId="0" fontId="48" fillId="2" borderId="0" xfId="2" applyFont="1" applyFill="1" applyProtection="1">
      <protection hidden="1"/>
    </xf>
    <xf numFmtId="0" fontId="52" fillId="2" borderId="0" xfId="2" applyFont="1" applyFill="1" applyAlignment="1" applyProtection="1">
      <alignment horizontal="left" vertical="center" wrapText="1"/>
      <protection hidden="1"/>
    </xf>
    <xf numFmtId="0" fontId="48" fillId="2" borderId="0" xfId="2" applyFont="1" applyFill="1" applyAlignment="1" applyProtection="1">
      <alignment horizontal="left" vertical="center" wrapText="1"/>
      <protection hidden="1"/>
    </xf>
    <xf numFmtId="0" fontId="48" fillId="2" borderId="0" xfId="2" quotePrefix="1" applyFont="1" applyFill="1" applyAlignment="1" applyProtection="1">
      <alignment horizontal="left" vertical="center" wrapText="1"/>
      <protection hidden="1"/>
    </xf>
    <xf numFmtId="0" fontId="50" fillId="2" borderId="86" xfId="2" quotePrefix="1" applyFont="1" applyFill="1" applyBorder="1" applyAlignment="1" applyProtection="1">
      <alignment horizontal="left" vertical="top" wrapText="1"/>
      <protection hidden="1"/>
    </xf>
    <xf numFmtId="0" fontId="51" fillId="2" borderId="87" xfId="2" quotePrefix="1" applyFont="1" applyFill="1" applyBorder="1" applyAlignment="1" applyProtection="1">
      <alignment horizontal="left" vertical="top" wrapText="1"/>
      <protection hidden="1"/>
    </xf>
    <xf numFmtId="0" fontId="48" fillId="2" borderId="86" xfId="2" applyFont="1" applyFill="1" applyBorder="1" applyProtection="1">
      <protection hidden="1"/>
    </xf>
    <xf numFmtId="0" fontId="48" fillId="2" borderId="87" xfId="2" applyFont="1" applyFill="1" applyBorder="1" applyProtection="1">
      <protection hidden="1"/>
    </xf>
    <xf numFmtId="0" fontId="48" fillId="2" borderId="88" xfId="2" applyFont="1" applyFill="1" applyBorder="1" applyProtection="1">
      <protection hidden="1"/>
    </xf>
    <xf numFmtId="0" fontId="48" fillId="2" borderId="89" xfId="2" applyFont="1" applyFill="1" applyBorder="1" applyProtection="1">
      <protection hidden="1"/>
    </xf>
    <xf numFmtId="0" fontId="48" fillId="2" borderId="90" xfId="2" applyFont="1" applyFill="1" applyBorder="1" applyProtection="1">
      <protection hidden="1"/>
    </xf>
    <xf numFmtId="0" fontId="50" fillId="2" borderId="0" xfId="2" quotePrefix="1" applyFont="1" applyFill="1" applyAlignment="1" applyProtection="1">
      <alignment horizontal="left" vertical="top" wrapText="1"/>
      <protection hidden="1"/>
    </xf>
    <xf numFmtId="0" fontId="34" fillId="0" borderId="0" xfId="0" applyFont="1" applyAlignment="1" applyProtection="1">
      <alignment horizontal="center" vertical="center" wrapText="1"/>
      <protection locked="0"/>
    </xf>
    <xf numFmtId="0" fontId="25" fillId="2" borderId="101" xfId="0" applyFont="1" applyFill="1" applyBorder="1" applyAlignment="1" applyProtection="1">
      <alignment horizontal="center" vertical="center"/>
      <protection locked="0"/>
    </xf>
    <xf numFmtId="0" fontId="56" fillId="15" borderId="101" xfId="0" applyFont="1" applyFill="1" applyBorder="1" applyAlignment="1" applyProtection="1">
      <alignment horizontal="center" vertical="center"/>
      <protection locked="0"/>
    </xf>
    <xf numFmtId="14" fontId="34" fillId="0" borderId="101" xfId="0" applyNumberFormat="1" applyFont="1" applyBorder="1" applyProtection="1">
      <protection locked="0"/>
    </xf>
    <xf numFmtId="14" fontId="34" fillId="15" borderId="101" xfId="0" applyNumberFormat="1" applyFont="1" applyFill="1" applyBorder="1" applyAlignment="1" applyProtection="1">
      <alignment vertical="center"/>
      <protection locked="0"/>
    </xf>
    <xf numFmtId="0" fontId="34" fillId="0" borderId="116" xfId="0" applyFont="1" applyBorder="1" applyAlignment="1" applyProtection="1">
      <alignment horizontal="justify" vertical="center" wrapText="1"/>
      <protection locked="0"/>
    </xf>
    <xf numFmtId="0" fontId="34" fillId="0" borderId="85" xfId="0" applyFont="1" applyBorder="1" applyAlignment="1" applyProtection="1">
      <alignment horizontal="justify" vertical="center" wrapText="1"/>
      <protection locked="0"/>
    </xf>
    <xf numFmtId="0" fontId="34" fillId="0" borderId="119" xfId="0" applyFont="1" applyBorder="1" applyAlignment="1" applyProtection="1">
      <alignment horizontal="justify" vertical="center" wrapText="1"/>
      <protection locked="0"/>
    </xf>
    <xf numFmtId="0" fontId="34" fillId="0" borderId="47" xfId="0" applyFont="1" applyBorder="1" applyAlignment="1" applyProtection="1">
      <alignment horizontal="center" vertical="center" wrapText="1"/>
      <protection locked="0"/>
    </xf>
    <xf numFmtId="0" fontId="34" fillId="0" borderId="116" xfId="0" applyFont="1" applyBorder="1" applyAlignment="1" applyProtection="1">
      <alignment horizontal="center" vertical="center"/>
      <protection locked="0"/>
    </xf>
    <xf numFmtId="14" fontId="34" fillId="0" borderId="117" xfId="0" applyNumberFormat="1" applyFont="1" applyBorder="1" applyAlignment="1" applyProtection="1">
      <alignment horizontal="center" vertical="center"/>
      <protection locked="0"/>
    </xf>
    <xf numFmtId="14" fontId="34" fillId="0" borderId="118" xfId="0" applyNumberFormat="1" applyFont="1" applyBorder="1" applyAlignment="1" applyProtection="1">
      <alignment horizontal="center" vertical="center"/>
      <protection locked="0"/>
    </xf>
    <xf numFmtId="0" fontId="34" fillId="0" borderId="48" xfId="0" applyFont="1" applyBorder="1" applyAlignment="1" applyProtection="1">
      <alignment horizontal="center" vertical="center" wrapText="1"/>
      <protection locked="0"/>
    </xf>
    <xf numFmtId="0" fontId="34" fillId="0" borderId="85" xfId="0" applyFont="1" applyBorder="1" applyAlignment="1" applyProtection="1">
      <alignment horizontal="center" vertical="center"/>
      <protection locked="0"/>
    </xf>
    <xf numFmtId="0" fontId="34" fillId="0" borderId="49" xfId="0" applyFont="1" applyBorder="1" applyAlignment="1" applyProtection="1">
      <alignment horizontal="center" vertical="center" wrapText="1"/>
      <protection locked="0"/>
    </xf>
    <xf numFmtId="0" fontId="34" fillId="0" borderId="119" xfId="0" applyFont="1" applyBorder="1" applyAlignment="1" applyProtection="1">
      <alignment horizontal="center" vertical="center"/>
      <protection locked="0"/>
    </xf>
    <xf numFmtId="14" fontId="34" fillId="0" borderId="120" xfId="0" applyNumberFormat="1" applyFont="1" applyBorder="1" applyAlignment="1" applyProtection="1">
      <alignment horizontal="center" vertical="center"/>
      <protection locked="0"/>
    </xf>
    <xf numFmtId="14" fontId="34" fillId="0" borderId="47" xfId="0" applyNumberFormat="1" applyFont="1" applyBorder="1" applyAlignment="1" applyProtection="1">
      <alignment horizontal="center" vertical="center"/>
      <protection locked="0"/>
    </xf>
    <xf numFmtId="0" fontId="34" fillId="0" borderId="116" xfId="0" applyFont="1" applyBorder="1" applyAlignment="1" applyProtection="1">
      <alignment horizontal="center" vertical="center" wrapText="1"/>
      <protection locked="0"/>
    </xf>
    <xf numFmtId="0" fontId="34" fillId="0" borderId="117" xfId="0" applyFont="1" applyBorder="1" applyAlignment="1" applyProtection="1">
      <alignment horizontal="center" vertical="center"/>
      <protection locked="0"/>
    </xf>
    <xf numFmtId="14" fontId="34" fillId="0" borderId="48" xfId="0" applyNumberFormat="1" applyFont="1" applyBorder="1" applyAlignment="1" applyProtection="1">
      <alignment horizontal="center" vertical="center"/>
      <protection locked="0"/>
    </xf>
    <xf numFmtId="0" fontId="34" fillId="0" borderId="85" xfId="0" applyFont="1" applyBorder="1" applyAlignment="1" applyProtection="1">
      <alignment horizontal="center" vertical="center" wrapText="1"/>
      <protection locked="0"/>
    </xf>
    <xf numFmtId="0" fontId="34" fillId="0" borderId="118" xfId="0" applyFont="1" applyBorder="1" applyAlignment="1" applyProtection="1">
      <alignment horizontal="center" vertical="center"/>
      <protection locked="0"/>
    </xf>
    <xf numFmtId="14" fontId="34" fillId="0" borderId="49" xfId="0" applyNumberFormat="1" applyFont="1" applyBorder="1" applyAlignment="1" applyProtection="1">
      <alignment horizontal="center" vertical="center"/>
      <protection locked="0"/>
    </xf>
    <xf numFmtId="0" fontId="34" fillId="0" borderId="119" xfId="0" applyFont="1" applyBorder="1" applyAlignment="1" applyProtection="1">
      <alignment horizontal="center" vertical="center" wrapText="1"/>
      <protection locked="0"/>
    </xf>
    <xf numFmtId="0" fontId="34" fillId="0" borderId="120" xfId="0" applyFont="1" applyBorder="1" applyAlignment="1" applyProtection="1">
      <alignment horizontal="center" vertical="center"/>
      <protection locked="0"/>
    </xf>
    <xf numFmtId="0" fontId="34" fillId="0" borderId="57" xfId="0" applyFont="1" applyBorder="1" applyAlignment="1" applyProtection="1">
      <alignment horizontal="center" vertical="center"/>
      <protection locked="0"/>
    </xf>
    <xf numFmtId="0" fontId="34" fillId="0" borderId="56" xfId="0" applyFont="1" applyBorder="1" applyAlignment="1" applyProtection="1">
      <alignment horizontal="center" vertical="center"/>
      <protection locked="0"/>
    </xf>
    <xf numFmtId="0" fontId="34" fillId="0" borderId="58" xfId="0" applyFont="1" applyBorder="1" applyAlignment="1" applyProtection="1">
      <alignment horizontal="center" vertical="center"/>
      <protection locked="0"/>
    </xf>
    <xf numFmtId="14" fontId="34" fillId="0" borderId="128" xfId="0" applyNumberFormat="1" applyFont="1" applyBorder="1" applyAlignment="1" applyProtection="1">
      <alignment horizontal="center" vertical="center"/>
      <protection locked="0"/>
    </xf>
    <xf numFmtId="0" fontId="34" fillId="27" borderId="85" xfId="0" applyFont="1" applyFill="1" applyBorder="1" applyAlignment="1" applyProtection="1">
      <alignment horizontal="center" vertical="center" wrapText="1"/>
      <protection hidden="1"/>
    </xf>
    <xf numFmtId="1" fontId="34" fillId="0" borderId="85" xfId="0" applyNumberFormat="1" applyFont="1" applyBorder="1" applyAlignment="1" applyProtection="1">
      <alignment horizontal="center" vertical="center" wrapText="1"/>
      <protection hidden="1"/>
    </xf>
    <xf numFmtId="1" fontId="56" fillId="2" borderId="85" xfId="0" applyNumberFormat="1" applyFont="1" applyFill="1" applyBorder="1" applyAlignment="1" applyProtection="1">
      <alignment horizontal="center" vertical="center" wrapText="1"/>
      <protection locked="0"/>
    </xf>
    <xf numFmtId="0" fontId="59" fillId="0" borderId="85" xfId="0" applyFont="1" applyBorder="1" applyAlignment="1" applyProtection="1">
      <alignment horizontal="center" vertical="center" wrapText="1"/>
      <protection hidden="1"/>
    </xf>
    <xf numFmtId="0" fontId="59" fillId="27" borderId="85" xfId="0" applyFont="1" applyFill="1" applyBorder="1" applyAlignment="1" applyProtection="1">
      <alignment horizontal="center" vertical="center" wrapText="1"/>
      <protection hidden="1"/>
    </xf>
    <xf numFmtId="0" fontId="34" fillId="27" borderId="116" xfId="0" applyFont="1" applyFill="1" applyBorder="1" applyAlignment="1" applyProtection="1">
      <alignment horizontal="center" vertical="center" wrapText="1"/>
      <protection hidden="1"/>
    </xf>
    <xf numFmtId="1" fontId="34" fillId="0" borderId="116" xfId="0" applyNumberFormat="1" applyFont="1" applyBorder="1" applyAlignment="1" applyProtection="1">
      <alignment horizontal="center" vertical="center" wrapText="1"/>
      <protection hidden="1"/>
    </xf>
    <xf numFmtId="1" fontId="56" fillId="2" borderId="116" xfId="0" applyNumberFormat="1" applyFont="1" applyFill="1" applyBorder="1" applyAlignment="1" applyProtection="1">
      <alignment horizontal="center" vertical="center" wrapText="1"/>
      <protection locked="0"/>
    </xf>
    <xf numFmtId="0" fontId="59" fillId="0" borderId="116" xfId="0" applyFont="1" applyBorder="1" applyAlignment="1" applyProtection="1">
      <alignment horizontal="center" vertical="center" wrapText="1"/>
      <protection hidden="1"/>
    </xf>
    <xf numFmtId="0" fontId="59" fillId="27" borderId="116" xfId="0" applyFont="1" applyFill="1" applyBorder="1" applyAlignment="1" applyProtection="1">
      <alignment horizontal="center" vertical="center" wrapText="1"/>
      <protection hidden="1"/>
    </xf>
    <xf numFmtId="0" fontId="34" fillId="27" borderId="119" xfId="0" applyFont="1" applyFill="1" applyBorder="1" applyAlignment="1" applyProtection="1">
      <alignment horizontal="center" vertical="center" wrapText="1"/>
      <protection hidden="1"/>
    </xf>
    <xf numFmtId="1" fontId="34" fillId="0" borderId="119" xfId="0" applyNumberFormat="1" applyFont="1" applyBorder="1" applyAlignment="1" applyProtection="1">
      <alignment horizontal="center" vertical="center" wrapText="1"/>
      <protection hidden="1"/>
    </xf>
    <xf numFmtId="1" fontId="56" fillId="2" borderId="119" xfId="0" applyNumberFormat="1" applyFont="1" applyFill="1" applyBorder="1" applyAlignment="1" applyProtection="1">
      <alignment horizontal="center" vertical="center" wrapText="1"/>
      <protection locked="0"/>
    </xf>
    <xf numFmtId="0" fontId="59" fillId="0" borderId="119" xfId="0" applyFont="1" applyBorder="1" applyAlignment="1" applyProtection="1">
      <alignment horizontal="center" vertical="center" wrapText="1"/>
      <protection hidden="1"/>
    </xf>
    <xf numFmtId="0" fontId="59" fillId="27" borderId="119" xfId="0" applyFont="1" applyFill="1" applyBorder="1" applyAlignment="1" applyProtection="1">
      <alignment horizontal="center" vertical="center" wrapText="1"/>
      <protection hidden="1"/>
    </xf>
    <xf numFmtId="0" fontId="34" fillId="0" borderId="47" xfId="0" applyFont="1" applyBorder="1" applyAlignment="1" applyProtection="1">
      <alignment horizontal="center" vertical="center"/>
      <protection locked="0"/>
    </xf>
    <xf numFmtId="0" fontId="34" fillId="0" borderId="48" xfId="0" applyFont="1" applyBorder="1" applyAlignment="1" applyProtection="1">
      <alignment horizontal="center" vertical="center"/>
      <protection locked="0"/>
    </xf>
    <xf numFmtId="0" fontId="34" fillId="0" borderId="49" xfId="0" applyFont="1" applyBorder="1" applyAlignment="1" applyProtection="1">
      <alignment horizontal="center" vertical="center"/>
      <protection locked="0"/>
    </xf>
    <xf numFmtId="0" fontId="0" fillId="0" borderId="47" xfId="0" applyBorder="1" applyAlignment="1">
      <alignment vertical="center"/>
    </xf>
    <xf numFmtId="9" fontId="1" fillId="0" borderId="57" xfId="0" applyNumberFormat="1" applyFont="1" applyBorder="1" applyAlignment="1">
      <alignment vertical="center" wrapText="1"/>
    </xf>
    <xf numFmtId="0" fontId="0" fillId="0" borderId="48" xfId="0" applyBorder="1" applyAlignment="1">
      <alignment vertical="center"/>
    </xf>
    <xf numFmtId="9" fontId="1" fillId="0" borderId="56" xfId="0" applyNumberFormat="1" applyFont="1" applyBorder="1" applyAlignment="1">
      <alignment vertical="center" wrapText="1"/>
    </xf>
    <xf numFmtId="0" fontId="0" fillId="0" borderId="49" xfId="0" applyBorder="1" applyAlignment="1">
      <alignment vertical="center"/>
    </xf>
    <xf numFmtId="9" fontId="1" fillId="0" borderId="58" xfId="0" applyNumberFormat="1" applyFont="1" applyBorder="1" applyAlignment="1">
      <alignment vertical="center" wrapText="1"/>
    </xf>
    <xf numFmtId="14" fontId="34" fillId="2" borderId="47" xfId="0" applyNumberFormat="1" applyFont="1" applyFill="1" applyBorder="1" applyAlignment="1" applyProtection="1">
      <alignment horizontal="center" vertical="center"/>
      <protection locked="0"/>
    </xf>
    <xf numFmtId="14" fontId="34" fillId="2" borderId="47" xfId="0" applyNumberFormat="1" applyFont="1" applyFill="1" applyBorder="1" applyAlignment="1" applyProtection="1">
      <alignment horizontal="left" vertical="center" wrapText="1"/>
      <protection locked="0"/>
    </xf>
    <xf numFmtId="0" fontId="34" fillId="0" borderId="117" xfId="0" applyFont="1" applyBorder="1" applyAlignment="1" applyProtection="1">
      <alignment horizontal="left" vertical="center" wrapText="1"/>
      <protection locked="0"/>
    </xf>
    <xf numFmtId="14" fontId="34" fillId="0" borderId="48" xfId="0" applyNumberFormat="1" applyFont="1" applyBorder="1" applyAlignment="1" applyProtection="1">
      <alignment horizontal="left" vertical="center" wrapText="1"/>
      <protection locked="0"/>
    </xf>
    <xf numFmtId="0" fontId="34" fillId="0" borderId="118" xfId="0" applyFont="1" applyBorder="1" applyAlignment="1" applyProtection="1">
      <alignment horizontal="left" vertical="center" wrapText="1"/>
      <protection locked="0"/>
    </xf>
    <xf numFmtId="14" fontId="34" fillId="0" borderId="117" xfId="0" applyNumberFormat="1" applyFont="1" applyBorder="1" applyAlignment="1" applyProtection="1">
      <alignment horizontal="center" vertical="top"/>
      <protection locked="0"/>
    </xf>
    <xf numFmtId="0" fontId="34" fillId="0" borderId="116" xfId="0" applyFont="1" applyBorder="1" applyAlignment="1" applyProtection="1">
      <alignment horizontal="center" vertical="top" wrapText="1"/>
      <protection locked="0"/>
    </xf>
    <xf numFmtId="0" fontId="34" fillId="0" borderId="68" xfId="0" applyFont="1" applyBorder="1" applyAlignment="1" applyProtection="1">
      <alignment horizontal="center" vertical="center"/>
      <protection locked="0"/>
    </xf>
    <xf numFmtId="0" fontId="34" fillId="0" borderId="47" xfId="0" applyFont="1" applyBorder="1" applyAlignment="1" applyProtection="1">
      <alignment horizontal="center" vertical="top"/>
      <protection locked="0"/>
    </xf>
    <xf numFmtId="0" fontId="34" fillId="0" borderId="48" xfId="0" applyFont="1" applyBorder="1" applyAlignment="1" applyProtection="1">
      <alignment horizontal="center" vertical="top"/>
      <protection locked="0"/>
    </xf>
    <xf numFmtId="0" fontId="34" fillId="0" borderId="66" xfId="0" applyFont="1" applyBorder="1" applyAlignment="1" applyProtection="1">
      <alignment horizontal="center" vertical="center" wrapText="1"/>
      <protection locked="0"/>
    </xf>
    <xf numFmtId="0" fontId="34" fillId="0" borderId="66" xfId="0" applyFont="1" applyBorder="1" applyAlignment="1" applyProtection="1">
      <alignment horizontal="left" vertical="center" wrapText="1"/>
      <protection locked="0"/>
    </xf>
    <xf numFmtId="0" fontId="34" fillId="0" borderId="122" xfId="0" applyFont="1" applyBorder="1" applyAlignment="1" applyProtection="1">
      <alignment horizontal="center" vertical="center" wrapText="1"/>
      <protection locked="0"/>
    </xf>
    <xf numFmtId="14" fontId="34" fillId="0" borderId="122" xfId="0" applyNumberFormat="1" applyFont="1" applyBorder="1" applyAlignment="1" applyProtection="1">
      <alignment horizontal="center" vertical="center"/>
      <protection locked="0"/>
    </xf>
    <xf numFmtId="0" fontId="34" fillId="0" borderId="106"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protection locked="0"/>
    </xf>
    <xf numFmtId="0" fontId="34" fillId="0" borderId="123" xfId="0" applyFont="1" applyBorder="1" applyAlignment="1" applyProtection="1">
      <alignment horizontal="center" vertical="center"/>
      <protection locked="0"/>
    </xf>
    <xf numFmtId="0" fontId="59" fillId="0" borderId="85" xfId="0" applyFont="1" applyBorder="1" applyAlignment="1" applyProtection="1">
      <alignment vertical="center" wrapText="1"/>
      <protection locked="0"/>
    </xf>
    <xf numFmtId="0" fontId="59" fillId="0" borderId="119" xfId="0" applyFont="1" applyBorder="1" applyAlignment="1" applyProtection="1">
      <alignment vertical="center" wrapText="1"/>
      <protection locked="0"/>
    </xf>
    <xf numFmtId="0" fontId="59" fillId="0" borderId="116" xfId="0" applyFont="1" applyBorder="1" applyAlignment="1" applyProtection="1">
      <alignment horizontal="center" vertical="center" wrapText="1"/>
      <protection locked="0"/>
    </xf>
    <xf numFmtId="14" fontId="59" fillId="0" borderId="117" xfId="0" applyNumberFormat="1" applyFont="1" applyBorder="1" applyAlignment="1" applyProtection="1">
      <alignment horizontal="center" vertical="center" wrapText="1"/>
      <protection locked="0"/>
    </xf>
    <xf numFmtId="14" fontId="34" fillId="0" borderId="67" xfId="0" applyNumberFormat="1" applyFont="1" applyBorder="1" applyAlignment="1" applyProtection="1">
      <alignment horizontal="center" vertical="center"/>
      <protection locked="0"/>
    </xf>
    <xf numFmtId="0" fontId="34" fillId="0" borderId="85" xfId="0" applyFont="1" applyBorder="1" applyAlignment="1" applyProtection="1">
      <alignment horizontal="left" vertical="center" wrapText="1"/>
      <protection locked="0"/>
    </xf>
    <xf numFmtId="14" fontId="78" fillId="0" borderId="118" xfId="0" applyNumberFormat="1" applyFont="1" applyBorder="1" applyAlignment="1" applyProtection="1">
      <alignment horizontal="center" vertical="center"/>
      <protection locked="0"/>
    </xf>
    <xf numFmtId="0" fontId="78" fillId="0" borderId="85" xfId="0" applyFont="1" applyBorder="1" applyAlignment="1" applyProtection="1">
      <alignment horizontal="center" vertical="center"/>
      <protection locked="0"/>
    </xf>
    <xf numFmtId="14" fontId="34" fillId="0" borderId="128" xfId="0" applyNumberFormat="1" applyFont="1" applyBorder="1" applyAlignment="1" applyProtection="1">
      <alignment horizontal="center" vertical="center" wrapText="1"/>
      <protection locked="0"/>
    </xf>
    <xf numFmtId="0" fontId="34" fillId="0" borderId="110" xfId="0" applyFont="1" applyBorder="1" applyAlignment="1" applyProtection="1">
      <alignment horizontal="center" vertical="center" wrapText="1"/>
      <protection locked="0"/>
    </xf>
    <xf numFmtId="14" fontId="34" fillId="0" borderId="116" xfId="0" applyNumberFormat="1" applyFont="1" applyBorder="1" applyAlignment="1" applyProtection="1">
      <alignment horizontal="center" vertical="center" wrapText="1"/>
      <protection locked="0"/>
    </xf>
    <xf numFmtId="14" fontId="34" fillId="0" borderId="85" xfId="0" applyNumberFormat="1" applyFont="1" applyBorder="1" applyAlignment="1" applyProtection="1">
      <alignment horizontal="center" vertical="center" wrapText="1"/>
      <protection locked="0"/>
    </xf>
    <xf numFmtId="0" fontId="34" fillId="0" borderId="132" xfId="0" applyFont="1" applyBorder="1" applyAlignment="1" applyProtection="1">
      <alignment horizontal="center" vertical="center" wrapText="1"/>
      <protection locked="0"/>
    </xf>
    <xf numFmtId="0" fontId="34" fillId="0" borderId="105" xfId="0" applyFont="1" applyBorder="1" applyAlignment="1" applyProtection="1">
      <alignment horizontal="center" vertical="center" wrapText="1"/>
      <protection locked="0"/>
    </xf>
    <xf numFmtId="14" fontId="34" fillId="0" borderId="133" xfId="0" applyNumberFormat="1" applyFont="1" applyBorder="1" applyAlignment="1" applyProtection="1">
      <alignment horizontal="center" vertical="center"/>
      <protection locked="0"/>
    </xf>
    <xf numFmtId="0" fontId="59" fillId="0" borderId="116" xfId="0" applyFont="1" applyBorder="1" applyAlignment="1" applyProtection="1">
      <alignment vertical="center" wrapText="1"/>
      <protection locked="0"/>
    </xf>
    <xf numFmtId="0" fontId="34" fillId="0" borderId="117" xfId="0" applyFont="1" applyBorder="1" applyAlignment="1" applyProtection="1">
      <alignment horizontal="center" vertical="center" wrapText="1"/>
      <protection locked="0"/>
    </xf>
    <xf numFmtId="9" fontId="34" fillId="0" borderId="77" xfId="0" applyNumberFormat="1" applyFont="1" applyBorder="1" applyAlignment="1" applyProtection="1">
      <alignment horizontal="center" vertical="center" wrapText="1"/>
      <protection locked="0"/>
    </xf>
    <xf numFmtId="9" fontId="34" fillId="0" borderId="45" xfId="0" applyNumberFormat="1" applyFont="1" applyBorder="1" applyAlignment="1" applyProtection="1">
      <alignment horizontal="center" vertical="center" wrapText="1"/>
      <protection locked="0"/>
    </xf>
    <xf numFmtId="0" fontId="34" fillId="0" borderId="127" xfId="0" applyFont="1" applyBorder="1" applyAlignment="1" applyProtection="1">
      <alignment horizontal="center" vertical="center"/>
      <protection locked="0"/>
    </xf>
    <xf numFmtId="9" fontId="34" fillId="0" borderId="64" xfId="0" applyNumberFormat="1" applyFont="1" applyBorder="1" applyAlignment="1" applyProtection="1">
      <alignment horizontal="center" vertical="center" wrapText="1"/>
      <protection locked="0"/>
    </xf>
    <xf numFmtId="0" fontId="59" fillId="28" borderId="116" xfId="0" applyFont="1" applyFill="1" applyBorder="1" applyAlignment="1" applyProtection="1">
      <alignment horizontal="left" vertical="center" wrapText="1"/>
      <protection locked="0"/>
    </xf>
    <xf numFmtId="0" fontId="34" fillId="0" borderId="116" xfId="0" applyFont="1" applyBorder="1" applyAlignment="1" applyProtection="1">
      <alignment horizontal="left" vertical="center" wrapText="1"/>
      <protection locked="0"/>
    </xf>
    <xf numFmtId="0" fontId="34" fillId="28" borderId="116" xfId="0" applyFont="1" applyFill="1" applyBorder="1" applyAlignment="1" applyProtection="1">
      <alignment horizontal="left" vertical="center" wrapText="1"/>
      <protection locked="0"/>
    </xf>
    <xf numFmtId="14" fontId="34" fillId="0" borderId="118" xfId="0" applyNumberFormat="1" applyFont="1" applyBorder="1" applyAlignment="1" applyProtection="1">
      <alignment vertical="center"/>
      <protection locked="0"/>
    </xf>
    <xf numFmtId="14" fontId="34" fillId="0" borderId="120" xfId="0" applyNumberFormat="1" applyFont="1" applyBorder="1" applyAlignment="1" applyProtection="1">
      <alignment vertical="center"/>
      <protection locked="0"/>
    </xf>
    <xf numFmtId="0" fontId="59" fillId="0" borderId="85" xfId="0" applyFont="1" applyBorder="1" applyAlignment="1" applyProtection="1">
      <alignment vertical="top" wrapText="1"/>
      <protection locked="0"/>
    </xf>
    <xf numFmtId="14" fontId="34" fillId="0" borderId="118" xfId="0" applyNumberFormat="1" applyFont="1" applyBorder="1" applyAlignment="1" applyProtection="1">
      <alignment vertical="top"/>
      <protection locked="0"/>
    </xf>
    <xf numFmtId="0" fontId="59" fillId="0" borderId="119" xfId="0" applyFont="1" applyBorder="1" applyAlignment="1" applyProtection="1">
      <alignment vertical="top" wrapText="1"/>
      <protection locked="0"/>
    </xf>
    <xf numFmtId="14" fontId="34" fillId="0" borderId="120" xfId="0" applyNumberFormat="1" applyFont="1" applyBorder="1" applyAlignment="1" applyProtection="1">
      <alignment vertical="top"/>
      <protection locked="0"/>
    </xf>
    <xf numFmtId="0" fontId="34" fillId="27" borderId="105" xfId="0" applyFont="1" applyFill="1" applyBorder="1" applyAlignment="1" applyProtection="1">
      <alignment horizontal="center" vertical="center" wrapText="1"/>
      <protection hidden="1"/>
    </xf>
    <xf numFmtId="1" fontId="34" fillId="0" borderId="105" xfId="0" applyNumberFormat="1" applyFont="1" applyBorder="1" applyAlignment="1" applyProtection="1">
      <alignment horizontal="center" vertical="center" wrapText="1"/>
      <protection hidden="1"/>
    </xf>
    <xf numFmtId="1" fontId="56" fillId="2" borderId="105" xfId="0" applyNumberFormat="1" applyFont="1" applyFill="1" applyBorder="1" applyAlignment="1" applyProtection="1">
      <alignment horizontal="center" vertical="center" wrapText="1"/>
      <protection locked="0"/>
    </xf>
    <xf numFmtId="0" fontId="59" fillId="0" borderId="105" xfId="0" applyFont="1" applyBorder="1" applyAlignment="1" applyProtection="1">
      <alignment horizontal="center" vertical="center" wrapText="1"/>
      <protection hidden="1"/>
    </xf>
    <xf numFmtId="0" fontId="59" fillId="27" borderId="105" xfId="0" applyFont="1" applyFill="1" applyBorder="1" applyAlignment="1" applyProtection="1">
      <alignment horizontal="center" vertical="center" wrapText="1"/>
      <protection hidden="1"/>
    </xf>
    <xf numFmtId="14" fontId="34" fillId="0" borderId="117" xfId="0" applyNumberFormat="1" applyFont="1" applyBorder="1" applyAlignment="1" applyProtection="1">
      <alignment horizontal="center" vertical="center" wrapText="1"/>
      <protection locked="0"/>
    </xf>
    <xf numFmtId="0" fontId="80" fillId="0" borderId="85" xfId="0" applyFont="1" applyBorder="1" applyAlignment="1" applyProtection="1">
      <alignment horizontal="center" vertical="center" wrapText="1"/>
      <protection locked="0"/>
    </xf>
    <xf numFmtId="0" fontId="34" fillId="0" borderId="105" xfId="0" applyFont="1" applyBorder="1" applyAlignment="1" applyProtection="1">
      <alignment horizontal="center" vertical="center"/>
      <protection locked="0"/>
    </xf>
    <xf numFmtId="0" fontId="80" fillId="0" borderId="116" xfId="0" applyFont="1" applyBorder="1" applyAlignment="1" applyProtection="1">
      <alignment horizontal="center" vertical="center" wrapText="1"/>
      <protection locked="0"/>
    </xf>
    <xf numFmtId="0" fontId="34" fillId="27" borderId="66" xfId="0" applyFont="1" applyFill="1" applyBorder="1" applyAlignment="1" applyProtection="1">
      <alignment horizontal="center" vertical="center" wrapText="1"/>
      <protection hidden="1"/>
    </xf>
    <xf numFmtId="1" fontId="34" fillId="0" borderId="66" xfId="0" applyNumberFormat="1" applyFont="1" applyBorder="1" applyAlignment="1" applyProtection="1">
      <alignment horizontal="center" vertical="center" wrapText="1"/>
      <protection hidden="1"/>
    </xf>
    <xf numFmtId="1" fontId="56" fillId="2" borderId="66" xfId="0" applyNumberFormat="1" applyFont="1" applyFill="1" applyBorder="1" applyAlignment="1" applyProtection="1">
      <alignment horizontal="center" vertical="center" wrapText="1"/>
      <protection locked="0"/>
    </xf>
    <xf numFmtId="0" fontId="59" fillId="0" borderId="66" xfId="0" applyFont="1" applyBorder="1" applyAlignment="1" applyProtection="1">
      <alignment horizontal="center" vertical="center" wrapText="1"/>
      <protection hidden="1"/>
    </xf>
    <xf numFmtId="0" fontId="59" fillId="27" borderId="66" xfId="0" applyFont="1" applyFill="1" applyBorder="1" applyAlignment="1" applyProtection="1">
      <alignment horizontal="center" vertical="center" wrapText="1"/>
      <protection hidden="1"/>
    </xf>
    <xf numFmtId="14" fontId="34" fillId="0" borderId="132" xfId="0" applyNumberFormat="1" applyFont="1" applyBorder="1" applyAlignment="1" applyProtection="1">
      <alignment horizontal="center" vertical="center"/>
      <protection locked="0"/>
    </xf>
    <xf numFmtId="0" fontId="34" fillId="0" borderId="108" xfId="0" applyFont="1" applyBorder="1" applyAlignment="1" applyProtection="1">
      <alignment horizontal="center" vertical="center"/>
      <protection locked="0"/>
    </xf>
    <xf numFmtId="0" fontId="34" fillId="0" borderId="133" xfId="0" applyFont="1" applyBorder="1" applyAlignment="1" applyProtection="1">
      <alignment horizontal="center" vertical="center"/>
      <protection locked="0"/>
    </xf>
    <xf numFmtId="0" fontId="34" fillId="0" borderId="119" xfId="0" applyFont="1" applyBorder="1" applyAlignment="1" applyProtection="1">
      <alignment horizontal="left" vertical="center" wrapText="1"/>
      <protection locked="0"/>
    </xf>
    <xf numFmtId="0" fontId="34" fillId="0" borderId="132" xfId="0" applyFont="1" applyBorder="1" applyAlignment="1" applyProtection="1">
      <alignment horizontal="center" vertical="center"/>
      <protection locked="0"/>
    </xf>
    <xf numFmtId="0" fontId="37" fillId="0" borderId="116" xfId="0" applyFont="1" applyBorder="1" applyAlignment="1" applyProtection="1">
      <alignment wrapText="1"/>
      <protection locked="0"/>
    </xf>
    <xf numFmtId="0" fontId="37" fillId="0" borderId="85" xfId="0" applyFont="1" applyBorder="1" applyAlignment="1" applyProtection="1">
      <alignment wrapText="1"/>
      <protection locked="0"/>
    </xf>
    <xf numFmtId="14" fontId="37" fillId="0" borderId="53" xfId="0" applyNumberFormat="1" applyFont="1" applyBorder="1" applyAlignment="1" applyProtection="1">
      <alignment horizontal="center" vertical="center"/>
      <protection locked="0"/>
    </xf>
    <xf numFmtId="0" fontId="34" fillId="0" borderId="0" xfId="0" applyFont="1" applyAlignment="1" applyProtection="1">
      <alignment horizontal="left" vertical="center"/>
      <protection locked="0"/>
    </xf>
    <xf numFmtId="0" fontId="59" fillId="0" borderId="116" xfId="0" applyFont="1" applyBorder="1" applyAlignment="1" applyProtection="1">
      <alignment horizontal="left" vertical="center" wrapText="1"/>
      <protection locked="0"/>
    </xf>
    <xf numFmtId="0" fontId="34" fillId="0" borderId="107" xfId="0" applyFont="1" applyBorder="1" applyAlignment="1" applyProtection="1">
      <alignment horizontal="left" vertical="center" wrapText="1"/>
      <protection locked="0"/>
    </xf>
    <xf numFmtId="0" fontId="59" fillId="0" borderId="85" xfId="0" applyFont="1" applyBorder="1" applyAlignment="1" applyProtection="1">
      <alignment horizontal="left" vertical="center" wrapText="1"/>
      <protection locked="0"/>
    </xf>
    <xf numFmtId="0" fontId="34" fillId="0" borderId="139" xfId="0" applyFont="1" applyBorder="1" applyAlignment="1" applyProtection="1">
      <alignment horizontal="left" vertical="center" wrapText="1"/>
      <protection locked="0"/>
    </xf>
    <xf numFmtId="0" fontId="34" fillId="0" borderId="142" xfId="0" applyFont="1" applyBorder="1" applyAlignment="1" applyProtection="1">
      <alignment horizontal="left" vertical="center" wrapText="1"/>
      <protection locked="0"/>
    </xf>
    <xf numFmtId="0" fontId="59" fillId="2" borderId="107" xfId="0" applyFont="1" applyFill="1" applyBorder="1" applyAlignment="1" applyProtection="1">
      <alignment horizontal="left" vertical="center" wrapText="1"/>
      <protection locked="0"/>
    </xf>
    <xf numFmtId="0" fontId="34" fillId="2" borderId="107" xfId="0" applyFont="1" applyFill="1" applyBorder="1" applyAlignment="1" applyProtection="1">
      <alignment horizontal="left" vertical="center" wrapText="1"/>
      <protection locked="0"/>
    </xf>
    <xf numFmtId="0" fontId="59" fillId="2" borderId="85" xfId="0" applyFont="1" applyFill="1" applyBorder="1" applyAlignment="1" applyProtection="1">
      <alignment horizontal="left" vertical="center" wrapText="1"/>
      <protection locked="0"/>
    </xf>
    <xf numFmtId="0" fontId="34" fillId="2" borderId="85" xfId="0" applyFont="1" applyFill="1" applyBorder="1" applyAlignment="1" applyProtection="1">
      <alignment horizontal="left" vertical="center" wrapText="1"/>
      <protection locked="0"/>
    </xf>
    <xf numFmtId="0" fontId="59" fillId="2" borderId="119" xfId="0" applyFont="1" applyFill="1" applyBorder="1" applyAlignment="1" applyProtection="1">
      <alignment horizontal="left" vertical="center" wrapText="1"/>
      <protection locked="0"/>
    </xf>
    <xf numFmtId="0" fontId="34" fillId="2" borderId="119" xfId="0" applyFont="1" applyFill="1" applyBorder="1" applyAlignment="1" applyProtection="1">
      <alignment horizontal="left" vertical="center" wrapText="1"/>
      <protection locked="0"/>
    </xf>
    <xf numFmtId="0" fontId="59" fillId="28" borderId="85" xfId="0" applyFont="1" applyFill="1" applyBorder="1" applyAlignment="1" applyProtection="1">
      <alignment horizontal="left" vertical="center" wrapText="1"/>
      <protection locked="0"/>
    </xf>
    <xf numFmtId="0" fontId="34" fillId="28" borderId="85" xfId="0" applyFont="1" applyFill="1" applyBorder="1" applyAlignment="1" applyProtection="1">
      <alignment horizontal="left" vertical="center" wrapText="1"/>
      <protection locked="0"/>
    </xf>
    <xf numFmtId="0" fontId="59" fillId="28" borderId="119" xfId="0" applyFont="1" applyFill="1" applyBorder="1" applyAlignment="1" applyProtection="1">
      <alignment horizontal="left" vertical="center" wrapText="1"/>
      <protection locked="0"/>
    </xf>
    <xf numFmtId="0" fontId="34" fillId="28" borderId="119" xfId="0" applyFont="1" applyFill="1" applyBorder="1" applyAlignment="1" applyProtection="1">
      <alignment horizontal="left" vertical="center" wrapText="1"/>
      <protection locked="0"/>
    </xf>
    <xf numFmtId="0" fontId="34" fillId="0" borderId="85" xfId="0" applyFont="1" applyBorder="1" applyAlignment="1" applyProtection="1">
      <alignment horizontal="left" vertical="center"/>
      <protection locked="0"/>
    </xf>
    <xf numFmtId="0" fontId="34" fillId="0" borderId="105" xfId="0" applyFont="1" applyBorder="1" applyAlignment="1" applyProtection="1">
      <alignment horizontal="left" vertical="center" wrapText="1"/>
      <protection locked="0"/>
    </xf>
    <xf numFmtId="0" fontId="34" fillId="0" borderId="129" xfId="0" applyFont="1" applyBorder="1" applyAlignment="1" applyProtection="1">
      <alignment horizontal="center" vertical="center" wrapText="1"/>
      <protection locked="0"/>
    </xf>
    <xf numFmtId="0" fontId="34" fillId="0" borderId="130" xfId="0" applyFont="1" applyBorder="1" applyAlignment="1" applyProtection="1">
      <alignment horizontal="center" vertical="center" wrapText="1"/>
      <protection locked="0"/>
    </xf>
    <xf numFmtId="0" fontId="34" fillId="0" borderId="129" xfId="0" applyFont="1" applyBorder="1" applyAlignment="1" applyProtection="1">
      <alignment horizontal="center" vertical="top" wrapText="1"/>
      <protection locked="0"/>
    </xf>
    <xf numFmtId="0" fontId="34" fillId="0" borderId="129" xfId="0" applyFont="1" applyBorder="1" applyAlignment="1" applyProtection="1">
      <alignment horizontal="justify" vertical="center" wrapText="1"/>
      <protection locked="0"/>
    </xf>
    <xf numFmtId="0" fontId="59" fillId="0" borderId="129" xfId="0" applyFont="1" applyBorder="1" applyAlignment="1" applyProtection="1">
      <alignment horizontal="left" vertical="center" wrapText="1"/>
      <protection locked="0"/>
    </xf>
    <xf numFmtId="0" fontId="34" fillId="28" borderId="129" xfId="0" applyFont="1" applyFill="1" applyBorder="1" applyAlignment="1" applyProtection="1">
      <alignment vertical="center" wrapText="1"/>
      <protection locked="0"/>
    </xf>
    <xf numFmtId="0" fontId="34" fillId="28" borderId="110" xfId="0" applyFont="1" applyFill="1" applyBorder="1" applyAlignment="1" applyProtection="1">
      <alignment vertical="center" wrapText="1"/>
      <protection locked="0"/>
    </xf>
    <xf numFmtId="0" fontId="34" fillId="28" borderId="130" xfId="0" applyFont="1" applyFill="1" applyBorder="1" applyAlignment="1" applyProtection="1">
      <alignment vertical="center" wrapText="1"/>
      <protection locked="0"/>
    </xf>
    <xf numFmtId="0" fontId="34" fillId="28" borderId="110" xfId="0" applyFont="1" applyFill="1" applyBorder="1" applyAlignment="1" applyProtection="1">
      <alignment vertical="top" wrapText="1"/>
      <protection locked="0"/>
    </xf>
    <xf numFmtId="0" fontId="34" fillId="28" borderId="130" xfId="0" applyFont="1" applyFill="1" applyBorder="1" applyAlignment="1" applyProtection="1">
      <alignment vertical="top" wrapText="1"/>
      <protection locked="0"/>
    </xf>
    <xf numFmtId="0" fontId="78" fillId="0" borderId="110" xfId="0" applyFont="1" applyBorder="1" applyAlignment="1" applyProtection="1">
      <alignment horizontal="center" vertical="center" wrapText="1"/>
      <protection locked="0"/>
    </xf>
    <xf numFmtId="0" fontId="34" fillId="0" borderId="109" xfId="0" applyFont="1" applyBorder="1" applyAlignment="1" applyProtection="1">
      <alignment horizontal="center" vertical="center" wrapText="1"/>
      <protection locked="0"/>
    </xf>
    <xf numFmtId="0" fontId="34" fillId="0" borderId="110" xfId="0" applyFont="1" applyBorder="1" applyAlignment="1" applyProtection="1">
      <alignment horizontal="justify" vertical="center" wrapText="1"/>
      <protection locked="0"/>
    </xf>
    <xf numFmtId="0" fontId="49" fillId="15" borderId="85" xfId="2" applyFont="1" applyFill="1" applyBorder="1" applyAlignment="1" applyProtection="1">
      <alignment horizontal="center" vertical="center" textRotation="90" wrapText="1"/>
      <protection hidden="1"/>
    </xf>
    <xf numFmtId="0" fontId="53" fillId="15" borderId="85" xfId="0" applyFont="1" applyFill="1" applyBorder="1" applyAlignment="1" applyProtection="1">
      <alignment horizontal="left" vertical="center" wrapText="1"/>
      <protection hidden="1"/>
    </xf>
    <xf numFmtId="0" fontId="54" fillId="2" borderId="85" xfId="2" applyFont="1" applyFill="1" applyBorder="1" applyAlignment="1" applyProtection="1">
      <alignment horizontal="justify" vertical="center" wrapText="1"/>
      <protection hidden="1"/>
    </xf>
    <xf numFmtId="0" fontId="48" fillId="2" borderId="86" xfId="2" applyFont="1" applyFill="1" applyBorder="1" applyAlignment="1" applyProtection="1">
      <alignment horizontal="center"/>
      <protection hidden="1"/>
    </xf>
    <xf numFmtId="0" fontId="73" fillId="15" borderId="85" xfId="2" applyFont="1" applyFill="1" applyBorder="1" applyAlignment="1" applyProtection="1">
      <alignment horizontal="center" vertical="center" textRotation="90"/>
      <protection hidden="1"/>
    </xf>
    <xf numFmtId="0" fontId="73" fillId="15" borderId="85" xfId="2" applyFont="1" applyFill="1" applyBorder="1" applyAlignment="1" applyProtection="1">
      <alignment horizontal="center" vertical="center" textRotation="90" wrapText="1"/>
      <protection hidden="1"/>
    </xf>
    <xf numFmtId="0" fontId="54" fillId="2" borderId="101" xfId="2" applyFont="1" applyFill="1" applyBorder="1" applyAlignment="1" applyProtection="1">
      <alignment horizontal="justify" vertical="center" wrapText="1"/>
      <protection hidden="1"/>
    </xf>
    <xf numFmtId="0" fontId="53" fillId="15" borderId="100" xfId="3" applyFont="1" applyFill="1" applyBorder="1" applyAlignment="1" applyProtection="1">
      <alignment horizontal="left" vertical="center" wrapText="1" readingOrder="1"/>
      <protection hidden="1"/>
    </xf>
    <xf numFmtId="0" fontId="53" fillId="15" borderId="101" xfId="3" applyFont="1" applyFill="1" applyBorder="1" applyAlignment="1" applyProtection="1">
      <alignment horizontal="left" vertical="center" wrapText="1" readingOrder="1"/>
      <protection hidden="1"/>
    </xf>
    <xf numFmtId="0" fontId="73" fillId="15" borderId="108" xfId="2" applyFont="1" applyFill="1" applyBorder="1" applyAlignment="1" applyProtection="1">
      <alignment horizontal="center" vertical="center" textRotation="90"/>
      <protection hidden="1"/>
    </xf>
    <xf numFmtId="0" fontId="73" fillId="15" borderId="109" xfId="2" applyFont="1" applyFill="1" applyBorder="1" applyAlignment="1" applyProtection="1">
      <alignment horizontal="center" vertical="center" textRotation="90"/>
      <protection hidden="1"/>
    </xf>
    <xf numFmtId="0" fontId="73" fillId="15" borderId="86" xfId="2" applyFont="1" applyFill="1" applyBorder="1" applyAlignment="1" applyProtection="1">
      <alignment horizontal="center" vertical="center" textRotation="90"/>
      <protection hidden="1"/>
    </xf>
    <xf numFmtId="0" fontId="73" fillId="15" borderId="87" xfId="2" applyFont="1" applyFill="1" applyBorder="1" applyAlignment="1" applyProtection="1">
      <alignment horizontal="center" vertical="center" textRotation="90"/>
      <protection hidden="1"/>
    </xf>
    <xf numFmtId="0" fontId="73" fillId="15" borderId="88" xfId="2" applyFont="1" applyFill="1" applyBorder="1" applyAlignment="1" applyProtection="1">
      <alignment horizontal="center" vertical="center" textRotation="90"/>
      <protection hidden="1"/>
    </xf>
    <xf numFmtId="0" fontId="73" fillId="15" borderId="90" xfId="2" applyFont="1" applyFill="1" applyBorder="1" applyAlignment="1" applyProtection="1">
      <alignment horizontal="center" vertical="center" textRotation="90"/>
      <protection hidden="1"/>
    </xf>
    <xf numFmtId="0" fontId="53" fillId="15" borderId="100" xfId="0" applyFont="1" applyFill="1" applyBorder="1" applyAlignment="1" applyProtection="1">
      <alignment horizontal="left" vertical="center" wrapText="1"/>
      <protection hidden="1"/>
    </xf>
    <xf numFmtId="0" fontId="53" fillId="15" borderId="101" xfId="0" applyFont="1" applyFill="1" applyBorder="1" applyAlignment="1" applyProtection="1">
      <alignment horizontal="left" vertical="center" wrapText="1"/>
      <protection hidden="1"/>
    </xf>
    <xf numFmtId="0" fontId="53" fillId="15" borderId="104" xfId="0" applyFont="1" applyFill="1" applyBorder="1" applyAlignment="1" applyProtection="1">
      <alignment horizontal="left" vertical="center" wrapText="1"/>
      <protection hidden="1"/>
    </xf>
    <xf numFmtId="0" fontId="53" fillId="15" borderId="103" xfId="0" applyFont="1" applyFill="1" applyBorder="1" applyAlignment="1" applyProtection="1">
      <alignment horizontal="left" vertical="center" wrapText="1"/>
      <protection hidden="1"/>
    </xf>
    <xf numFmtId="0" fontId="54" fillId="2" borderId="103" xfId="2" applyFont="1" applyFill="1" applyBorder="1" applyAlignment="1" applyProtection="1">
      <alignment horizontal="justify" vertical="center" wrapText="1"/>
      <protection hidden="1"/>
    </xf>
    <xf numFmtId="0" fontId="73" fillId="15" borderId="91" xfId="2" applyFont="1" applyFill="1" applyBorder="1" applyAlignment="1" applyProtection="1">
      <alignment horizontal="center" vertical="center" wrapText="1"/>
      <protection hidden="1"/>
    </xf>
    <xf numFmtId="0" fontId="73" fillId="15" borderId="92" xfId="2" applyFont="1" applyFill="1" applyBorder="1" applyAlignment="1" applyProtection="1">
      <alignment horizontal="center" vertical="center" wrapText="1"/>
      <protection hidden="1"/>
    </xf>
    <xf numFmtId="0" fontId="73" fillId="15" borderId="93" xfId="2" applyFont="1" applyFill="1" applyBorder="1" applyAlignment="1" applyProtection="1">
      <alignment horizontal="center" vertical="center" wrapText="1"/>
      <protection hidden="1"/>
    </xf>
    <xf numFmtId="0" fontId="48" fillId="0" borderId="86" xfId="2" quotePrefix="1" applyFont="1" applyBorder="1" applyAlignment="1" applyProtection="1">
      <alignment horizontal="left" vertical="center" wrapText="1"/>
      <protection hidden="1"/>
    </xf>
    <xf numFmtId="0" fontId="48" fillId="0" borderId="0" xfId="2" quotePrefix="1" applyFont="1" applyAlignment="1" applyProtection="1">
      <alignment horizontal="left" vertical="center" wrapText="1"/>
      <protection hidden="1"/>
    </xf>
    <xf numFmtId="0" fontId="48" fillId="0" borderId="87" xfId="2" quotePrefix="1" applyFont="1" applyBorder="1" applyAlignment="1" applyProtection="1">
      <alignment horizontal="left" vertical="center" wrapText="1"/>
      <protection hidden="1"/>
    </xf>
    <xf numFmtId="0" fontId="50" fillId="2" borderId="94" xfId="2" quotePrefix="1" applyFont="1" applyFill="1" applyBorder="1" applyAlignment="1" applyProtection="1">
      <alignment horizontal="left" vertical="top" wrapText="1"/>
      <protection hidden="1"/>
    </xf>
    <xf numFmtId="0" fontId="50" fillId="2" borderId="95" xfId="2" quotePrefix="1" applyFont="1" applyFill="1" applyBorder="1" applyAlignment="1" applyProtection="1">
      <alignment horizontal="left" vertical="top" wrapText="1"/>
      <protection hidden="1"/>
    </xf>
    <xf numFmtId="0" fontId="51" fillId="2" borderId="95" xfId="2" quotePrefix="1" applyFont="1" applyFill="1" applyBorder="1" applyAlignment="1" applyProtection="1">
      <alignment horizontal="left" vertical="top" wrapText="1"/>
      <protection hidden="1"/>
    </xf>
    <xf numFmtId="0" fontId="51" fillId="2" borderId="96" xfId="2" quotePrefix="1" applyFont="1" applyFill="1" applyBorder="1" applyAlignment="1" applyProtection="1">
      <alignment horizontal="left" vertical="top" wrapText="1"/>
      <protection hidden="1"/>
    </xf>
    <xf numFmtId="0" fontId="48" fillId="0" borderId="86" xfId="2" quotePrefix="1" applyFont="1" applyBorder="1" applyAlignment="1" applyProtection="1">
      <alignment horizontal="left" vertical="top" wrapText="1"/>
      <protection hidden="1"/>
    </xf>
    <xf numFmtId="0" fontId="48" fillId="0" borderId="0" xfId="2" quotePrefix="1" applyFont="1" applyAlignment="1" applyProtection="1">
      <alignment horizontal="left" vertical="top" wrapText="1"/>
      <protection hidden="1"/>
    </xf>
    <xf numFmtId="0" fontId="48" fillId="0" borderId="87" xfId="2" quotePrefix="1" applyFont="1" applyBorder="1" applyAlignment="1" applyProtection="1">
      <alignment horizontal="left" vertical="top" wrapText="1"/>
      <protection hidden="1"/>
    </xf>
    <xf numFmtId="0" fontId="53" fillId="15" borderId="101" xfId="2" applyFont="1" applyFill="1" applyBorder="1" applyAlignment="1" applyProtection="1">
      <alignment horizontal="center" vertical="center"/>
      <protection hidden="1"/>
    </xf>
    <xf numFmtId="0" fontId="2" fillId="2" borderId="97" xfId="2" quotePrefix="1" applyFont="1" applyFill="1" applyBorder="1" applyAlignment="1" applyProtection="1">
      <alignment horizontal="justify" vertical="center" wrapText="1"/>
      <protection hidden="1"/>
    </xf>
    <xf numFmtId="0" fontId="2" fillId="2" borderId="98" xfId="2" quotePrefix="1" applyFont="1" applyFill="1" applyBorder="1" applyAlignment="1" applyProtection="1">
      <alignment horizontal="justify" vertical="center" wrapText="1"/>
      <protection hidden="1"/>
    </xf>
    <xf numFmtId="0" fontId="2" fillId="2" borderId="99" xfId="2" quotePrefix="1" applyFont="1" applyFill="1" applyBorder="1" applyAlignment="1" applyProtection="1">
      <alignment horizontal="justify" vertical="center" wrapText="1"/>
      <protection hidden="1"/>
    </xf>
    <xf numFmtId="0" fontId="53" fillId="15" borderId="0" xfId="3" applyFont="1" applyFill="1" applyAlignment="1" applyProtection="1">
      <alignment horizontal="center" vertical="center" wrapText="1"/>
      <protection hidden="1"/>
    </xf>
    <xf numFmtId="0" fontId="53" fillId="15" borderId="102" xfId="3" applyFont="1" applyFill="1" applyBorder="1" applyAlignment="1" applyProtection="1">
      <alignment horizontal="center" vertical="center" wrapText="1"/>
      <protection hidden="1"/>
    </xf>
    <xf numFmtId="0" fontId="54" fillId="2" borderId="85" xfId="2" applyFont="1" applyFill="1" applyBorder="1" applyAlignment="1" applyProtection="1">
      <alignment horizontal="justify" vertical="top" wrapText="1"/>
      <protection hidden="1"/>
    </xf>
    <xf numFmtId="0" fontId="54" fillId="2" borderId="101" xfId="2" applyFont="1" applyFill="1" applyBorder="1" applyAlignment="1" applyProtection="1">
      <alignment horizontal="left" vertical="center" wrapText="1"/>
      <protection hidden="1"/>
    </xf>
    <xf numFmtId="9" fontId="56" fillId="0" borderId="121" xfId="1" applyFont="1" applyBorder="1" applyAlignment="1" applyProtection="1">
      <alignment horizontal="center" vertical="center"/>
      <protection hidden="1"/>
    </xf>
    <xf numFmtId="9" fontId="56" fillId="0" borderId="79" xfId="1" applyFont="1" applyBorder="1" applyAlignment="1" applyProtection="1">
      <alignment horizontal="center" vertical="center"/>
      <protection hidden="1"/>
    </xf>
    <xf numFmtId="9" fontId="56" fillId="0" borderId="81" xfId="1" applyFont="1" applyBorder="1" applyAlignment="1" applyProtection="1">
      <alignment horizontal="center" vertical="center"/>
      <protection hidden="1"/>
    </xf>
    <xf numFmtId="1" fontId="34" fillId="0" borderId="116" xfId="0" applyNumberFormat="1" applyFont="1" applyBorder="1" applyAlignment="1" applyProtection="1">
      <alignment horizontal="center" vertical="center" textRotation="90" wrapText="1"/>
      <protection hidden="1"/>
    </xf>
    <xf numFmtId="1" fontId="34" fillId="0" borderId="85" xfId="0" applyNumberFormat="1" applyFont="1" applyBorder="1" applyAlignment="1" applyProtection="1">
      <alignment horizontal="center" vertical="center" textRotation="90" wrapText="1"/>
      <protection hidden="1"/>
    </xf>
    <xf numFmtId="1" fontId="34" fillId="0" borderId="119" xfId="0" applyNumberFormat="1" applyFont="1" applyBorder="1" applyAlignment="1" applyProtection="1">
      <alignment horizontal="center" vertical="center" textRotation="90" wrapText="1"/>
      <protection hidden="1"/>
    </xf>
    <xf numFmtId="165" fontId="34" fillId="27" borderId="116" xfId="1" applyNumberFormat="1" applyFont="1" applyFill="1" applyBorder="1" applyAlignment="1" applyProtection="1">
      <alignment horizontal="center" vertical="center"/>
      <protection hidden="1"/>
    </xf>
    <xf numFmtId="165" fontId="34" fillId="27" borderId="85" xfId="1" applyNumberFormat="1" applyFont="1" applyFill="1" applyBorder="1" applyAlignment="1" applyProtection="1">
      <alignment horizontal="center" vertical="center"/>
      <protection hidden="1"/>
    </xf>
    <xf numFmtId="165" fontId="34" fillId="27" borderId="119" xfId="1" applyNumberFormat="1" applyFont="1" applyFill="1" applyBorder="1" applyAlignment="1" applyProtection="1">
      <alignment horizontal="center" vertical="center"/>
      <protection hidden="1"/>
    </xf>
    <xf numFmtId="0" fontId="56" fillId="0" borderId="116" xfId="0" applyFont="1" applyBorder="1" applyAlignment="1" applyProtection="1">
      <alignment horizontal="center" vertical="center" textRotation="90" wrapText="1"/>
      <protection hidden="1"/>
    </xf>
    <xf numFmtId="0" fontId="56" fillId="0" borderId="85" xfId="0" applyFont="1" applyBorder="1" applyAlignment="1" applyProtection="1">
      <alignment horizontal="center" vertical="center" textRotation="90" wrapText="1"/>
      <protection hidden="1"/>
    </xf>
    <xf numFmtId="0" fontId="56" fillId="0" borderId="119" xfId="0" applyFont="1" applyBorder="1" applyAlignment="1" applyProtection="1">
      <alignment horizontal="center" vertical="center" textRotation="90" wrapText="1"/>
      <protection hidden="1"/>
    </xf>
    <xf numFmtId="9" fontId="34" fillId="27" borderId="116" xfId="0" applyNumberFormat="1" applyFont="1" applyFill="1" applyBorder="1" applyAlignment="1" applyProtection="1">
      <alignment horizontal="center" vertical="center"/>
      <protection hidden="1"/>
    </xf>
    <xf numFmtId="9" fontId="34" fillId="27" borderId="85" xfId="0" applyNumberFormat="1" applyFont="1" applyFill="1" applyBorder="1" applyAlignment="1" applyProtection="1">
      <alignment horizontal="center" vertical="center"/>
      <protection hidden="1"/>
    </xf>
    <xf numFmtId="9" fontId="34" fillId="27" borderId="119" xfId="0" applyNumberFormat="1" applyFont="1" applyFill="1" applyBorder="1" applyAlignment="1" applyProtection="1">
      <alignment horizontal="center" vertical="center"/>
      <protection hidden="1"/>
    </xf>
    <xf numFmtId="41" fontId="56" fillId="0" borderId="116" xfId="0" applyNumberFormat="1" applyFont="1" applyBorder="1" applyAlignment="1" applyProtection="1">
      <alignment horizontal="center" vertical="center" textRotation="90" wrapText="1"/>
      <protection hidden="1"/>
    </xf>
    <xf numFmtId="41" fontId="56" fillId="0" borderId="85" xfId="0" applyNumberFormat="1" applyFont="1" applyBorder="1" applyAlignment="1" applyProtection="1">
      <alignment horizontal="center" vertical="center" textRotation="90" wrapText="1"/>
      <protection hidden="1"/>
    </xf>
    <xf numFmtId="41" fontId="56" fillId="0" borderId="119" xfId="0" applyNumberFormat="1" applyFont="1" applyBorder="1" applyAlignment="1" applyProtection="1">
      <alignment horizontal="center" vertical="center" textRotation="90" wrapText="1"/>
      <protection hidden="1"/>
    </xf>
    <xf numFmtId="0" fontId="56" fillId="0" borderId="116" xfId="0" applyFont="1" applyBorder="1" applyAlignment="1" applyProtection="1">
      <alignment horizontal="center" vertical="center" textRotation="90"/>
      <protection hidden="1"/>
    </xf>
    <xf numFmtId="0" fontId="56" fillId="0" borderId="85" xfId="0" applyFont="1" applyBorder="1" applyAlignment="1" applyProtection="1">
      <alignment horizontal="center" vertical="center" textRotation="90"/>
      <protection hidden="1"/>
    </xf>
    <xf numFmtId="0" fontId="56" fillId="0" borderId="119" xfId="0" applyFont="1" applyBorder="1" applyAlignment="1" applyProtection="1">
      <alignment horizontal="center" vertical="center" textRotation="90"/>
      <protection hidden="1"/>
    </xf>
    <xf numFmtId="0" fontId="34" fillId="0" borderId="117" xfId="0" applyFont="1" applyBorder="1" applyAlignment="1" applyProtection="1">
      <alignment horizontal="center" vertical="center" textRotation="90"/>
      <protection locked="0"/>
    </xf>
    <xf numFmtId="0" fontId="34" fillId="0" borderId="118" xfId="0" applyFont="1" applyBorder="1" applyAlignment="1" applyProtection="1">
      <alignment horizontal="center" vertical="center" textRotation="90"/>
      <protection locked="0"/>
    </xf>
    <xf numFmtId="0" fontId="34" fillId="0" borderId="120" xfId="0" applyFont="1" applyBorder="1" applyAlignment="1" applyProtection="1">
      <alignment horizontal="center" vertical="center" textRotation="90"/>
      <protection locked="0"/>
    </xf>
    <xf numFmtId="0" fontId="34" fillId="15" borderId="115" xfId="0" applyFont="1" applyFill="1" applyBorder="1" applyAlignment="1" applyProtection="1">
      <alignment horizontal="center" vertical="center"/>
      <protection hidden="1"/>
    </xf>
    <xf numFmtId="0" fontId="34" fillId="15" borderId="83" xfId="0" applyFont="1" applyFill="1" applyBorder="1" applyAlignment="1" applyProtection="1">
      <alignment horizontal="center" vertical="center"/>
      <protection hidden="1"/>
    </xf>
    <xf numFmtId="0" fontId="34" fillId="15" borderId="77" xfId="0" applyFont="1" applyFill="1" applyBorder="1" applyAlignment="1" applyProtection="1">
      <alignment horizontal="center" vertical="center"/>
      <protection hidden="1"/>
    </xf>
    <xf numFmtId="0" fontId="34" fillId="2" borderId="68" xfId="0" applyFont="1" applyFill="1" applyBorder="1" applyAlignment="1" applyProtection="1">
      <alignment horizontal="center" vertical="center" wrapText="1"/>
      <protection locked="0"/>
    </xf>
    <xf numFmtId="0" fontId="34" fillId="2" borderId="122" xfId="0" applyFont="1" applyFill="1" applyBorder="1" applyAlignment="1" applyProtection="1">
      <alignment horizontal="center" vertical="center" wrapText="1"/>
      <protection locked="0"/>
    </xf>
    <xf numFmtId="0" fontId="34" fillId="2" borderId="124" xfId="0" applyFont="1" applyFill="1" applyBorder="1" applyAlignment="1" applyProtection="1">
      <alignment horizontal="center" vertical="center" wrapText="1"/>
      <protection locked="0"/>
    </xf>
    <xf numFmtId="0" fontId="34" fillId="15" borderId="106" xfId="0" applyFont="1" applyFill="1" applyBorder="1" applyAlignment="1" applyProtection="1">
      <alignment horizontal="center" vertical="center"/>
      <protection hidden="1"/>
    </xf>
    <xf numFmtId="0" fontId="34" fillId="15" borderId="125" xfId="0" applyFont="1" applyFill="1" applyBorder="1" applyAlignment="1" applyProtection="1">
      <alignment horizontal="center" vertical="center"/>
      <protection hidden="1"/>
    </xf>
    <xf numFmtId="0" fontId="34" fillId="15" borderId="66" xfId="0" applyFont="1" applyFill="1" applyBorder="1" applyAlignment="1" applyProtection="1">
      <alignment horizontal="center" vertical="center" wrapText="1"/>
      <protection hidden="1"/>
    </xf>
    <xf numFmtId="0" fontId="34" fillId="15" borderId="106" xfId="0" applyFont="1" applyFill="1" applyBorder="1" applyAlignment="1" applyProtection="1">
      <alignment horizontal="center" vertical="center" wrapText="1"/>
      <protection hidden="1"/>
    </xf>
    <xf numFmtId="0" fontId="34" fillId="15" borderId="125" xfId="0" applyFont="1" applyFill="1" applyBorder="1" applyAlignment="1" applyProtection="1">
      <alignment horizontal="center" vertical="center" wrapText="1"/>
      <protection hidden="1"/>
    </xf>
    <xf numFmtId="0" fontId="34" fillId="0" borderId="66" xfId="0" applyFont="1" applyBorder="1" applyAlignment="1" applyProtection="1">
      <alignment horizontal="center" vertical="center" wrapText="1"/>
      <protection locked="0"/>
    </xf>
    <xf numFmtId="0" fontId="34" fillId="0" borderId="106" xfId="0" applyFont="1" applyBorder="1" applyAlignment="1" applyProtection="1">
      <alignment horizontal="center" vertical="center" wrapText="1"/>
      <protection locked="0"/>
    </xf>
    <xf numFmtId="0" fontId="34" fillId="0" borderId="125" xfId="0" applyFont="1" applyBorder="1" applyAlignment="1" applyProtection="1">
      <alignment horizontal="center" vertical="center" wrapText="1"/>
      <protection locked="0"/>
    </xf>
    <xf numFmtId="0" fontId="59" fillId="0" borderId="66" xfId="0" applyFont="1" applyBorder="1" applyAlignment="1" applyProtection="1">
      <alignment horizontal="center" vertical="center" wrapText="1"/>
      <protection locked="0"/>
    </xf>
    <xf numFmtId="0" fontId="59" fillId="0" borderId="106" xfId="0" applyFont="1" applyBorder="1" applyAlignment="1" applyProtection="1">
      <alignment horizontal="center" vertical="center" wrapText="1"/>
      <protection locked="0"/>
    </xf>
    <xf numFmtId="0" fontId="59" fillId="0" borderId="125" xfId="0" applyFont="1" applyBorder="1" applyAlignment="1" applyProtection="1">
      <alignment horizontal="center" vertical="center" wrapText="1"/>
      <protection locked="0"/>
    </xf>
    <xf numFmtId="0" fontId="34" fillId="0" borderId="67" xfId="0" applyFont="1" applyBorder="1" applyAlignment="1" applyProtection="1">
      <alignment horizontal="center" vertical="center" wrapText="1"/>
      <protection locked="0"/>
    </xf>
    <xf numFmtId="0" fontId="34" fillId="0" borderId="123" xfId="0" applyFont="1" applyBorder="1" applyAlignment="1" applyProtection="1">
      <alignment horizontal="center" vertical="center" wrapText="1"/>
      <protection locked="0"/>
    </xf>
    <xf numFmtId="0" fontId="34" fillId="0" borderId="126" xfId="0" applyFont="1" applyBorder="1" applyAlignment="1" applyProtection="1">
      <alignment horizontal="center" vertical="center" wrapText="1"/>
      <protection locked="0"/>
    </xf>
    <xf numFmtId="0" fontId="34" fillId="0" borderId="84" xfId="0" applyFont="1" applyBorder="1" applyAlignment="1" applyProtection="1">
      <alignment horizontal="center" vertical="center"/>
      <protection locked="0"/>
    </xf>
    <xf numFmtId="0" fontId="34" fillId="0" borderId="80" xfId="0" applyFont="1" applyBorder="1" applyAlignment="1" applyProtection="1">
      <alignment horizontal="center" vertical="center"/>
      <protection locked="0"/>
    </xf>
    <xf numFmtId="0" fontId="34" fillId="0" borderId="82" xfId="0" applyFont="1" applyBorder="1" applyAlignment="1" applyProtection="1">
      <alignment horizontal="center" vertical="center"/>
      <protection locked="0"/>
    </xf>
    <xf numFmtId="0" fontId="56" fillId="15" borderId="71" xfId="0" applyFont="1" applyFill="1" applyBorder="1" applyAlignment="1" applyProtection="1">
      <alignment horizontal="center" vertical="center" wrapText="1"/>
      <protection hidden="1"/>
    </xf>
    <xf numFmtId="0" fontId="56" fillId="15" borderId="72" xfId="0" applyFont="1" applyFill="1" applyBorder="1" applyAlignment="1" applyProtection="1">
      <alignment horizontal="center" vertical="center" wrapText="1"/>
      <protection hidden="1"/>
    </xf>
    <xf numFmtId="0" fontId="56" fillId="15" borderId="73" xfId="0" applyFont="1" applyFill="1" applyBorder="1" applyAlignment="1" applyProtection="1">
      <alignment horizontal="center" vertical="center" wrapText="1"/>
      <protection hidden="1"/>
    </xf>
    <xf numFmtId="9" fontId="34" fillId="15" borderId="71" xfId="0" applyNumberFormat="1" applyFont="1" applyFill="1" applyBorder="1" applyAlignment="1" applyProtection="1">
      <alignment horizontal="center" vertical="center" wrapText="1"/>
      <protection hidden="1"/>
    </xf>
    <xf numFmtId="9" fontId="34" fillId="15" borderId="72" xfId="0" applyNumberFormat="1" applyFont="1" applyFill="1" applyBorder="1" applyAlignment="1" applyProtection="1">
      <alignment horizontal="center" vertical="center" wrapText="1"/>
      <protection hidden="1"/>
    </xf>
    <xf numFmtId="9" fontId="34" fillId="15" borderId="73" xfId="0" applyNumberFormat="1" applyFont="1" applyFill="1" applyBorder="1" applyAlignment="1" applyProtection="1">
      <alignment horizontal="center" vertical="center" wrapText="1"/>
      <protection hidden="1"/>
    </xf>
    <xf numFmtId="41" fontId="34" fillId="2" borderId="71" xfId="0" applyNumberFormat="1" applyFont="1" applyFill="1" applyBorder="1" applyAlignment="1" applyProtection="1">
      <alignment horizontal="center" vertical="center" wrapText="1"/>
      <protection hidden="1"/>
    </xf>
    <xf numFmtId="41" fontId="34" fillId="2" borderId="72" xfId="0" applyNumberFormat="1" applyFont="1" applyFill="1" applyBorder="1" applyAlignment="1" applyProtection="1">
      <alignment horizontal="center" vertical="center" wrapText="1"/>
      <protection hidden="1"/>
    </xf>
    <xf numFmtId="41" fontId="34" fillId="2" borderId="73" xfId="0" applyNumberFormat="1" applyFont="1" applyFill="1" applyBorder="1" applyAlignment="1" applyProtection="1">
      <alignment horizontal="center" vertical="center" wrapText="1"/>
      <protection hidden="1"/>
    </xf>
    <xf numFmtId="9" fontId="56" fillId="15" borderId="71" xfId="0" applyNumberFormat="1" applyFont="1" applyFill="1" applyBorder="1" applyAlignment="1" applyProtection="1">
      <alignment horizontal="center" vertical="center" wrapText="1"/>
      <protection hidden="1"/>
    </xf>
    <xf numFmtId="9" fontId="56" fillId="15" borderId="72" xfId="0" applyNumberFormat="1" applyFont="1" applyFill="1" applyBorder="1" applyAlignment="1" applyProtection="1">
      <alignment horizontal="center" vertical="center" wrapText="1"/>
      <protection hidden="1"/>
    </xf>
    <xf numFmtId="9" fontId="56" fillId="15" borderId="73" xfId="0" applyNumberFormat="1" applyFont="1" applyFill="1" applyBorder="1" applyAlignment="1" applyProtection="1">
      <alignment horizontal="center" vertical="center" wrapText="1"/>
      <protection hidden="1"/>
    </xf>
    <xf numFmtId="1" fontId="34" fillId="0" borderId="105" xfId="0" applyNumberFormat="1" applyFont="1" applyBorder="1" applyAlignment="1" applyProtection="1">
      <alignment horizontal="center" vertical="center" textRotation="90" wrapText="1"/>
      <protection hidden="1"/>
    </xf>
    <xf numFmtId="165" fontId="34" fillId="27" borderId="105" xfId="1" applyNumberFormat="1" applyFont="1" applyFill="1" applyBorder="1" applyAlignment="1" applyProtection="1">
      <alignment horizontal="center" vertical="center"/>
      <protection hidden="1"/>
    </xf>
    <xf numFmtId="0" fontId="56" fillId="0" borderId="105" xfId="0" applyFont="1" applyBorder="1" applyAlignment="1" applyProtection="1">
      <alignment horizontal="center" vertical="center" textRotation="90" wrapText="1"/>
      <protection hidden="1"/>
    </xf>
    <xf numFmtId="9" fontId="34" fillId="27" borderId="105" xfId="0" applyNumberFormat="1" applyFont="1" applyFill="1" applyBorder="1" applyAlignment="1" applyProtection="1">
      <alignment horizontal="center" vertical="center"/>
      <protection hidden="1"/>
    </xf>
    <xf numFmtId="41" fontId="56" fillId="0" borderId="105" xfId="0" applyNumberFormat="1" applyFont="1" applyBorder="1" applyAlignment="1" applyProtection="1">
      <alignment horizontal="center" vertical="center" textRotation="90" wrapText="1"/>
      <protection hidden="1"/>
    </xf>
    <xf numFmtId="0" fontId="56" fillId="0" borderId="105" xfId="0" applyFont="1" applyBorder="1" applyAlignment="1" applyProtection="1">
      <alignment horizontal="center" vertical="center" textRotation="90"/>
      <protection hidden="1"/>
    </xf>
    <xf numFmtId="0" fontId="34" fillId="0" borderId="133" xfId="0" applyFont="1" applyBorder="1" applyAlignment="1" applyProtection="1">
      <alignment horizontal="center" vertical="center" textRotation="90"/>
      <protection locked="0"/>
    </xf>
    <xf numFmtId="0" fontId="34" fillId="15" borderId="116" xfId="0" applyFont="1" applyFill="1" applyBorder="1" applyAlignment="1" applyProtection="1">
      <alignment horizontal="center" vertical="center" wrapText="1"/>
      <protection hidden="1"/>
    </xf>
    <xf numFmtId="0" fontId="34" fillId="15" borderId="85" xfId="0" applyFont="1" applyFill="1" applyBorder="1" applyAlignment="1" applyProtection="1">
      <alignment horizontal="center" vertical="center" wrapText="1"/>
      <protection hidden="1"/>
    </xf>
    <xf numFmtId="0" fontId="34" fillId="15" borderId="119" xfId="0" applyFont="1" applyFill="1" applyBorder="1" applyAlignment="1" applyProtection="1">
      <alignment horizontal="center" vertical="center" wrapText="1"/>
      <protection hidden="1"/>
    </xf>
    <xf numFmtId="0" fontId="34" fillId="0" borderId="74"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34" fillId="0" borderId="134" xfId="0" applyFont="1" applyBorder="1" applyAlignment="1" applyProtection="1">
      <alignment horizontal="center" vertical="center" wrapText="1"/>
      <protection locked="0"/>
    </xf>
    <xf numFmtId="0" fontId="34" fillId="0" borderId="139" xfId="0" applyFont="1" applyBorder="1" applyAlignment="1" applyProtection="1">
      <alignment horizontal="center" vertical="center"/>
      <protection locked="0"/>
    </xf>
    <xf numFmtId="0" fontId="34" fillId="0" borderId="140" xfId="0" applyFont="1" applyBorder="1" applyAlignment="1" applyProtection="1">
      <alignment horizontal="center" vertical="center"/>
      <protection locked="0"/>
    </xf>
    <xf numFmtId="0" fontId="34" fillId="0" borderId="141" xfId="0" applyFont="1" applyBorder="1" applyAlignment="1" applyProtection="1">
      <alignment horizontal="center" vertical="center"/>
      <protection locked="0"/>
    </xf>
    <xf numFmtId="0" fontId="34" fillId="2" borderId="47" xfId="0" applyFont="1" applyFill="1" applyBorder="1" applyAlignment="1" applyProtection="1">
      <alignment horizontal="center" vertical="center" wrapText="1"/>
      <protection locked="0"/>
    </xf>
    <xf numFmtId="0" fontId="34" fillId="2" borderId="48" xfId="0" applyFont="1" applyFill="1" applyBorder="1" applyAlignment="1" applyProtection="1">
      <alignment horizontal="center" vertical="center" wrapText="1"/>
      <protection locked="0"/>
    </xf>
    <xf numFmtId="0" fontId="34" fillId="2" borderId="49" xfId="0" applyFont="1" applyFill="1" applyBorder="1" applyAlignment="1" applyProtection="1">
      <alignment horizontal="center" vertical="center" wrapText="1"/>
      <protection locked="0"/>
    </xf>
    <xf numFmtId="0" fontId="34" fillId="0" borderId="116" xfId="0" applyFont="1" applyBorder="1" applyAlignment="1" applyProtection="1">
      <alignment horizontal="center" vertical="center" wrapText="1"/>
      <protection locked="0"/>
    </xf>
    <xf numFmtId="0" fontId="34" fillId="0" borderId="85" xfId="0" applyFont="1" applyBorder="1" applyAlignment="1" applyProtection="1">
      <alignment horizontal="center" vertical="center" wrapText="1"/>
      <protection locked="0"/>
    </xf>
    <xf numFmtId="0" fontId="34" fillId="0" borderId="119" xfId="0" applyFont="1" applyBorder="1" applyAlignment="1" applyProtection="1">
      <alignment horizontal="center" vertical="center" wrapText="1"/>
      <protection locked="0"/>
    </xf>
    <xf numFmtId="0" fontId="59" fillId="0" borderId="116" xfId="0" applyFont="1" applyBorder="1" applyAlignment="1" applyProtection="1">
      <alignment horizontal="center" vertical="center" wrapText="1"/>
      <protection locked="0"/>
    </xf>
    <xf numFmtId="0" fontId="59" fillId="0" borderId="85" xfId="0" applyFont="1" applyBorder="1" applyAlignment="1" applyProtection="1">
      <alignment horizontal="center" vertical="center" wrapText="1"/>
      <protection locked="0"/>
    </xf>
    <xf numFmtId="0" fontId="59" fillId="0" borderId="119" xfId="0" applyFont="1" applyBorder="1" applyAlignment="1" applyProtection="1">
      <alignment horizontal="center" vertical="center" wrapText="1"/>
      <protection locked="0"/>
    </xf>
    <xf numFmtId="0" fontId="34" fillId="0" borderId="117" xfId="0" applyFont="1" applyBorder="1" applyAlignment="1" applyProtection="1">
      <alignment horizontal="center" vertical="center" wrapText="1"/>
      <protection locked="0"/>
    </xf>
    <xf numFmtId="0" fontId="34" fillId="0" borderId="118" xfId="0" applyFont="1" applyBorder="1" applyAlignment="1" applyProtection="1">
      <alignment horizontal="center" vertical="center" wrapText="1"/>
      <protection locked="0"/>
    </xf>
    <xf numFmtId="0" fontId="34" fillId="0" borderId="120" xfId="0" applyFont="1" applyBorder="1" applyAlignment="1" applyProtection="1">
      <alignment horizontal="center" vertical="center" wrapText="1"/>
      <protection locked="0"/>
    </xf>
    <xf numFmtId="0" fontId="34" fillId="15" borderId="37" xfId="0" applyFont="1" applyFill="1" applyBorder="1" applyAlignment="1" applyProtection="1">
      <alignment horizontal="center" vertical="center"/>
      <protection hidden="1"/>
    </xf>
    <xf numFmtId="0" fontId="34" fillId="15" borderId="39" xfId="0" applyFont="1" applyFill="1" applyBorder="1" applyAlignment="1" applyProtection="1">
      <alignment horizontal="center" vertical="center"/>
      <protection hidden="1"/>
    </xf>
    <xf numFmtId="0" fontId="34" fillId="15" borderId="131" xfId="0" applyFont="1" applyFill="1" applyBorder="1" applyAlignment="1" applyProtection="1">
      <alignment horizontal="center" vertical="center"/>
      <protection hidden="1"/>
    </xf>
    <xf numFmtId="1" fontId="34" fillId="0" borderId="117" xfId="0" applyNumberFormat="1" applyFont="1" applyBorder="1" applyAlignment="1" applyProtection="1">
      <alignment horizontal="center" vertical="center" textRotation="90" wrapText="1"/>
      <protection hidden="1"/>
    </xf>
    <xf numFmtId="1" fontId="34" fillId="0" borderId="118" xfId="0" applyNumberFormat="1" applyFont="1" applyBorder="1" applyAlignment="1" applyProtection="1">
      <alignment horizontal="center" vertical="center" textRotation="90" wrapText="1"/>
      <protection hidden="1"/>
    </xf>
    <xf numFmtId="1" fontId="34" fillId="0" borderId="133" xfId="0" applyNumberFormat="1" applyFont="1" applyBorder="1" applyAlignment="1" applyProtection="1">
      <alignment horizontal="center" vertical="center" textRotation="90" wrapText="1"/>
      <protection hidden="1"/>
    </xf>
    <xf numFmtId="165" fontId="34" fillId="27" borderId="47" xfId="1" applyNumberFormat="1" applyFont="1" applyFill="1" applyBorder="1" applyAlignment="1" applyProtection="1">
      <alignment horizontal="center" vertical="center"/>
      <protection hidden="1"/>
    </xf>
    <xf numFmtId="165" fontId="34" fillId="27" borderId="48" xfId="1" applyNumberFormat="1" applyFont="1" applyFill="1" applyBorder="1" applyAlignment="1" applyProtection="1">
      <alignment horizontal="center" vertical="center"/>
      <protection hidden="1"/>
    </xf>
    <xf numFmtId="165" fontId="34" fillId="27" borderId="132" xfId="1" applyNumberFormat="1" applyFont="1" applyFill="1" applyBorder="1" applyAlignment="1" applyProtection="1">
      <alignment horizontal="center" vertical="center"/>
      <protection hidden="1"/>
    </xf>
    <xf numFmtId="0" fontId="34" fillId="0" borderId="123" xfId="0" applyFont="1" applyBorder="1" applyAlignment="1" applyProtection="1">
      <alignment horizontal="center" vertical="center" textRotation="90"/>
      <protection locked="0"/>
    </xf>
    <xf numFmtId="0" fontId="34" fillId="0" borderId="126" xfId="0" applyFont="1" applyBorder="1" applyAlignment="1" applyProtection="1">
      <alignment horizontal="center" vertical="center" textRotation="90"/>
      <protection locked="0"/>
    </xf>
    <xf numFmtId="9" fontId="34" fillId="27" borderId="66" xfId="0" applyNumberFormat="1" applyFont="1" applyFill="1" applyBorder="1" applyAlignment="1" applyProtection="1">
      <alignment horizontal="center" vertical="center"/>
      <protection hidden="1"/>
    </xf>
    <xf numFmtId="9" fontId="34" fillId="27" borderId="106" xfId="0" applyNumberFormat="1" applyFont="1" applyFill="1" applyBorder="1" applyAlignment="1" applyProtection="1">
      <alignment horizontal="center" vertical="center"/>
      <protection hidden="1"/>
    </xf>
    <xf numFmtId="9" fontId="34" fillId="27" borderId="125" xfId="0" applyNumberFormat="1" applyFont="1" applyFill="1" applyBorder="1" applyAlignment="1" applyProtection="1">
      <alignment horizontal="center" vertical="center"/>
      <protection hidden="1"/>
    </xf>
    <xf numFmtId="41" fontId="56" fillId="0" borderId="66" xfId="0" applyNumberFormat="1" applyFont="1" applyBorder="1" applyAlignment="1" applyProtection="1">
      <alignment horizontal="center" vertical="center" textRotation="90" wrapText="1"/>
      <protection hidden="1"/>
    </xf>
    <xf numFmtId="41" fontId="56" fillId="0" borderId="106" xfId="0" applyNumberFormat="1" applyFont="1" applyBorder="1" applyAlignment="1" applyProtection="1">
      <alignment horizontal="center" vertical="center" textRotation="90" wrapText="1"/>
      <protection hidden="1"/>
    </xf>
    <xf numFmtId="41" fontId="56" fillId="0" borderId="125" xfId="0" applyNumberFormat="1" applyFont="1" applyBorder="1" applyAlignment="1" applyProtection="1">
      <alignment horizontal="center" vertical="center" textRotation="90" wrapText="1"/>
      <protection hidden="1"/>
    </xf>
    <xf numFmtId="0" fontId="56" fillId="0" borderId="66" xfId="0" applyFont="1" applyBorder="1" applyAlignment="1" applyProtection="1">
      <alignment horizontal="center" vertical="center" textRotation="90"/>
      <protection hidden="1"/>
    </xf>
    <xf numFmtId="0" fontId="56" fillId="0" borderId="106" xfId="0" applyFont="1" applyBorder="1" applyAlignment="1" applyProtection="1">
      <alignment horizontal="center" vertical="center" textRotation="90"/>
      <protection hidden="1"/>
    </xf>
    <xf numFmtId="0" fontId="56" fillId="0" borderId="125" xfId="0" applyFont="1" applyBorder="1" applyAlignment="1" applyProtection="1">
      <alignment horizontal="center" vertical="center" textRotation="90"/>
      <protection hidden="1"/>
    </xf>
    <xf numFmtId="0" fontId="34" fillId="0" borderId="67" xfId="0" applyFont="1" applyBorder="1" applyAlignment="1" applyProtection="1">
      <alignment horizontal="center" vertical="center" textRotation="90"/>
      <protection locked="0"/>
    </xf>
    <xf numFmtId="1" fontId="34" fillId="0" borderId="120" xfId="0" applyNumberFormat="1" applyFont="1" applyBorder="1" applyAlignment="1" applyProtection="1">
      <alignment horizontal="center" vertical="center" textRotation="90" wrapText="1"/>
      <protection hidden="1"/>
    </xf>
    <xf numFmtId="165" fontId="34" fillId="27" borderId="68" xfId="1" applyNumberFormat="1" applyFont="1" applyFill="1" applyBorder="1" applyAlignment="1" applyProtection="1">
      <alignment horizontal="center" vertical="center"/>
      <protection hidden="1"/>
    </xf>
    <xf numFmtId="165" fontId="34" fillId="27" borderId="122" xfId="1" applyNumberFormat="1" applyFont="1" applyFill="1" applyBorder="1" applyAlignment="1" applyProtection="1">
      <alignment horizontal="center" vertical="center"/>
      <protection hidden="1"/>
    </xf>
    <xf numFmtId="165" fontId="34" fillId="27" borderId="124" xfId="1" applyNumberFormat="1" applyFont="1" applyFill="1" applyBorder="1" applyAlignment="1" applyProtection="1">
      <alignment horizontal="center" vertical="center"/>
      <protection hidden="1"/>
    </xf>
    <xf numFmtId="0" fontId="56" fillId="0" borderId="66" xfId="0" applyFont="1" applyBorder="1" applyAlignment="1" applyProtection="1">
      <alignment horizontal="center" vertical="center" textRotation="90" wrapText="1"/>
      <protection hidden="1"/>
    </xf>
    <xf numFmtId="0" fontId="56" fillId="0" borderId="106" xfId="0" applyFont="1" applyBorder="1" applyAlignment="1" applyProtection="1">
      <alignment horizontal="center" vertical="center" textRotation="90" wrapText="1"/>
      <protection hidden="1"/>
    </xf>
    <xf numFmtId="0" fontId="56" fillId="0" borderId="125" xfId="0" applyFont="1" applyBorder="1" applyAlignment="1" applyProtection="1">
      <alignment horizontal="center" vertical="center" textRotation="90" wrapText="1"/>
      <protection hidden="1"/>
    </xf>
    <xf numFmtId="0" fontId="77" fillId="2" borderId="37" xfId="0" applyFont="1" applyFill="1" applyBorder="1" applyAlignment="1" applyProtection="1">
      <alignment horizontal="center" vertical="center" wrapText="1"/>
      <protection locked="0"/>
    </xf>
    <xf numFmtId="0" fontId="77" fillId="2" borderId="38" xfId="0" applyFont="1" applyFill="1" applyBorder="1" applyAlignment="1" applyProtection="1">
      <alignment horizontal="center" vertical="center" wrapText="1"/>
      <protection locked="0"/>
    </xf>
    <xf numFmtId="0" fontId="77" fillId="2" borderId="39" xfId="0" applyFont="1" applyFill="1" applyBorder="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2" borderId="42" xfId="0" applyFont="1" applyFill="1" applyBorder="1" applyAlignment="1" applyProtection="1">
      <alignment horizontal="center" vertical="center" wrapText="1"/>
      <protection locked="0"/>
    </xf>
    <xf numFmtId="0" fontId="77" fillId="2" borderId="43" xfId="0" applyFont="1" applyFill="1" applyBorder="1" applyAlignment="1" applyProtection="1">
      <alignment horizontal="center" vertical="center" wrapText="1"/>
      <protection locked="0"/>
    </xf>
    <xf numFmtId="0" fontId="56" fillId="0" borderId="112" xfId="0" applyFont="1" applyBorder="1" applyAlignment="1" applyProtection="1">
      <alignment horizontal="left" vertical="center" wrapText="1"/>
      <protection locked="0"/>
    </xf>
    <xf numFmtId="0" fontId="56" fillId="0" borderId="113" xfId="0" applyFont="1" applyBorder="1" applyAlignment="1" applyProtection="1">
      <alignment horizontal="left" vertical="center" wrapText="1"/>
      <protection locked="0"/>
    </xf>
    <xf numFmtId="0" fontId="56" fillId="0" borderId="114" xfId="0" applyFont="1" applyBorder="1" applyAlignment="1" applyProtection="1">
      <alignment horizontal="left" vertical="center" wrapText="1"/>
      <protection locked="0"/>
    </xf>
    <xf numFmtId="0" fontId="56" fillId="15" borderId="101" xfId="0" applyFont="1" applyFill="1" applyBorder="1" applyAlignment="1" applyProtection="1">
      <alignment horizontal="center" vertical="center"/>
      <protection locked="0"/>
    </xf>
    <xf numFmtId="0" fontId="56" fillId="15" borderId="111" xfId="0" applyFont="1" applyFill="1" applyBorder="1" applyAlignment="1" applyProtection="1">
      <alignment horizontal="center" vertical="center"/>
      <protection locked="0"/>
    </xf>
    <xf numFmtId="0" fontId="56" fillId="15" borderId="110" xfId="0" applyFont="1" applyFill="1" applyBorder="1" applyAlignment="1" applyProtection="1">
      <alignment horizontal="center" vertical="center"/>
      <protection locked="0"/>
    </xf>
    <xf numFmtId="0" fontId="56" fillId="2" borderId="101" xfId="0" applyFont="1" applyFill="1" applyBorder="1" applyAlignment="1" applyProtection="1">
      <alignment horizontal="center" vertical="center"/>
      <protection locked="0"/>
    </xf>
    <xf numFmtId="0" fontId="56" fillId="2" borderId="43" xfId="0" applyFont="1" applyFill="1" applyBorder="1" applyAlignment="1" applyProtection="1">
      <alignment horizontal="left" vertical="center"/>
      <protection locked="0"/>
    </xf>
    <xf numFmtId="0" fontId="34" fillId="2" borderId="43" xfId="0" applyFont="1" applyFill="1" applyBorder="1" applyAlignment="1" applyProtection="1">
      <alignment horizontal="left" vertical="center" wrapText="1"/>
      <protection locked="0"/>
    </xf>
    <xf numFmtId="0" fontId="56" fillId="15" borderId="129" xfId="0" applyFont="1" applyFill="1" applyBorder="1" applyAlignment="1" applyProtection="1">
      <alignment horizontal="center" vertical="center"/>
      <protection locked="0"/>
    </xf>
    <xf numFmtId="0" fontId="56" fillId="15" borderId="116" xfId="0" applyFont="1" applyFill="1" applyBorder="1" applyAlignment="1" applyProtection="1">
      <alignment horizontal="center" vertical="center"/>
      <protection locked="0"/>
    </xf>
    <xf numFmtId="0" fontId="56" fillId="15" borderId="117" xfId="0" applyFont="1" applyFill="1" applyBorder="1" applyAlignment="1" applyProtection="1">
      <alignment horizontal="center" vertical="center"/>
      <protection locked="0"/>
    </xf>
    <xf numFmtId="0" fontId="56" fillId="15" borderId="47" xfId="0" applyFont="1" applyFill="1" applyBorder="1" applyAlignment="1" applyProtection="1">
      <alignment horizontal="center" vertical="center" wrapText="1"/>
      <protection locked="0"/>
    </xf>
    <xf numFmtId="0" fontId="56" fillId="15" borderId="116" xfId="0" applyFont="1" applyFill="1" applyBorder="1" applyAlignment="1" applyProtection="1">
      <alignment horizontal="center" vertical="center" wrapText="1"/>
      <protection locked="0"/>
    </xf>
    <xf numFmtId="0" fontId="56" fillId="15" borderId="117" xfId="0" applyFont="1" applyFill="1" applyBorder="1" applyAlignment="1" applyProtection="1">
      <alignment horizontal="center" vertical="center" wrapText="1"/>
      <protection locked="0"/>
    </xf>
    <xf numFmtId="0" fontId="56" fillId="15" borderId="85" xfId="0" applyFont="1" applyFill="1" applyBorder="1" applyAlignment="1" applyProtection="1">
      <alignment horizontal="center" vertical="center" wrapText="1"/>
      <protection locked="0"/>
    </xf>
    <xf numFmtId="0" fontId="56" fillId="15" borderId="119" xfId="0" applyFont="1" applyFill="1" applyBorder="1" applyAlignment="1" applyProtection="1">
      <alignment horizontal="center" vertical="center" wrapText="1"/>
      <protection locked="0"/>
    </xf>
    <xf numFmtId="0" fontId="34" fillId="2" borderId="68" xfId="0" applyFont="1" applyFill="1" applyBorder="1" applyAlignment="1" applyProtection="1">
      <alignment vertical="center" wrapText="1"/>
      <protection locked="0"/>
    </xf>
    <xf numFmtId="0" fontId="34" fillId="2" borderId="122" xfId="0" applyFont="1" applyFill="1" applyBorder="1" applyAlignment="1" applyProtection="1">
      <alignment vertical="center" wrapText="1"/>
      <protection locked="0"/>
    </xf>
    <xf numFmtId="0" fontId="34" fillId="2" borderId="124" xfId="0" applyFont="1" applyFill="1" applyBorder="1" applyAlignment="1" applyProtection="1">
      <alignment vertical="center" wrapText="1"/>
      <protection locked="0"/>
    </xf>
    <xf numFmtId="0" fontId="34" fillId="15" borderId="66" xfId="0" applyFont="1" applyFill="1" applyBorder="1" applyAlignment="1" applyProtection="1">
      <alignment horizontal="justify" vertical="center"/>
      <protection hidden="1"/>
    </xf>
    <xf numFmtId="0" fontId="34" fillId="15" borderId="106" xfId="0" applyFont="1" applyFill="1" applyBorder="1" applyAlignment="1" applyProtection="1">
      <alignment horizontal="justify" vertical="center"/>
      <protection hidden="1"/>
    </xf>
    <xf numFmtId="0" fontId="34" fillId="15" borderId="125" xfId="0" applyFont="1" applyFill="1" applyBorder="1" applyAlignment="1" applyProtection="1">
      <alignment horizontal="justify" vertical="center"/>
      <protection hidden="1"/>
    </xf>
    <xf numFmtId="0" fontId="34" fillId="0" borderId="66" xfId="0" applyFont="1" applyBorder="1" applyAlignment="1" applyProtection="1">
      <alignment horizontal="justify" vertical="center" wrapText="1"/>
      <protection locked="0"/>
    </xf>
    <xf numFmtId="0" fontId="34" fillId="0" borderId="106" xfId="0" applyFont="1" applyBorder="1" applyAlignment="1" applyProtection="1">
      <alignment horizontal="justify" vertical="center" wrapText="1"/>
      <protection locked="0"/>
    </xf>
    <xf numFmtId="0" fontId="34" fillId="0" borderId="125" xfId="0" applyFont="1" applyBorder="1" applyAlignment="1" applyProtection="1">
      <alignment horizontal="justify" vertical="center" wrapText="1"/>
      <protection locked="0"/>
    </xf>
    <xf numFmtId="0" fontId="59" fillId="0" borderId="66" xfId="0" applyFont="1" applyBorder="1" applyAlignment="1" applyProtection="1">
      <alignment horizontal="justify" vertical="center" wrapText="1"/>
      <protection locked="0"/>
    </xf>
    <xf numFmtId="0" fontId="59" fillId="0" borderId="106" xfId="0" applyFont="1" applyBorder="1" applyAlignment="1" applyProtection="1">
      <alignment horizontal="justify" vertical="center" wrapText="1"/>
      <protection locked="0"/>
    </xf>
    <xf numFmtId="0" fontId="59" fillId="0" borderId="125" xfId="0" applyFont="1" applyBorder="1" applyAlignment="1" applyProtection="1">
      <alignment horizontal="justify" vertical="center" wrapText="1"/>
      <protection locked="0"/>
    </xf>
    <xf numFmtId="165" fontId="34" fillId="27" borderId="49" xfId="1" applyNumberFormat="1" applyFont="1" applyFill="1" applyBorder="1" applyAlignment="1" applyProtection="1">
      <alignment horizontal="center" vertical="center"/>
      <protection hidden="1"/>
    </xf>
    <xf numFmtId="0" fontId="34" fillId="15" borderId="45" xfId="0" applyFont="1" applyFill="1" applyBorder="1" applyAlignment="1" applyProtection="1">
      <alignment horizontal="center" vertical="center"/>
      <protection hidden="1"/>
    </xf>
    <xf numFmtId="0" fontId="59" fillId="0" borderId="71" xfId="0"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9" fillId="0" borderId="73" xfId="0" applyFont="1" applyBorder="1" applyAlignment="1" applyProtection="1">
      <alignment horizontal="center" vertical="center" wrapText="1"/>
      <protection locked="0"/>
    </xf>
    <xf numFmtId="0" fontId="59" fillId="2" borderId="68" xfId="0" applyFont="1" applyFill="1" applyBorder="1" applyAlignment="1" applyProtection="1">
      <alignment horizontal="center" vertical="center" wrapText="1"/>
      <protection locked="0"/>
    </xf>
    <xf numFmtId="0" fontId="59" fillId="2" borderId="122" xfId="0" applyFont="1" applyFill="1" applyBorder="1" applyAlignment="1" applyProtection="1">
      <alignment horizontal="center" vertical="center" wrapText="1"/>
      <protection locked="0"/>
    </xf>
    <xf numFmtId="0" fontId="59" fillId="2" borderId="124" xfId="0" applyFont="1" applyFill="1" applyBorder="1" applyAlignment="1" applyProtection="1">
      <alignment horizontal="center" vertical="center" wrapText="1"/>
      <protection locked="0"/>
    </xf>
    <xf numFmtId="0" fontId="34" fillId="0" borderId="71" xfId="0" applyFont="1" applyBorder="1" applyAlignment="1" applyProtection="1">
      <alignment horizontal="center" vertical="center" wrapText="1"/>
      <protection locked="0"/>
    </xf>
    <xf numFmtId="0" fontId="34" fillId="0" borderId="72" xfId="0" applyFont="1" applyBorder="1" applyAlignment="1" applyProtection="1">
      <alignment horizontal="center" vertical="center" wrapText="1"/>
      <protection locked="0"/>
    </xf>
    <xf numFmtId="0" fontId="34" fillId="0" borderId="73" xfId="0" applyFont="1" applyBorder="1" applyAlignment="1" applyProtection="1">
      <alignment horizontal="center" vertical="center" wrapText="1"/>
      <protection locked="0"/>
    </xf>
    <xf numFmtId="0" fontId="56" fillId="15" borderId="47" xfId="0" applyFont="1" applyFill="1" applyBorder="1" applyAlignment="1" applyProtection="1">
      <alignment horizontal="center" vertical="center"/>
      <protection locked="0"/>
    </xf>
    <xf numFmtId="0" fontId="56" fillId="15" borderId="118" xfId="0" applyFont="1" applyFill="1" applyBorder="1" applyAlignment="1" applyProtection="1">
      <alignment horizontal="center" vertical="center" wrapText="1"/>
      <protection locked="0"/>
    </xf>
    <xf numFmtId="0" fontId="56" fillId="15" borderId="120" xfId="0" applyFont="1" applyFill="1" applyBorder="1" applyAlignment="1" applyProtection="1">
      <alignment horizontal="center" vertical="center" wrapText="1"/>
      <protection locked="0"/>
    </xf>
    <xf numFmtId="0" fontId="56" fillId="15" borderId="105" xfId="0" applyFont="1" applyFill="1" applyBorder="1" applyAlignment="1" applyProtection="1">
      <alignment horizontal="center" vertical="center" wrapText="1"/>
      <protection locked="0"/>
    </xf>
    <xf numFmtId="0" fontId="56" fillId="15" borderId="133" xfId="0" applyFont="1" applyFill="1" applyBorder="1" applyAlignment="1" applyProtection="1">
      <alignment horizontal="center" vertical="center" wrapText="1"/>
      <protection locked="0"/>
    </xf>
    <xf numFmtId="0" fontId="56" fillId="15" borderId="48" xfId="0" applyFont="1" applyFill="1" applyBorder="1" applyAlignment="1" applyProtection="1">
      <alignment horizontal="center" vertical="center" wrapText="1"/>
      <protection locked="0"/>
    </xf>
    <xf numFmtId="0" fontId="56" fillId="15" borderId="49" xfId="0" applyFont="1" applyFill="1" applyBorder="1" applyAlignment="1" applyProtection="1">
      <alignment horizontal="center" vertical="center" wrapText="1"/>
      <protection locked="0"/>
    </xf>
    <xf numFmtId="0" fontId="56" fillId="15" borderId="118" xfId="0" applyFont="1" applyFill="1" applyBorder="1" applyAlignment="1" applyProtection="1">
      <alignment horizontal="center" vertical="center" textRotation="90" wrapText="1"/>
      <protection locked="0"/>
    </xf>
    <xf numFmtId="0" fontId="56" fillId="15" borderId="120" xfId="0" applyFont="1" applyFill="1" applyBorder="1" applyAlignment="1" applyProtection="1">
      <alignment horizontal="center" vertical="center" textRotation="90" wrapText="1"/>
      <protection locked="0"/>
    </xf>
    <xf numFmtId="0" fontId="56" fillId="15" borderId="48" xfId="0" applyFont="1" applyFill="1" applyBorder="1" applyAlignment="1" applyProtection="1">
      <alignment horizontal="center" vertical="center" textRotation="90" wrapText="1"/>
      <protection locked="0"/>
    </xf>
    <xf numFmtId="0" fontId="56" fillId="15" borderId="132" xfId="0" applyFont="1" applyFill="1" applyBorder="1" applyAlignment="1" applyProtection="1">
      <alignment horizontal="center" vertical="center" textRotation="90" wrapText="1"/>
      <protection locked="0"/>
    </xf>
    <xf numFmtId="0" fontId="56" fillId="15" borderId="49" xfId="0" applyFont="1" applyFill="1" applyBorder="1" applyAlignment="1" applyProtection="1">
      <alignment horizontal="center" vertical="center" textRotation="90" wrapText="1"/>
      <protection locked="0"/>
    </xf>
    <xf numFmtId="0" fontId="43" fillId="15" borderId="118" xfId="0" applyFont="1" applyFill="1" applyBorder="1" applyAlignment="1" applyProtection="1">
      <alignment horizontal="center" vertical="center" wrapText="1"/>
      <protection locked="0"/>
    </xf>
    <xf numFmtId="0" fontId="43" fillId="15" borderId="133" xfId="0" applyFont="1" applyFill="1" applyBorder="1" applyAlignment="1" applyProtection="1">
      <alignment horizontal="center" vertical="center" wrapText="1"/>
      <protection locked="0"/>
    </xf>
    <xf numFmtId="0" fontId="43" fillId="15" borderId="48" xfId="0" applyFont="1" applyFill="1" applyBorder="1" applyAlignment="1" applyProtection="1">
      <alignment horizontal="center" vertical="center" wrapText="1"/>
      <protection locked="0"/>
    </xf>
    <xf numFmtId="0" fontId="43" fillId="15" borderId="132" xfId="0" applyFont="1" applyFill="1" applyBorder="1" applyAlignment="1" applyProtection="1">
      <alignment horizontal="center" vertical="center" wrapText="1"/>
      <protection locked="0"/>
    </xf>
    <xf numFmtId="0" fontId="56" fillId="15" borderId="85" xfId="0" applyFont="1" applyFill="1" applyBorder="1" applyAlignment="1" applyProtection="1">
      <alignment horizontal="center" vertical="center" textRotation="90" wrapText="1"/>
      <protection locked="0"/>
    </xf>
    <xf numFmtId="0" fontId="56" fillId="15" borderId="119" xfId="0" applyFont="1" applyFill="1" applyBorder="1" applyAlignment="1" applyProtection="1">
      <alignment horizontal="center" vertical="center" textRotation="90" wrapText="1"/>
      <protection locked="0"/>
    </xf>
    <xf numFmtId="0" fontId="56" fillId="15" borderId="110" xfId="0" applyFont="1" applyFill="1" applyBorder="1" applyAlignment="1" applyProtection="1">
      <alignment horizontal="center" vertical="center" wrapText="1"/>
      <protection locked="0"/>
    </xf>
    <xf numFmtId="0" fontId="56" fillId="15" borderId="109" xfId="0" applyFont="1" applyFill="1" applyBorder="1" applyAlignment="1" applyProtection="1">
      <alignment horizontal="center" vertical="center" wrapText="1"/>
      <protection locked="0"/>
    </xf>
    <xf numFmtId="0" fontId="51" fillId="12" borderId="14" xfId="0" applyFont="1" applyFill="1" applyBorder="1" applyAlignment="1" applyProtection="1">
      <alignment horizontal="center" vertical="center" wrapText="1"/>
      <protection hidden="1"/>
    </xf>
    <xf numFmtId="0" fontId="51" fillId="12" borderId="0" xfId="0" applyFont="1" applyFill="1" applyAlignment="1" applyProtection="1">
      <alignment horizontal="center" vertical="center" wrapText="1"/>
      <protection hidden="1"/>
    </xf>
    <xf numFmtId="0" fontId="51" fillId="7" borderId="14" xfId="0" applyFont="1" applyFill="1" applyBorder="1" applyAlignment="1" applyProtection="1">
      <alignment horizontal="center" vertical="center" wrapText="1"/>
      <protection hidden="1"/>
    </xf>
    <xf numFmtId="0" fontId="51" fillId="7" borderId="0" xfId="0" applyFont="1" applyFill="1" applyAlignment="1" applyProtection="1">
      <alignment horizontal="center" vertical="center" wrapText="1"/>
      <protection hidden="1"/>
    </xf>
    <xf numFmtId="0" fontId="51" fillId="8" borderId="14" xfId="0" applyFont="1" applyFill="1" applyBorder="1" applyAlignment="1" applyProtection="1">
      <alignment horizontal="center" vertical="center" wrapText="1"/>
      <protection hidden="1"/>
    </xf>
    <xf numFmtId="0" fontId="51" fillId="8" borderId="0" xfId="0" applyFont="1" applyFill="1" applyAlignment="1" applyProtection="1">
      <alignment horizontal="center" vertical="center" wrapText="1"/>
      <protection hidden="1"/>
    </xf>
    <xf numFmtId="9" fontId="56" fillId="0" borderId="54" xfId="0" applyNumberFormat="1" applyFont="1" applyBorder="1" applyAlignment="1">
      <alignment horizontal="left" vertical="center" wrapText="1" indent="13"/>
    </xf>
    <xf numFmtId="9" fontId="56" fillId="0" borderId="61" xfId="0" applyNumberFormat="1" applyFont="1" applyBorder="1" applyAlignment="1">
      <alignment horizontal="left" vertical="center" wrapText="1" indent="13"/>
    </xf>
    <xf numFmtId="9" fontId="1" fillId="0" borderId="3" xfId="0" applyNumberFormat="1" applyFont="1" applyBorder="1" applyAlignment="1" applyProtection="1">
      <alignment horizontal="left" vertical="center" wrapText="1"/>
      <protection hidden="1"/>
    </xf>
    <xf numFmtId="9" fontId="1" fillId="0" borderId="10" xfId="0" applyNumberFormat="1" applyFont="1" applyBorder="1" applyAlignment="1" applyProtection="1">
      <alignment horizontal="left" vertical="center" wrapText="1"/>
      <protection hidden="1"/>
    </xf>
    <xf numFmtId="9" fontId="1" fillId="0" borderId="4" xfId="0" applyNumberFormat="1" applyFont="1" applyBorder="1" applyAlignment="1" applyProtection="1">
      <alignment horizontal="left" vertical="center" wrapText="1"/>
      <protection hidden="1"/>
    </xf>
    <xf numFmtId="9" fontId="1" fillId="0" borderId="7" xfId="0" applyNumberFormat="1" applyFont="1" applyBorder="1" applyAlignment="1" applyProtection="1">
      <alignment horizontal="left" vertical="center" wrapText="1"/>
      <protection hidden="1"/>
    </xf>
    <xf numFmtId="9" fontId="1" fillId="0" borderId="9" xfId="0" applyNumberFormat="1" applyFont="1" applyBorder="1" applyAlignment="1" applyProtection="1">
      <alignment horizontal="left" vertical="center" wrapText="1"/>
      <protection hidden="1"/>
    </xf>
    <xf numFmtId="9" fontId="1" fillId="0" borderId="8" xfId="0" applyNumberFormat="1" applyFont="1" applyBorder="1" applyAlignment="1" applyProtection="1">
      <alignment horizontal="left" vertical="center" wrapText="1"/>
      <protection hidden="1"/>
    </xf>
    <xf numFmtId="0" fontId="56" fillId="15" borderId="68" xfId="0" applyFont="1" applyFill="1" applyBorder="1" applyAlignment="1" applyProtection="1">
      <alignment horizontal="center" vertical="center"/>
      <protection hidden="1"/>
    </xf>
    <xf numFmtId="0" fontId="56" fillId="15" borderId="66" xfId="0" applyFont="1" applyFill="1" applyBorder="1" applyAlignment="1" applyProtection="1">
      <alignment horizontal="center" vertical="center"/>
      <protection hidden="1"/>
    </xf>
    <xf numFmtId="0" fontId="56" fillId="15" borderId="74" xfId="0" applyFont="1" applyFill="1" applyBorder="1" applyAlignment="1" applyProtection="1">
      <alignment horizontal="center" vertical="center"/>
      <protection hidden="1"/>
    </xf>
    <xf numFmtId="0" fontId="56" fillId="15" borderId="67" xfId="0" applyFont="1" applyFill="1" applyBorder="1" applyAlignment="1" applyProtection="1">
      <alignment horizontal="center" vertical="center"/>
      <protection hidden="1"/>
    </xf>
    <xf numFmtId="0" fontId="25" fillId="2" borderId="37" xfId="0" applyFont="1" applyFill="1" applyBorder="1" applyAlignment="1" applyProtection="1">
      <alignment horizontal="center" vertical="center" wrapText="1"/>
      <protection hidden="1"/>
    </xf>
    <xf numFmtId="0" fontId="25" fillId="2" borderId="38" xfId="0" applyFont="1" applyFill="1" applyBorder="1" applyAlignment="1" applyProtection="1">
      <alignment horizontal="center" vertical="center" wrapText="1"/>
      <protection hidden="1"/>
    </xf>
    <xf numFmtId="0" fontId="25" fillId="2" borderId="39" xfId="0" applyFont="1" applyFill="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42" xfId="0" applyFont="1" applyFill="1" applyBorder="1" applyAlignment="1" applyProtection="1">
      <alignment horizontal="center" vertical="center" wrapText="1"/>
      <protection hidden="1"/>
    </xf>
    <xf numFmtId="0" fontId="25" fillId="2" borderId="43" xfId="0" applyFont="1" applyFill="1" applyBorder="1" applyAlignment="1" applyProtection="1">
      <alignment horizontal="center" vertical="center" wrapText="1"/>
      <protection hidden="1"/>
    </xf>
    <xf numFmtId="0" fontId="56" fillId="0" borderId="37" xfId="0" applyFont="1" applyBorder="1" applyAlignment="1" applyProtection="1">
      <alignment vertical="center" wrapText="1"/>
      <protection hidden="1"/>
    </xf>
    <xf numFmtId="0" fontId="56" fillId="0" borderId="38" xfId="0" applyFont="1" applyBorder="1" applyAlignment="1" applyProtection="1">
      <alignment vertical="center" wrapText="1"/>
      <protection hidden="1"/>
    </xf>
    <xf numFmtId="0" fontId="56" fillId="0" borderId="40" xfId="0" applyFont="1" applyBorder="1" applyAlignment="1" applyProtection="1">
      <alignment vertical="center" wrapText="1"/>
      <protection hidden="1"/>
    </xf>
    <xf numFmtId="0" fontId="56" fillId="0" borderId="39" xfId="0" applyFont="1" applyBorder="1" applyAlignment="1" applyProtection="1">
      <alignment vertical="center" wrapText="1"/>
      <protection hidden="1"/>
    </xf>
    <xf numFmtId="0" fontId="56" fillId="0" borderId="0" xfId="0" applyFont="1" applyAlignment="1" applyProtection="1">
      <alignment vertical="center" wrapText="1"/>
      <protection hidden="1"/>
    </xf>
    <xf numFmtId="0" fontId="56" fillId="0" borderId="41" xfId="0" applyFont="1" applyBorder="1" applyAlignment="1" applyProtection="1">
      <alignment vertical="center" wrapText="1"/>
      <protection hidden="1"/>
    </xf>
    <xf numFmtId="0" fontId="56" fillId="0" borderId="42" xfId="0" applyFont="1" applyBorder="1" applyAlignment="1" applyProtection="1">
      <alignment vertical="center" wrapText="1"/>
      <protection hidden="1"/>
    </xf>
    <xf numFmtId="0" fontId="56" fillId="0" borderId="43" xfId="0" applyFont="1" applyBorder="1" applyAlignment="1" applyProtection="1">
      <alignment vertical="center" wrapText="1"/>
      <protection hidden="1"/>
    </xf>
    <xf numFmtId="0" fontId="56" fillId="0" borderId="44" xfId="0" applyFont="1" applyBorder="1" applyAlignment="1" applyProtection="1">
      <alignment vertical="center" wrapText="1"/>
      <protection hidden="1"/>
    </xf>
    <xf numFmtId="9" fontId="56" fillId="0" borderId="50" xfId="0" applyNumberFormat="1" applyFont="1" applyBorder="1" applyAlignment="1">
      <alignment horizontal="left" vertical="center" wrapText="1" indent="13"/>
    </xf>
    <xf numFmtId="9" fontId="56" fillId="0" borderId="59" xfId="0" applyNumberFormat="1" applyFont="1" applyBorder="1" applyAlignment="1">
      <alignment horizontal="left" vertical="center" wrapText="1" indent="13"/>
    </xf>
    <xf numFmtId="9" fontId="56" fillId="0" borderId="52" xfId="0" applyNumberFormat="1" applyFont="1" applyBorder="1" applyAlignment="1">
      <alignment horizontal="left" vertical="center" wrapText="1" indent="13"/>
    </xf>
    <xf numFmtId="9" fontId="56" fillId="0" borderId="60" xfId="0" applyNumberFormat="1" applyFont="1" applyBorder="1" applyAlignment="1">
      <alignment horizontal="left" vertical="center" wrapText="1" indent="13"/>
    </xf>
    <xf numFmtId="9" fontId="56" fillId="15" borderId="37" xfId="0" applyNumberFormat="1" applyFont="1" applyFill="1" applyBorder="1" applyAlignment="1" applyProtection="1">
      <alignment horizontal="center" vertical="center" wrapText="1"/>
      <protection hidden="1"/>
    </xf>
    <xf numFmtId="9" fontId="56" fillId="15" borderId="38" xfId="0" applyNumberFormat="1" applyFont="1" applyFill="1" applyBorder="1" applyAlignment="1" applyProtection="1">
      <alignment horizontal="center" vertical="center" wrapText="1"/>
      <protection hidden="1"/>
    </xf>
    <xf numFmtId="9" fontId="56" fillId="15" borderId="40" xfId="0" applyNumberFormat="1" applyFont="1" applyFill="1" applyBorder="1" applyAlignment="1" applyProtection="1">
      <alignment horizontal="center" vertical="center" wrapText="1"/>
      <protection hidden="1"/>
    </xf>
    <xf numFmtId="9" fontId="56" fillId="15" borderId="54" xfId="0" applyNumberFormat="1" applyFont="1" applyFill="1" applyBorder="1" applyAlignment="1">
      <alignment horizontal="center" vertical="center" wrapText="1"/>
    </xf>
    <xf numFmtId="9" fontId="56" fillId="15" borderId="55" xfId="0" applyNumberFormat="1" applyFont="1" applyFill="1" applyBorder="1" applyAlignment="1">
      <alignment horizontal="center" vertical="center" wrapText="1"/>
    </xf>
    <xf numFmtId="9" fontId="6" fillId="15" borderId="138" xfId="0" applyNumberFormat="1" applyFont="1" applyFill="1" applyBorder="1" applyAlignment="1">
      <alignment horizontal="justify" vertical="center" wrapText="1"/>
    </xf>
    <xf numFmtId="9" fontId="6" fillId="15" borderId="135" xfId="0" applyNumberFormat="1" applyFont="1" applyFill="1" applyBorder="1" applyAlignment="1">
      <alignment horizontal="justify" vertical="center" wrapText="1"/>
    </xf>
    <xf numFmtId="9" fontId="56" fillId="15" borderId="136" xfId="0" applyNumberFormat="1" applyFont="1" applyFill="1" applyBorder="1" applyAlignment="1">
      <alignment horizontal="center" vertical="center" wrapText="1"/>
    </xf>
    <xf numFmtId="9" fontId="56" fillId="15" borderId="137" xfId="0" applyNumberFormat="1" applyFont="1" applyFill="1" applyBorder="1" applyAlignment="1">
      <alignment horizontal="center" vertical="center" wrapText="1"/>
    </xf>
    <xf numFmtId="9" fontId="56" fillId="15" borderId="54" xfId="0" applyNumberFormat="1" applyFont="1" applyFill="1" applyBorder="1" applyAlignment="1" applyProtection="1">
      <alignment horizontal="center" vertical="center" wrapText="1"/>
      <protection hidden="1"/>
    </xf>
    <xf numFmtId="9" fontId="56" fillId="15" borderId="55" xfId="0" applyNumberFormat="1" applyFont="1" applyFill="1" applyBorder="1" applyAlignment="1" applyProtection="1">
      <alignment horizontal="center" vertical="center" wrapText="1"/>
      <protection hidden="1"/>
    </xf>
    <xf numFmtId="9" fontId="56" fillId="0" borderId="50" xfId="0" applyNumberFormat="1" applyFont="1" applyBorder="1" applyAlignment="1" applyProtection="1">
      <alignment horizontal="left" vertical="center" wrapText="1" indent="13"/>
      <protection hidden="1"/>
    </xf>
    <xf numFmtId="9" fontId="56" fillId="0" borderId="59" xfId="0" applyNumberFormat="1" applyFont="1" applyBorder="1" applyAlignment="1" applyProtection="1">
      <alignment horizontal="left" vertical="center" wrapText="1" indent="13"/>
      <protection hidden="1"/>
    </xf>
    <xf numFmtId="9" fontId="56" fillId="15" borderId="50" xfId="0" applyNumberFormat="1" applyFont="1" applyFill="1" applyBorder="1" applyAlignment="1" applyProtection="1">
      <alignment horizontal="center" vertical="center" wrapText="1"/>
      <protection hidden="1"/>
    </xf>
    <xf numFmtId="9" fontId="56" fillId="15" borderId="51" xfId="0" applyNumberFormat="1" applyFont="1" applyFill="1" applyBorder="1" applyAlignment="1" applyProtection="1">
      <alignment horizontal="center" vertical="center" wrapText="1"/>
      <protection hidden="1"/>
    </xf>
    <xf numFmtId="9" fontId="6" fillId="15" borderId="52" xfId="0" applyNumberFormat="1" applyFont="1" applyFill="1" applyBorder="1" applyAlignment="1" applyProtection="1">
      <alignment horizontal="justify" vertical="center" wrapText="1"/>
      <protection hidden="1"/>
    </xf>
    <xf numFmtId="9" fontId="6" fillId="15" borderId="53" xfId="0" applyNumberFormat="1" applyFont="1" applyFill="1" applyBorder="1" applyAlignment="1" applyProtection="1">
      <alignment horizontal="justify" vertical="center" wrapText="1"/>
      <protection hidden="1"/>
    </xf>
    <xf numFmtId="0" fontId="23" fillId="0" borderId="0" xfId="0" applyFont="1" applyAlignment="1">
      <alignment horizontal="center" vertical="center"/>
    </xf>
    <xf numFmtId="0" fontId="44" fillId="0" borderId="0" xfId="0" applyFont="1" applyAlignment="1">
      <alignment horizontal="center" vertical="center"/>
    </xf>
    <xf numFmtId="0" fontId="24" fillId="0" borderId="0" xfId="0" applyFont="1" applyAlignment="1">
      <alignment horizontal="center" vertical="center" wrapText="1"/>
    </xf>
    <xf numFmtId="0" fontId="19" fillId="4" borderId="5" xfId="0" applyFont="1" applyFill="1" applyBorder="1" applyAlignment="1" applyProtection="1">
      <alignment horizontal="center" wrapText="1" readingOrder="1"/>
      <protection hidden="1"/>
    </xf>
    <xf numFmtId="0" fontId="19" fillId="4" borderId="0" xfId="0" applyFont="1" applyFill="1" applyAlignment="1" applyProtection="1">
      <alignment horizontal="center" wrapText="1" readingOrder="1"/>
      <protection hidden="1"/>
    </xf>
    <xf numFmtId="0" fontId="19" fillId="4" borderId="6" xfId="0" applyFont="1" applyFill="1" applyBorder="1" applyAlignment="1" applyProtection="1">
      <alignment horizontal="center" wrapText="1" readingOrder="1"/>
      <protection hidden="1"/>
    </xf>
    <xf numFmtId="0" fontId="19" fillId="4" borderId="7" xfId="0" applyFont="1" applyFill="1" applyBorder="1" applyAlignment="1" applyProtection="1">
      <alignment horizontal="center" wrapText="1" readingOrder="1"/>
      <protection hidden="1"/>
    </xf>
    <xf numFmtId="0" fontId="19" fillId="4" borderId="9" xfId="0" applyFont="1" applyFill="1" applyBorder="1" applyAlignment="1" applyProtection="1">
      <alignment horizontal="center" wrapText="1" readingOrder="1"/>
      <protection hidden="1"/>
    </xf>
    <xf numFmtId="0" fontId="19" fillId="4" borderId="8" xfId="0" applyFont="1" applyFill="1" applyBorder="1" applyAlignment="1" applyProtection="1">
      <alignment horizontal="center" wrapText="1" readingOrder="1"/>
      <protection hidden="1"/>
    </xf>
    <xf numFmtId="0" fontId="19" fillId="4" borderId="3" xfId="0" applyFont="1" applyFill="1" applyBorder="1" applyAlignment="1" applyProtection="1">
      <alignment horizontal="center" wrapText="1" readingOrder="1"/>
      <protection hidden="1"/>
    </xf>
    <xf numFmtId="0" fontId="19" fillId="4" borderId="10" xfId="0" applyFont="1" applyFill="1" applyBorder="1" applyAlignment="1" applyProtection="1">
      <alignment horizontal="center" wrapText="1" readingOrder="1"/>
      <protection hidden="1"/>
    </xf>
    <xf numFmtId="0" fontId="19" fillId="4" borderId="4" xfId="0" applyFont="1" applyFill="1" applyBorder="1" applyAlignment="1" applyProtection="1">
      <alignment horizontal="center" wrapText="1" readingOrder="1"/>
      <protection hidden="1"/>
    </xf>
    <xf numFmtId="0" fontId="19" fillId="12" borderId="5" xfId="0" applyFont="1" applyFill="1" applyBorder="1" applyAlignment="1" applyProtection="1">
      <alignment horizontal="center" wrapText="1" readingOrder="1"/>
      <protection hidden="1"/>
    </xf>
    <xf numFmtId="0" fontId="19" fillId="12" borderId="0" xfId="0" applyFont="1" applyFill="1" applyAlignment="1" applyProtection="1">
      <alignment horizontal="center" wrapText="1" readingOrder="1"/>
      <protection hidden="1"/>
    </xf>
    <xf numFmtId="0" fontId="19" fillId="12" borderId="6" xfId="0" applyFont="1" applyFill="1" applyBorder="1" applyAlignment="1" applyProtection="1">
      <alignment horizontal="center" wrapText="1" readingOrder="1"/>
      <protection hidden="1"/>
    </xf>
    <xf numFmtId="0" fontId="19" fillId="12" borderId="7" xfId="0" applyFont="1" applyFill="1" applyBorder="1" applyAlignment="1" applyProtection="1">
      <alignment horizontal="center" wrapText="1" readingOrder="1"/>
      <protection hidden="1"/>
    </xf>
    <xf numFmtId="0" fontId="19" fillId="12" borderId="9" xfId="0" applyFont="1" applyFill="1" applyBorder="1" applyAlignment="1" applyProtection="1">
      <alignment horizontal="center" wrapText="1" readingOrder="1"/>
      <protection hidden="1"/>
    </xf>
    <xf numFmtId="0" fontId="19" fillId="12" borderId="8" xfId="0" applyFont="1" applyFill="1" applyBorder="1" applyAlignment="1" applyProtection="1">
      <alignment horizontal="center" wrapText="1" readingOrder="1"/>
      <protection hidden="1"/>
    </xf>
    <xf numFmtId="0" fontId="19" fillId="12" borderId="3" xfId="0" applyFont="1" applyFill="1" applyBorder="1" applyAlignment="1" applyProtection="1">
      <alignment horizontal="center" wrapText="1" readingOrder="1"/>
      <protection hidden="1"/>
    </xf>
    <xf numFmtId="0" fontId="19" fillId="12" borderId="10" xfId="0" applyFont="1" applyFill="1" applyBorder="1" applyAlignment="1" applyProtection="1">
      <alignment horizontal="center" wrapText="1" readingOrder="1"/>
      <protection hidden="1"/>
    </xf>
    <xf numFmtId="0" fontId="19" fillId="12" borderId="4" xfId="0" applyFont="1" applyFill="1" applyBorder="1" applyAlignment="1" applyProtection="1">
      <alignment horizontal="center" wrapText="1" readingOrder="1"/>
      <protection hidden="1"/>
    </xf>
    <xf numFmtId="0" fontId="19" fillId="11" borderId="5" xfId="0" applyFont="1" applyFill="1" applyBorder="1" applyAlignment="1" applyProtection="1">
      <alignment horizontal="center" wrapText="1" readingOrder="1"/>
      <protection hidden="1"/>
    </xf>
    <xf numFmtId="0" fontId="19" fillId="11" borderId="0" xfId="0" applyFont="1" applyFill="1" applyAlignment="1" applyProtection="1">
      <alignment horizontal="center" wrapText="1" readingOrder="1"/>
      <protection hidden="1"/>
    </xf>
    <xf numFmtId="0" fontId="19" fillId="11" borderId="6" xfId="0" applyFont="1" applyFill="1" applyBorder="1" applyAlignment="1" applyProtection="1">
      <alignment horizontal="center" wrapText="1" readingOrder="1"/>
      <protection hidden="1"/>
    </xf>
    <xf numFmtId="0" fontId="19" fillId="11" borderId="7" xfId="0" applyFont="1" applyFill="1" applyBorder="1" applyAlignment="1" applyProtection="1">
      <alignment horizontal="center" wrapText="1" readingOrder="1"/>
      <protection hidden="1"/>
    </xf>
    <xf numFmtId="0" fontId="19" fillId="11" borderId="9" xfId="0" applyFont="1" applyFill="1" applyBorder="1" applyAlignment="1" applyProtection="1">
      <alignment horizontal="center" wrapText="1" readingOrder="1"/>
      <protection hidden="1"/>
    </xf>
    <xf numFmtId="0" fontId="19" fillId="11" borderId="8" xfId="0" applyFont="1" applyFill="1" applyBorder="1" applyAlignment="1" applyProtection="1">
      <alignment horizontal="center" wrapText="1" readingOrder="1"/>
      <protection hidden="1"/>
    </xf>
    <xf numFmtId="0" fontId="19" fillId="11" borderId="3" xfId="0" applyFont="1" applyFill="1" applyBorder="1" applyAlignment="1" applyProtection="1">
      <alignment horizontal="center" wrapText="1" readingOrder="1"/>
      <protection hidden="1"/>
    </xf>
    <xf numFmtId="0" fontId="19" fillId="11" borderId="10" xfId="0" applyFont="1" applyFill="1" applyBorder="1" applyAlignment="1" applyProtection="1">
      <alignment horizontal="center" wrapText="1" readingOrder="1"/>
      <protection hidden="1"/>
    </xf>
    <xf numFmtId="0" fontId="19" fillId="11" borderId="4" xfId="0" applyFont="1" applyFill="1" applyBorder="1" applyAlignment="1" applyProtection="1">
      <alignment horizontal="center" wrapText="1" readingOrder="1"/>
      <protection hidden="1"/>
    </xf>
    <xf numFmtId="0" fontId="19" fillId="10" borderId="5" xfId="0" applyFont="1" applyFill="1" applyBorder="1" applyAlignment="1" applyProtection="1">
      <alignment horizontal="center" vertical="center" wrapText="1" readingOrder="1"/>
      <protection hidden="1"/>
    </xf>
    <xf numFmtId="0" fontId="19" fillId="10" borderId="0" xfId="0" applyFont="1" applyFill="1" applyAlignment="1" applyProtection="1">
      <alignment horizontal="center" vertical="center" wrapText="1" readingOrder="1"/>
      <protection hidden="1"/>
    </xf>
    <xf numFmtId="0" fontId="19" fillId="10" borderId="6" xfId="0" applyFont="1" applyFill="1" applyBorder="1" applyAlignment="1" applyProtection="1">
      <alignment horizontal="center" vertical="center" wrapText="1" readingOrder="1"/>
      <protection hidden="1"/>
    </xf>
    <xf numFmtId="0" fontId="19" fillId="10" borderId="7" xfId="0" applyFont="1" applyFill="1" applyBorder="1" applyAlignment="1" applyProtection="1">
      <alignment horizontal="center" vertical="center" wrapText="1" readingOrder="1"/>
      <protection hidden="1"/>
    </xf>
    <xf numFmtId="0" fontId="19" fillId="10" borderId="9" xfId="0" applyFont="1" applyFill="1" applyBorder="1" applyAlignment="1" applyProtection="1">
      <alignment horizontal="center" vertical="center" wrapText="1" readingOrder="1"/>
      <protection hidden="1"/>
    </xf>
    <xf numFmtId="0" fontId="19" fillId="10" borderId="8" xfId="0" applyFont="1" applyFill="1" applyBorder="1" applyAlignment="1" applyProtection="1">
      <alignment horizontal="center" vertical="center" wrapText="1" readingOrder="1"/>
      <protection hidden="1"/>
    </xf>
    <xf numFmtId="0" fontId="19" fillId="10" borderId="3" xfId="0" applyFont="1" applyFill="1" applyBorder="1" applyAlignment="1" applyProtection="1">
      <alignment horizontal="center" vertical="center" wrapText="1" readingOrder="1"/>
      <protection hidden="1"/>
    </xf>
    <xf numFmtId="0" fontId="19" fillId="10" borderId="10" xfId="0" applyFont="1" applyFill="1" applyBorder="1" applyAlignment="1" applyProtection="1">
      <alignment horizontal="center" vertical="center" wrapText="1" readingOrder="1"/>
      <protection hidden="1"/>
    </xf>
    <xf numFmtId="0" fontId="19" fillId="10" borderId="4" xfId="0" applyFont="1" applyFill="1" applyBorder="1" applyAlignment="1" applyProtection="1">
      <alignment horizontal="center" vertical="center" wrapText="1" readingOrder="1"/>
      <protection hidden="1"/>
    </xf>
    <xf numFmtId="0" fontId="17" fillId="9" borderId="0" xfId="0" applyFont="1" applyFill="1" applyAlignment="1">
      <alignment horizontal="center" vertical="center" wrapText="1" readingOrder="1"/>
    </xf>
    <xf numFmtId="0" fontId="16" fillId="0" borderId="3" xfId="0" applyFont="1" applyBorder="1" applyAlignment="1">
      <alignment horizontal="center" vertical="center" wrapText="1"/>
    </xf>
    <xf numFmtId="0" fontId="16" fillId="0" borderId="10" xfId="0" applyFont="1" applyBorder="1" applyAlignment="1">
      <alignment horizontal="center" vertical="center"/>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0" xfId="0" applyFont="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9" xfId="0" applyFont="1" applyBorder="1" applyAlignment="1">
      <alignment horizontal="center" vertical="center"/>
    </xf>
    <xf numFmtId="0" fontId="16" fillId="0" borderId="8" xfId="0" applyFont="1" applyBorder="1" applyAlignment="1">
      <alignment horizontal="center" vertical="center"/>
    </xf>
    <xf numFmtId="0" fontId="16" fillId="0" borderId="10" xfId="0" applyFont="1" applyBorder="1" applyAlignment="1">
      <alignment horizontal="center" vertical="center" wrapText="1"/>
    </xf>
    <xf numFmtId="0" fontId="17" fillId="9" borderId="0" xfId="0" applyFont="1" applyFill="1" applyAlignment="1">
      <alignment horizontal="center" vertical="center" textRotation="90" wrapText="1" readingOrder="1"/>
    </xf>
    <xf numFmtId="0" fontId="17" fillId="9" borderId="6" xfId="0" applyFont="1" applyFill="1" applyBorder="1" applyAlignment="1">
      <alignment horizontal="center" vertical="center" textRotation="90" wrapText="1" readingOrder="1"/>
    </xf>
    <xf numFmtId="0" fontId="20" fillId="11" borderId="11" xfId="0" applyFont="1" applyFill="1" applyBorder="1" applyAlignment="1">
      <alignment horizontal="center" vertical="center" wrapText="1" readingOrder="1"/>
    </xf>
    <xf numFmtId="0" fontId="20" fillId="11" borderId="12" xfId="0" applyFont="1" applyFill="1" applyBorder="1" applyAlignment="1">
      <alignment horizontal="center" vertical="center" wrapText="1" readingOrder="1"/>
    </xf>
    <xf numFmtId="0" fontId="20" fillId="11" borderId="13" xfId="0" applyFont="1" applyFill="1" applyBorder="1" applyAlignment="1">
      <alignment horizontal="center" vertical="center" wrapText="1" readingOrder="1"/>
    </xf>
    <xf numFmtId="0" fontId="20" fillId="11" borderId="14" xfId="0" applyFont="1" applyFill="1" applyBorder="1" applyAlignment="1">
      <alignment horizontal="center" vertical="center" wrapText="1" readingOrder="1"/>
    </xf>
    <xf numFmtId="0" fontId="20" fillId="11" borderId="0" xfId="0" applyFont="1" applyFill="1" applyAlignment="1">
      <alignment horizontal="center" vertical="center" wrapText="1" readingOrder="1"/>
    </xf>
    <xf numFmtId="0" fontId="20" fillId="11" borderId="15" xfId="0" applyFont="1" applyFill="1" applyBorder="1" applyAlignment="1">
      <alignment horizontal="center" vertical="center" wrapText="1" readingOrder="1"/>
    </xf>
    <xf numFmtId="0" fontId="20" fillId="11" borderId="16" xfId="0" applyFont="1" applyFill="1" applyBorder="1" applyAlignment="1">
      <alignment horizontal="center" vertical="center" wrapText="1" readingOrder="1"/>
    </xf>
    <xf numFmtId="0" fontId="20" fillId="11" borderId="17" xfId="0" applyFont="1" applyFill="1" applyBorder="1" applyAlignment="1">
      <alignment horizontal="center" vertical="center" wrapText="1" readingOrder="1"/>
    </xf>
    <xf numFmtId="0" fontId="20" fillId="11" borderId="18" xfId="0" applyFont="1" applyFill="1" applyBorder="1" applyAlignment="1">
      <alignment horizontal="center" vertical="center" wrapText="1" readingOrder="1"/>
    </xf>
    <xf numFmtId="0" fontId="20" fillId="10" borderId="11" xfId="0" applyFont="1" applyFill="1" applyBorder="1" applyAlignment="1">
      <alignment horizontal="center" vertical="center" wrapText="1" readingOrder="1"/>
    </xf>
    <xf numFmtId="0" fontId="20" fillId="10" borderId="12" xfId="0" applyFont="1" applyFill="1" applyBorder="1" applyAlignment="1">
      <alignment horizontal="center" vertical="center" wrapText="1" readingOrder="1"/>
    </xf>
    <xf numFmtId="0" fontId="20" fillId="10" borderId="13" xfId="0" applyFont="1" applyFill="1" applyBorder="1" applyAlignment="1">
      <alignment horizontal="center" vertical="center" wrapText="1" readingOrder="1"/>
    </xf>
    <xf numFmtId="0" fontId="20" fillId="10" borderId="14" xfId="0" applyFont="1" applyFill="1" applyBorder="1" applyAlignment="1">
      <alignment horizontal="center" vertical="center" wrapText="1" readingOrder="1"/>
    </xf>
    <xf numFmtId="0" fontId="20" fillId="10" borderId="0" xfId="0" applyFont="1" applyFill="1" applyAlignment="1">
      <alignment horizontal="center" vertical="center" wrapText="1" readingOrder="1"/>
    </xf>
    <xf numFmtId="0" fontId="20" fillId="10" borderId="15" xfId="0" applyFont="1" applyFill="1" applyBorder="1" applyAlignment="1">
      <alignment horizontal="center" vertical="center" wrapText="1" readingOrder="1"/>
    </xf>
    <xf numFmtId="0" fontId="20" fillId="10" borderId="16" xfId="0" applyFont="1" applyFill="1" applyBorder="1" applyAlignment="1">
      <alignment horizontal="center" vertical="center" wrapText="1" readingOrder="1"/>
    </xf>
    <xf numFmtId="0" fontId="20" fillId="10" borderId="17" xfId="0" applyFont="1" applyFill="1" applyBorder="1" applyAlignment="1">
      <alignment horizontal="center" vertical="center" wrapText="1" readingOrder="1"/>
    </xf>
    <xf numFmtId="0" fontId="20" fillId="10" borderId="18" xfId="0" applyFont="1" applyFill="1" applyBorder="1" applyAlignment="1">
      <alignment horizontal="center" vertical="center" wrapText="1" readingOrder="1"/>
    </xf>
    <xf numFmtId="0" fontId="20" fillId="12" borderId="11" xfId="0" applyFont="1" applyFill="1" applyBorder="1" applyAlignment="1">
      <alignment horizontal="center" vertical="center" wrapText="1" readingOrder="1"/>
    </xf>
    <xf numFmtId="0" fontId="20" fillId="12" borderId="12" xfId="0" applyFont="1" applyFill="1" applyBorder="1" applyAlignment="1">
      <alignment horizontal="center" vertical="center" wrapText="1" readingOrder="1"/>
    </xf>
    <xf numFmtId="0" fontId="20" fillId="12" borderId="13" xfId="0" applyFont="1" applyFill="1" applyBorder="1" applyAlignment="1">
      <alignment horizontal="center" vertical="center" wrapText="1" readingOrder="1"/>
    </xf>
    <xf numFmtId="0" fontId="20" fillId="12" borderId="14" xfId="0" applyFont="1" applyFill="1" applyBorder="1" applyAlignment="1">
      <alignment horizontal="center" vertical="center" wrapText="1" readingOrder="1"/>
    </xf>
    <xf numFmtId="0" fontId="20" fillId="12" borderId="0" xfId="0" applyFont="1" applyFill="1" applyAlignment="1">
      <alignment horizontal="center" vertical="center" wrapText="1" readingOrder="1"/>
    </xf>
    <xf numFmtId="0" fontId="20" fillId="12" borderId="15" xfId="0" applyFont="1" applyFill="1" applyBorder="1" applyAlignment="1">
      <alignment horizontal="center" vertical="center" wrapText="1" readingOrder="1"/>
    </xf>
    <xf numFmtId="0" fontId="20" fillId="12" borderId="16" xfId="0" applyFont="1" applyFill="1" applyBorder="1" applyAlignment="1">
      <alignment horizontal="center" vertical="center" wrapText="1" readingOrder="1"/>
    </xf>
    <xf numFmtId="0" fontId="20" fillId="12" borderId="17" xfId="0" applyFont="1" applyFill="1" applyBorder="1" applyAlignment="1">
      <alignment horizontal="center" vertical="center" wrapText="1" readingOrder="1"/>
    </xf>
    <xf numFmtId="0" fontId="20" fillId="12" borderId="18" xfId="0" applyFont="1" applyFill="1" applyBorder="1" applyAlignment="1">
      <alignment horizontal="center" vertical="center" wrapText="1" readingOrder="1"/>
    </xf>
    <xf numFmtId="0" fontId="20" fillId="4" borderId="11" xfId="0" applyFont="1" applyFill="1" applyBorder="1" applyAlignment="1">
      <alignment horizontal="center" vertical="center" wrapText="1" readingOrder="1"/>
    </xf>
    <xf numFmtId="0" fontId="20" fillId="4" borderId="12" xfId="0" applyFont="1" applyFill="1" applyBorder="1" applyAlignment="1">
      <alignment horizontal="center" vertical="center" wrapText="1" readingOrder="1"/>
    </xf>
    <xf numFmtId="0" fontId="20" fillId="4" borderId="13" xfId="0" applyFont="1" applyFill="1" applyBorder="1" applyAlignment="1">
      <alignment horizontal="center" vertical="center" wrapText="1" readingOrder="1"/>
    </xf>
    <xf numFmtId="0" fontId="20" fillId="4" borderId="14" xfId="0" applyFont="1" applyFill="1" applyBorder="1" applyAlignment="1">
      <alignment horizontal="center" vertical="center" wrapText="1" readingOrder="1"/>
    </xf>
    <xf numFmtId="0" fontId="20" fillId="4" borderId="0" xfId="0" applyFont="1" applyFill="1" applyAlignment="1">
      <alignment horizontal="center" vertical="center" wrapText="1" readingOrder="1"/>
    </xf>
    <xf numFmtId="0" fontId="20" fillId="4" borderId="15" xfId="0" applyFont="1" applyFill="1" applyBorder="1" applyAlignment="1">
      <alignment horizontal="center" vertical="center" wrapText="1" readingOrder="1"/>
    </xf>
    <xf numFmtId="0" fontId="20" fillId="4" borderId="16" xfId="0" applyFont="1" applyFill="1" applyBorder="1" applyAlignment="1">
      <alignment horizontal="center" vertical="center" wrapText="1" readingOrder="1"/>
    </xf>
    <xf numFmtId="0" fontId="20" fillId="4" borderId="17" xfId="0" applyFont="1" applyFill="1" applyBorder="1" applyAlignment="1">
      <alignment horizontal="center" vertical="center" wrapText="1" readingOrder="1"/>
    </xf>
    <xf numFmtId="0" fontId="20" fillId="4" borderId="18" xfId="0" applyFont="1" applyFill="1" applyBorder="1" applyAlignment="1">
      <alignment horizontal="center" vertical="center" wrapText="1" readingOrder="1"/>
    </xf>
    <xf numFmtId="0" fontId="42" fillId="0" borderId="3" xfId="0" applyFont="1" applyBorder="1" applyAlignment="1">
      <alignment horizontal="center" vertical="center" wrapText="1"/>
    </xf>
    <xf numFmtId="0" fontId="42" fillId="0" borderId="10" xfId="0" applyFont="1" applyBorder="1" applyAlignment="1">
      <alignment horizontal="center" vertical="center"/>
    </xf>
    <xf numFmtId="0" fontId="42" fillId="0" borderId="4" xfId="0" applyFont="1" applyBorder="1" applyAlignment="1">
      <alignment horizontal="center" vertical="center"/>
    </xf>
    <xf numFmtId="0" fontId="42" fillId="0" borderId="5" xfId="0" applyFont="1" applyBorder="1" applyAlignment="1">
      <alignment horizontal="center" vertical="center"/>
    </xf>
    <xf numFmtId="0" fontId="42" fillId="0" borderId="0" xfId="0" applyFont="1" applyAlignment="1">
      <alignment horizontal="center" vertical="center"/>
    </xf>
    <xf numFmtId="0" fontId="42" fillId="0" borderId="6" xfId="0" applyFont="1" applyBorder="1" applyAlignment="1">
      <alignment horizontal="center" vertical="center"/>
    </xf>
    <xf numFmtId="0" fontId="42" fillId="0" borderId="7" xfId="0" applyFont="1" applyBorder="1" applyAlignment="1">
      <alignment horizontal="center" vertical="center"/>
    </xf>
    <xf numFmtId="0" fontId="42" fillId="0" borderId="9" xfId="0" applyFont="1" applyBorder="1" applyAlignment="1">
      <alignment horizontal="center" vertical="center"/>
    </xf>
    <xf numFmtId="0" fontId="42" fillId="0" borderId="8" xfId="0" applyFont="1" applyBorder="1" applyAlignment="1">
      <alignment horizontal="center" vertical="center"/>
    </xf>
    <xf numFmtId="0" fontId="42" fillId="0" borderId="10" xfId="0" applyFont="1" applyBorder="1" applyAlignment="1">
      <alignment horizontal="center" vertical="center" wrapText="1"/>
    </xf>
    <xf numFmtId="0" fontId="41" fillId="10" borderId="11" xfId="0" applyFont="1" applyFill="1" applyBorder="1" applyAlignment="1">
      <alignment horizontal="center" vertical="center" wrapText="1" readingOrder="1"/>
    </xf>
    <xf numFmtId="0" fontId="41" fillId="10" borderId="12" xfId="0" applyFont="1" applyFill="1" applyBorder="1" applyAlignment="1">
      <alignment horizontal="center" vertical="center" wrapText="1" readingOrder="1"/>
    </xf>
    <xf numFmtId="0" fontId="41" fillId="10" borderId="13" xfId="0" applyFont="1" applyFill="1" applyBorder="1" applyAlignment="1">
      <alignment horizontal="center" vertical="center" wrapText="1" readingOrder="1"/>
    </xf>
    <xf numFmtId="0" fontId="41" fillId="10" borderId="14" xfId="0" applyFont="1" applyFill="1" applyBorder="1" applyAlignment="1">
      <alignment horizontal="center" vertical="center" wrapText="1" readingOrder="1"/>
    </xf>
    <xf numFmtId="0" fontId="41" fillId="10" borderId="0" xfId="0" applyFont="1" applyFill="1" applyAlignment="1">
      <alignment horizontal="center" vertical="center" wrapText="1" readingOrder="1"/>
    </xf>
    <xf numFmtId="0" fontId="41" fillId="10" borderId="15" xfId="0" applyFont="1" applyFill="1" applyBorder="1" applyAlignment="1">
      <alignment horizontal="center" vertical="center" wrapText="1" readingOrder="1"/>
    </xf>
    <xf numFmtId="0" fontId="41" fillId="10" borderId="16" xfId="0" applyFont="1" applyFill="1" applyBorder="1" applyAlignment="1">
      <alignment horizontal="center" vertical="center" wrapText="1" readingOrder="1"/>
    </xf>
    <xf numFmtId="0" fontId="41" fillId="10" borderId="17" xfId="0" applyFont="1" applyFill="1" applyBorder="1" applyAlignment="1">
      <alignment horizontal="center" vertical="center" wrapText="1" readingOrder="1"/>
    </xf>
    <xf numFmtId="0" fontId="41" fillId="10" borderId="18" xfId="0" applyFont="1" applyFill="1" applyBorder="1" applyAlignment="1">
      <alignment horizontal="center" vertical="center" wrapText="1" readingOrder="1"/>
    </xf>
    <xf numFmtId="0" fontId="42" fillId="0" borderId="5" xfId="0" applyFont="1" applyBorder="1" applyAlignment="1">
      <alignment horizontal="center" vertical="center" wrapText="1"/>
    </xf>
    <xf numFmtId="0" fontId="41" fillId="11" borderId="11" xfId="0" applyFont="1" applyFill="1" applyBorder="1" applyAlignment="1">
      <alignment horizontal="center" vertical="center" wrapText="1" readingOrder="1"/>
    </xf>
    <xf numFmtId="0" fontId="41" fillId="11" borderId="12" xfId="0" applyFont="1" applyFill="1" applyBorder="1" applyAlignment="1">
      <alignment horizontal="center" vertical="center" wrapText="1" readingOrder="1"/>
    </xf>
    <xf numFmtId="0" fontId="41" fillId="11" borderId="13" xfId="0" applyFont="1" applyFill="1" applyBorder="1" applyAlignment="1">
      <alignment horizontal="center" vertical="center" wrapText="1" readingOrder="1"/>
    </xf>
    <xf numFmtId="0" fontId="41" fillId="11" borderId="14" xfId="0" applyFont="1" applyFill="1" applyBorder="1" applyAlignment="1">
      <alignment horizontal="center" vertical="center" wrapText="1" readingOrder="1"/>
    </xf>
    <xf numFmtId="0" fontId="41" fillId="11" borderId="0" xfId="0" applyFont="1" applyFill="1" applyAlignment="1">
      <alignment horizontal="center" vertical="center" wrapText="1" readingOrder="1"/>
    </xf>
    <xf numFmtId="0" fontId="41" fillId="11" borderId="15" xfId="0" applyFont="1" applyFill="1" applyBorder="1" applyAlignment="1">
      <alignment horizontal="center" vertical="center" wrapText="1" readingOrder="1"/>
    </xf>
    <xf numFmtId="0" fontId="41" fillId="11" borderId="16" xfId="0" applyFont="1" applyFill="1" applyBorder="1" applyAlignment="1">
      <alignment horizontal="center" vertical="center" wrapText="1" readingOrder="1"/>
    </xf>
    <xf numFmtId="0" fontId="41" fillId="11" borderId="17" xfId="0" applyFont="1" applyFill="1" applyBorder="1" applyAlignment="1">
      <alignment horizontal="center" vertical="center" wrapText="1" readingOrder="1"/>
    </xf>
    <xf numFmtId="0" fontId="41" fillId="11" borderId="18" xfId="0" applyFont="1" applyFill="1" applyBorder="1" applyAlignment="1">
      <alignment horizontal="center" vertical="center" wrapText="1" readingOrder="1"/>
    </xf>
    <xf numFmtId="0" fontId="40" fillId="0" borderId="0" xfId="0" applyFont="1" applyAlignment="1">
      <alignment horizontal="center" vertical="center" wrapText="1"/>
    </xf>
    <xf numFmtId="0" fontId="21" fillId="0" borderId="0" xfId="0" applyFont="1" applyAlignment="1">
      <alignment horizontal="center" vertical="center" wrapText="1"/>
    </xf>
    <xf numFmtId="0" fontId="41" fillId="4" borderId="11" xfId="0" applyFont="1" applyFill="1" applyBorder="1" applyAlignment="1">
      <alignment horizontal="center" vertical="center" wrapText="1" readingOrder="1"/>
    </xf>
    <xf numFmtId="0" fontId="41" fillId="4" borderId="12" xfId="0" applyFont="1" applyFill="1" applyBorder="1" applyAlignment="1">
      <alignment horizontal="center" vertical="center" wrapText="1" readingOrder="1"/>
    </xf>
    <xf numFmtId="0" fontId="41" fillId="4" borderId="13" xfId="0" applyFont="1" applyFill="1" applyBorder="1" applyAlignment="1">
      <alignment horizontal="center" vertical="center" wrapText="1" readingOrder="1"/>
    </xf>
    <xf numFmtId="0" fontId="41" fillId="4" borderId="14" xfId="0" applyFont="1" applyFill="1" applyBorder="1" applyAlignment="1">
      <alignment horizontal="center" vertical="center" wrapText="1" readingOrder="1"/>
    </xf>
    <xf numFmtId="0" fontId="41" fillId="4" borderId="0" xfId="0" applyFont="1" applyFill="1" applyAlignment="1">
      <alignment horizontal="center" vertical="center" wrapText="1" readingOrder="1"/>
    </xf>
    <xf numFmtId="0" fontId="41" fillId="4" borderId="15" xfId="0" applyFont="1" applyFill="1" applyBorder="1" applyAlignment="1">
      <alignment horizontal="center" vertical="center" wrapText="1" readingOrder="1"/>
    </xf>
    <xf numFmtId="0" fontId="41" fillId="4" borderId="16" xfId="0" applyFont="1" applyFill="1" applyBorder="1" applyAlignment="1">
      <alignment horizontal="center" vertical="center" wrapText="1" readingOrder="1"/>
    </xf>
    <xf numFmtId="0" fontId="41" fillId="4" borderId="17" xfId="0" applyFont="1" applyFill="1" applyBorder="1" applyAlignment="1">
      <alignment horizontal="center" vertical="center" wrapText="1" readingOrder="1"/>
    </xf>
    <xf numFmtId="0" fontId="41" fillId="4" borderId="18" xfId="0" applyFont="1" applyFill="1" applyBorder="1" applyAlignment="1">
      <alignment horizontal="center" vertical="center" wrapText="1" readingOrder="1"/>
    </xf>
    <xf numFmtId="0" fontId="41" fillId="12" borderId="11" xfId="0" applyFont="1" applyFill="1" applyBorder="1" applyAlignment="1">
      <alignment horizontal="center" vertical="center" wrapText="1" readingOrder="1"/>
    </xf>
    <xf numFmtId="0" fontId="41" fillId="12" borderId="12" xfId="0" applyFont="1" applyFill="1" applyBorder="1" applyAlignment="1">
      <alignment horizontal="center" vertical="center" wrapText="1" readingOrder="1"/>
    </xf>
    <xf numFmtId="0" fontId="41" fillId="12" borderId="13" xfId="0" applyFont="1" applyFill="1" applyBorder="1" applyAlignment="1">
      <alignment horizontal="center" vertical="center" wrapText="1" readingOrder="1"/>
    </xf>
    <xf numFmtId="0" fontId="41" fillId="12" borderId="14" xfId="0" applyFont="1" applyFill="1" applyBorder="1" applyAlignment="1">
      <alignment horizontal="center" vertical="center" wrapText="1" readingOrder="1"/>
    </xf>
    <xf numFmtId="0" fontId="41" fillId="12" borderId="0" xfId="0" applyFont="1" applyFill="1" applyAlignment="1">
      <alignment horizontal="center" vertical="center" wrapText="1" readingOrder="1"/>
    </xf>
    <xf numFmtId="0" fontId="41" fillId="12" borderId="15" xfId="0" applyFont="1" applyFill="1" applyBorder="1" applyAlignment="1">
      <alignment horizontal="center" vertical="center" wrapText="1" readingOrder="1"/>
    </xf>
    <xf numFmtId="0" fontId="41" fillId="12" borderId="16" xfId="0" applyFont="1" applyFill="1" applyBorder="1" applyAlignment="1">
      <alignment horizontal="center" vertical="center" wrapText="1" readingOrder="1"/>
    </xf>
    <xf numFmtId="0" fontId="41" fillId="12" borderId="17" xfId="0" applyFont="1" applyFill="1" applyBorder="1" applyAlignment="1">
      <alignment horizontal="center" vertical="center" wrapText="1" readingOrder="1"/>
    </xf>
    <xf numFmtId="0" fontId="41" fillId="12" borderId="18" xfId="0" applyFont="1" applyFill="1" applyBorder="1" applyAlignment="1">
      <alignment horizontal="center" vertical="center" wrapText="1" readingOrder="1"/>
    </xf>
    <xf numFmtId="0" fontId="12" fillId="16" borderId="19" xfId="8" applyBorder="1" applyAlignment="1">
      <alignment horizontal="center"/>
    </xf>
    <xf numFmtId="0" fontId="39" fillId="14" borderId="21" xfId="0" applyFont="1" applyFill="1" applyBorder="1" applyAlignment="1">
      <alignment horizontal="center" vertical="center" wrapText="1" readingOrder="1"/>
    </xf>
    <xf numFmtId="0" fontId="39" fillId="14" borderId="22" xfId="0" applyFont="1" applyFill="1" applyBorder="1" applyAlignment="1">
      <alignment horizontal="center" vertical="center" wrapText="1" readingOrder="1"/>
    </xf>
    <xf numFmtId="0" fontId="39" fillId="14" borderId="33" xfId="0" applyFont="1" applyFill="1" applyBorder="1" applyAlignment="1">
      <alignment horizontal="center" vertical="center" wrapText="1" readingOrder="1"/>
    </xf>
    <xf numFmtId="0" fontId="34" fillId="2" borderId="0" xfId="0" applyFont="1" applyFill="1" applyAlignment="1">
      <alignment horizontal="justify" vertical="center" wrapText="1"/>
    </xf>
    <xf numFmtId="0" fontId="36" fillId="14" borderId="30" xfId="0" applyFont="1" applyFill="1" applyBorder="1" applyAlignment="1">
      <alignment horizontal="center" vertical="center" wrapText="1" readingOrder="1"/>
    </xf>
    <xf numFmtId="0" fontId="36" fillId="14" borderId="31" xfId="0" applyFont="1" applyFill="1" applyBorder="1" applyAlignment="1">
      <alignment horizontal="center" vertical="center" wrapText="1" readingOrder="1"/>
    </xf>
    <xf numFmtId="0" fontId="36" fillId="2" borderId="28" xfId="0" applyFont="1" applyFill="1" applyBorder="1" applyAlignment="1">
      <alignment horizontal="center" vertical="center" wrapText="1" readingOrder="1"/>
    </xf>
    <xf numFmtId="0" fontId="36" fillId="2" borderId="23" xfId="0" applyFont="1" applyFill="1" applyBorder="1" applyAlignment="1">
      <alignment horizontal="center" vertical="center" wrapText="1" readingOrder="1"/>
    </xf>
    <xf numFmtId="0" fontId="36" fillId="2" borderId="20" xfId="0" applyFont="1" applyFill="1" applyBorder="1" applyAlignment="1">
      <alignment horizontal="center" vertical="center" wrapText="1" readingOrder="1"/>
    </xf>
    <xf numFmtId="0" fontId="36" fillId="2" borderId="19" xfId="0" applyFont="1" applyFill="1" applyBorder="1" applyAlignment="1">
      <alignment horizontal="center" vertical="center" wrapText="1" readingOrder="1"/>
    </xf>
    <xf numFmtId="0" fontId="36" fillId="2" borderId="25" xfId="0" applyFont="1" applyFill="1" applyBorder="1" applyAlignment="1">
      <alignment horizontal="center" vertical="center" wrapText="1" readingOrder="1"/>
    </xf>
    <xf numFmtId="0" fontId="36" fillId="2" borderId="26" xfId="0" applyFont="1" applyFill="1" applyBorder="1" applyAlignment="1">
      <alignment horizontal="center" vertical="center" wrapText="1" readingOrder="1"/>
    </xf>
    <xf numFmtId="0" fontId="34" fillId="0" borderId="117" xfId="0" applyFont="1" applyBorder="1" applyAlignment="1" applyProtection="1">
      <alignment horizontal="justify" vertical="center" wrapText="1"/>
      <protection locked="0"/>
    </xf>
    <xf numFmtId="0" fontId="35" fillId="0" borderId="106" xfId="0" applyFont="1" applyBorder="1" applyAlignment="1" applyProtection="1">
      <alignment horizontal="justify" vertical="center" wrapText="1"/>
      <protection locked="0"/>
    </xf>
    <xf numFmtId="0" fontId="34" fillId="0" borderId="118" xfId="0" applyFont="1" applyBorder="1" applyAlignment="1" applyProtection="1">
      <alignment horizontal="justify" vertical="center" wrapText="1"/>
      <protection locked="0"/>
    </xf>
    <xf numFmtId="0" fontId="35" fillId="0" borderId="125" xfId="0" applyFont="1" applyBorder="1" applyAlignment="1" applyProtection="1">
      <alignment horizontal="justify" vertical="center" wrapText="1"/>
      <protection locked="0"/>
    </xf>
    <xf numFmtId="0" fontId="34" fillId="0" borderId="120" xfId="0" applyFont="1" applyBorder="1" applyAlignment="1" applyProtection="1">
      <alignment horizontal="justify" vertical="center" wrapText="1"/>
      <protection locked="0"/>
    </xf>
    <xf numFmtId="1" fontId="34" fillId="0" borderId="67" xfId="0" applyNumberFormat="1" applyFont="1" applyBorder="1" applyAlignment="1" applyProtection="1">
      <alignment horizontal="center" vertical="center" textRotation="90" wrapText="1"/>
      <protection hidden="1"/>
    </xf>
    <xf numFmtId="1" fontId="34" fillId="0" borderId="123" xfId="0" applyNumberFormat="1" applyFont="1" applyBorder="1" applyAlignment="1" applyProtection="1">
      <alignment horizontal="center" vertical="center" textRotation="90" wrapText="1"/>
      <protection hidden="1"/>
    </xf>
    <xf numFmtId="1" fontId="34" fillId="0" borderId="126" xfId="0" applyNumberFormat="1" applyFont="1" applyBorder="1" applyAlignment="1" applyProtection="1">
      <alignment horizontal="center" vertical="center" textRotation="90" wrapText="1"/>
      <protection hidden="1"/>
    </xf>
    <xf numFmtId="0" fontId="34" fillId="0" borderId="116" xfId="0" applyFont="1" applyBorder="1" applyAlignment="1" applyProtection="1">
      <alignment horizontal="justify" vertical="center" wrapText="1"/>
      <protection locked="0"/>
    </xf>
    <xf numFmtId="0" fontId="59" fillId="0" borderId="116" xfId="0" applyFont="1" applyBorder="1" applyAlignment="1" applyProtection="1">
      <alignment horizontal="justify" vertical="center" wrapText="1"/>
      <protection locked="0"/>
    </xf>
    <xf numFmtId="0" fontId="34" fillId="0" borderId="85" xfId="0" applyFont="1" applyBorder="1" applyAlignment="1" applyProtection="1">
      <alignment horizontal="justify" vertical="center" wrapText="1"/>
      <protection locked="0"/>
    </xf>
    <xf numFmtId="0" fontId="59" fillId="0" borderId="85" xfId="0" applyFont="1" applyBorder="1" applyAlignment="1" applyProtection="1">
      <alignment horizontal="justify" vertical="center" wrapText="1"/>
      <protection locked="0"/>
    </xf>
    <xf numFmtId="0" fontId="34" fillId="0" borderId="119" xfId="0" applyFont="1" applyBorder="1" applyAlignment="1" applyProtection="1">
      <alignment horizontal="justify" vertical="center" wrapText="1"/>
      <protection locked="0"/>
    </xf>
    <xf numFmtId="0" fontId="59" fillId="0" borderId="119" xfId="0" applyFont="1" applyBorder="1" applyAlignment="1" applyProtection="1">
      <alignment horizontal="justify" vertical="center" wrapText="1"/>
      <protection locked="0"/>
    </xf>
    <xf numFmtId="0" fontId="56" fillId="0" borderId="0" xfId="0" applyFont="1" applyBorder="1" applyAlignment="1" applyProtection="1">
      <alignment vertical="center" wrapText="1"/>
      <protection hidden="1"/>
    </xf>
    <xf numFmtId="0" fontId="56" fillId="15" borderId="0" xfId="0" applyFont="1" applyFill="1" applyBorder="1" applyAlignment="1" applyProtection="1">
      <alignment horizontal="center" vertical="center"/>
      <protection hidden="1"/>
    </xf>
    <xf numFmtId="9" fontId="56" fillId="15" borderId="0" xfId="0" applyNumberFormat="1" applyFont="1" applyFill="1" applyBorder="1" applyAlignment="1" applyProtection="1">
      <alignment horizontal="center" vertical="center" wrapText="1"/>
      <protection hidden="1"/>
    </xf>
    <xf numFmtId="1" fontId="56" fillId="15" borderId="0" xfId="0" applyNumberFormat="1" applyFont="1" applyFill="1" applyBorder="1" applyAlignment="1" applyProtection="1">
      <alignment horizontal="center" vertical="center" wrapText="1"/>
      <protection hidden="1"/>
    </xf>
    <xf numFmtId="9" fontId="56" fillId="15" borderId="0" xfId="0" applyNumberFormat="1" applyFont="1" applyFill="1" applyBorder="1" applyAlignment="1" applyProtection="1">
      <alignment vertical="center" wrapText="1"/>
      <protection hidden="1"/>
    </xf>
    <xf numFmtId="9" fontId="34" fillId="0" borderId="0" xfId="0" applyNumberFormat="1" applyFont="1" applyBorder="1" applyAlignment="1" applyProtection="1">
      <alignment horizontal="center" vertical="center" wrapText="1"/>
      <protection locked="0"/>
    </xf>
    <xf numFmtId="41" fontId="34" fillId="18" borderId="0" xfId="5" quotePrefix="1" applyFont="1" applyFill="1" applyBorder="1" applyAlignment="1" applyProtection="1">
      <alignment horizontal="center" vertical="center" wrapText="1"/>
      <protection hidden="1"/>
    </xf>
    <xf numFmtId="1" fontId="34" fillId="15" borderId="0" xfId="0" applyNumberFormat="1" applyFont="1" applyFill="1" applyBorder="1" applyAlignment="1" applyProtection="1">
      <alignment horizontal="center" vertical="center" wrapText="1"/>
      <protection hidden="1"/>
    </xf>
    <xf numFmtId="0" fontId="1" fillId="0" borderId="116" xfId="0" applyFont="1" applyBorder="1" applyAlignment="1" applyProtection="1">
      <alignment horizontal="justify" vertical="center" wrapText="1"/>
      <protection locked="0"/>
    </xf>
    <xf numFmtId="0" fontId="34" fillId="0" borderId="143" xfId="0" applyFont="1" applyBorder="1" applyAlignment="1" applyProtection="1">
      <alignment horizontal="justify" vertical="center" wrapText="1"/>
      <protection locked="0"/>
    </xf>
  </cellXfs>
  <cellStyles count="9">
    <cellStyle name="Énfasis1" xfId="8" builtinId="29"/>
    <cellStyle name="Millares [0]" xfId="5" builtinId="6"/>
    <cellStyle name="Moneda [0]" xfId="6" builtinId="7"/>
    <cellStyle name="Normal" xfId="0" builtinId="0"/>
    <cellStyle name="Normal - Style1 2" xfId="2" xr:uid="{00000000-0005-0000-0000-000004000000}"/>
    <cellStyle name="Normal 2" xfId="4" xr:uid="{00000000-0005-0000-0000-000005000000}"/>
    <cellStyle name="Normal 2 2" xfId="3" xr:uid="{00000000-0005-0000-0000-000006000000}"/>
    <cellStyle name="Normal 2 3" xfId="7" xr:uid="{00000000-0005-0000-0000-000007000000}"/>
    <cellStyle name="Porcentaje" xfId="1" builtinId="5"/>
  </cellStyles>
  <dxfs count="249">
    <dxf>
      <fill>
        <patternFill>
          <bgColor rgb="FFFF0000"/>
        </patternFill>
      </fill>
      <border>
        <left style="thin">
          <color auto="1"/>
        </left>
        <right style="thin">
          <color auto="1"/>
        </right>
        <top style="thin">
          <color auto="1"/>
        </top>
        <bottom style="thin">
          <color auto="1"/>
        </bottom>
        <vertical/>
        <horizontal/>
      </border>
    </dxf>
    <dxf>
      <fill>
        <patternFill>
          <bgColor theme="5"/>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theme="5"/>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9FF99"/>
        </patternFill>
      </fill>
    </dxf>
    <dxf>
      <fill>
        <patternFill>
          <bgColor rgb="FFCCECFF"/>
        </patternFill>
      </fill>
    </dxf>
    <dxf>
      <fill>
        <patternFill>
          <bgColor rgb="FFFFFF66"/>
        </patternFill>
      </fill>
    </dxf>
    <dxf>
      <fill>
        <patternFill>
          <bgColor rgb="FF99FF99"/>
        </patternFill>
      </fill>
    </dxf>
    <dxf>
      <fill>
        <patternFill>
          <bgColor rgb="FFCCECFF"/>
        </patternFill>
      </fill>
    </dxf>
    <dxf>
      <fill>
        <patternFill>
          <bgColor rgb="FFFFFF66"/>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00CC00"/>
      <color rgb="FFFFFF00"/>
      <color rgb="FF00CC99"/>
      <color rgb="FF99FF99"/>
      <color rgb="FFCCECFF"/>
      <color rgb="FFFFFF99"/>
      <color rgb="FFFFFF66"/>
      <color rgb="FFCCFFCC"/>
      <color rgb="FF99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pivotCacheDefinition" Target="pivotCache/pivotCacheDefinition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styles" Target="styles.xml"/><Relationship Id="rId35"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6</xdr:col>
      <xdr:colOff>35719</xdr:colOff>
      <xdr:row>23</xdr:row>
      <xdr:rowOff>273845</xdr:rowOff>
    </xdr:from>
    <xdr:to>
      <xdr:col>6</xdr:col>
      <xdr:colOff>714375</xdr:colOff>
      <xdr:row>23</xdr:row>
      <xdr:rowOff>476250</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4583907" y="11168064"/>
          <a:ext cx="678656" cy="202405"/>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000" b="1"/>
            <a:t>Leve</a:t>
          </a:r>
          <a:r>
            <a:rPr lang="es-CO" sz="1000" b="1" baseline="0"/>
            <a:t> 20%</a:t>
          </a:r>
          <a:endParaRPr lang="es-CO" sz="1000" b="1"/>
        </a:p>
      </xdr:txBody>
    </xdr:sp>
    <xdr:clientData/>
  </xdr:twoCellAnchor>
  <xdr:twoCellAnchor>
    <xdr:from>
      <xdr:col>6</xdr:col>
      <xdr:colOff>33338</xdr:colOff>
      <xdr:row>23</xdr:row>
      <xdr:rowOff>485777</xdr:rowOff>
    </xdr:from>
    <xdr:to>
      <xdr:col>6</xdr:col>
      <xdr:colOff>869156</xdr:colOff>
      <xdr:row>23</xdr:row>
      <xdr:rowOff>631031</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4581526" y="11379996"/>
          <a:ext cx="835818" cy="145254"/>
        </a:xfrm>
        <a:prstGeom prst="rect">
          <a:avLst/>
        </a:prstGeom>
        <a:solidFill>
          <a:srgbClr val="00CC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000" b="1" baseline="0"/>
            <a:t>Menor: 40%</a:t>
          </a:r>
          <a:endParaRPr lang="es-CO" sz="1000" b="1"/>
        </a:p>
      </xdr:txBody>
    </xdr:sp>
    <xdr:clientData/>
  </xdr:twoCellAnchor>
  <xdr:twoCellAnchor>
    <xdr:from>
      <xdr:col>6</xdr:col>
      <xdr:colOff>7144</xdr:colOff>
      <xdr:row>23</xdr:row>
      <xdr:rowOff>781052</xdr:rowOff>
    </xdr:from>
    <xdr:to>
      <xdr:col>6</xdr:col>
      <xdr:colOff>1035843</xdr:colOff>
      <xdr:row>23</xdr:row>
      <xdr:rowOff>976312</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4555332" y="11675271"/>
          <a:ext cx="1028699" cy="19526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000" b="1" baseline="0"/>
            <a:t>Moderado 60%</a:t>
          </a:r>
          <a:endParaRPr lang="es-CO" sz="1000" b="1"/>
        </a:p>
      </xdr:txBody>
    </xdr:sp>
    <xdr:clientData/>
  </xdr:twoCellAnchor>
  <xdr:twoCellAnchor>
    <xdr:from>
      <xdr:col>6</xdr:col>
      <xdr:colOff>52386</xdr:colOff>
      <xdr:row>23</xdr:row>
      <xdr:rowOff>1135858</xdr:rowOff>
    </xdr:from>
    <xdr:to>
      <xdr:col>6</xdr:col>
      <xdr:colOff>833434</xdr:colOff>
      <xdr:row>23</xdr:row>
      <xdr:rowOff>1273969</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4386261" y="10494171"/>
          <a:ext cx="781048" cy="138111"/>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000" b="1" baseline="0"/>
            <a:t>Mayor 80%</a:t>
          </a:r>
          <a:endParaRPr lang="es-CO" sz="1000" b="1"/>
        </a:p>
      </xdr:txBody>
    </xdr:sp>
    <xdr:clientData/>
  </xdr:twoCellAnchor>
  <xdr:twoCellAnchor>
    <xdr:from>
      <xdr:col>6</xdr:col>
      <xdr:colOff>35716</xdr:colOff>
      <xdr:row>23</xdr:row>
      <xdr:rowOff>1445420</xdr:rowOff>
    </xdr:from>
    <xdr:to>
      <xdr:col>6</xdr:col>
      <xdr:colOff>1178716</xdr:colOff>
      <xdr:row>23</xdr:row>
      <xdr:rowOff>1619250</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4369591" y="10803733"/>
          <a:ext cx="1143000" cy="17383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000" b="1" baseline="0"/>
            <a:t>Catastrófico 100%</a:t>
          </a:r>
          <a:endParaRPr lang="es-CO" sz="1000" b="1"/>
        </a:p>
      </xdr:txBody>
    </xdr:sp>
    <xdr:clientData/>
  </xdr:twoCellAnchor>
  <xdr:twoCellAnchor editAs="oneCell">
    <xdr:from>
      <xdr:col>6</xdr:col>
      <xdr:colOff>11905</xdr:colOff>
      <xdr:row>25</xdr:row>
      <xdr:rowOff>535780</xdr:rowOff>
    </xdr:from>
    <xdr:to>
      <xdr:col>7</xdr:col>
      <xdr:colOff>5143498</xdr:colOff>
      <xdr:row>25</xdr:row>
      <xdr:rowOff>1023937</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
        <a:srcRect l="5372" t="25221" r="2006" b="29817"/>
        <a:stretch/>
      </xdr:blipFill>
      <xdr:spPr>
        <a:xfrm>
          <a:off x="4560093" y="13882686"/>
          <a:ext cx="6774656" cy="488157"/>
        </a:xfrm>
        <a:prstGeom prst="rect">
          <a:avLst/>
        </a:prstGeom>
      </xdr:spPr>
    </xdr:pic>
    <xdr:clientData/>
  </xdr:twoCellAnchor>
  <xdr:twoCellAnchor editAs="oneCell">
    <xdr:from>
      <xdr:col>1</xdr:col>
      <xdr:colOff>13607</xdr:colOff>
      <xdr:row>9</xdr:row>
      <xdr:rowOff>68036</xdr:rowOff>
    </xdr:from>
    <xdr:to>
      <xdr:col>7</xdr:col>
      <xdr:colOff>2464153</xdr:colOff>
      <xdr:row>9</xdr:row>
      <xdr:rowOff>317994</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stretch>
          <a:fillRect/>
        </a:stretch>
      </xdr:blipFill>
      <xdr:spPr>
        <a:xfrm>
          <a:off x="204107" y="4109357"/>
          <a:ext cx="8260796" cy="249958"/>
        </a:xfrm>
        <a:prstGeom prst="rect">
          <a:avLst/>
        </a:prstGeom>
      </xdr:spPr>
    </xdr:pic>
    <xdr:clientData/>
  </xdr:twoCellAnchor>
  <xdr:twoCellAnchor editAs="oneCell">
    <xdr:from>
      <xdr:col>7</xdr:col>
      <xdr:colOff>2462893</xdr:colOff>
      <xdr:row>9</xdr:row>
      <xdr:rowOff>54429</xdr:rowOff>
    </xdr:from>
    <xdr:to>
      <xdr:col>8</xdr:col>
      <xdr:colOff>110442</xdr:colOff>
      <xdr:row>9</xdr:row>
      <xdr:rowOff>312965</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stretch>
          <a:fillRect/>
        </a:stretch>
      </xdr:blipFill>
      <xdr:spPr>
        <a:xfrm>
          <a:off x="8463643" y="4095750"/>
          <a:ext cx="3212870" cy="2585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171450</xdr:colOff>
          <xdr:row>0</xdr:row>
          <xdr:rowOff>19050</xdr:rowOff>
        </xdr:from>
        <xdr:to>
          <xdr:col>1</xdr:col>
          <xdr:colOff>1323975</xdr:colOff>
          <xdr:row>3</xdr:row>
          <xdr:rowOff>85725</xdr:rowOff>
        </xdr:to>
        <xdr:sp macro="" textlink="">
          <xdr:nvSpPr>
            <xdr:cNvPr id="13319" name="Object 7"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66675</xdr:colOff>
          <xdr:row>0</xdr:row>
          <xdr:rowOff>66675</xdr:rowOff>
        </xdr:from>
        <xdr:to>
          <xdr:col>1</xdr:col>
          <xdr:colOff>552450</xdr:colOff>
          <xdr:row>2</xdr:row>
          <xdr:rowOff>257175</xdr:rowOff>
        </xdr:to>
        <xdr:sp macro="" textlink="">
          <xdr:nvSpPr>
            <xdr:cNvPr id="15363" name="Object 3" hidden="1">
              <a:extLst>
                <a:ext uri="{63B3BB69-23CF-44E3-9099-C40C66FF867C}">
                  <a14:compatExt spid="_x0000_s15363"/>
                </a:ext>
                <a:ext uri="{FF2B5EF4-FFF2-40B4-BE49-F238E27FC236}">
                  <a16:creationId xmlns:a16="http://schemas.microsoft.com/office/drawing/2014/main" id="{00000000-0008-0000-0200-000003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66675</xdr:colOff>
          <xdr:row>0</xdr:row>
          <xdr:rowOff>66675</xdr:rowOff>
        </xdr:from>
        <xdr:to>
          <xdr:col>1</xdr:col>
          <xdr:colOff>552450</xdr:colOff>
          <xdr:row>2</xdr:row>
          <xdr:rowOff>257175</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0300-0000014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vanagonzalez/Downloads/formato%20de%20riesgos%20para%20referenciar%2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EXITO/Desktop/Super%20transporte/Matrices%20Dicimebre/Talento%20humano/DE-FR-001%20V3%20Mapa%20de%20riesgos%20de%20gesti&#243;n%20y%20de%20corrupci&#243;n%20TH%2024%20jun%20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EXITO/Desktop/Super%20transporte/Matrices%20Dicimebre/Gesti&#243;n%20contractual/l.%20Mapa%20de%20riesgos%20gesti&#243;n%20Contractu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EXITO/Desktop/Super%20transporte/Matrices%20Dicimebre/Gesti&#243;n%20documental/Mapa%20de%20riesgos%20de%20gesti&#243;n%20y%20de%20corrupci&#243;n.%20Gesti&#243;n%20Documental%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IFUENTES/Downloads/Comunicaciones%20-%20Riesgos%20marzo_JD%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XITO/Desktop/Super%20transporte/Matrices%20Dicimebre/Direccionamiento/Mapa%20de%20riesgos%20de%20gesti&#243;n%20-corrupci&#243;n%20y%20seguridad%20PROCESO%20D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XITO/Desktop/Super%20transporte/Matrices%20Dicimebre/Evaluaci&#243;n%20independiente/O_MR_EVAL%20IND_Act_21-1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XITO/Desktop/Super%20transporte/Matrices%20Dicimebre/Financiero/DE-FR-001%20V3%20MR%20Financiera%20Revisado%2024%20oct%20JENL261022-Dic%2019%20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EXITO/Desktop/Super%20transporte/Matrices%20Dicimebre/Puertos/Mapa%20de%20riesgos%20Vigilancia%2017DIC2022%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EXITO/Desktop/Super%20transporte/Matrices%20Dicimebre/Gesti&#243;n%20del%20Conocimiento/DE-FR-001%20V3%20Mapa%20de%20riesgos%20de%20gesti&#243;n,%20corrupci&#243;n%20y%20seguridad%20(GCI%20ENE-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EXITO/Desktop/Super%20transporte/Matrices%20Dicimebre/Juridico/V3%20MAPA%20DE%20RIESGOS%20GESTIO&#769;N%20JURIDICA%20vigencia%20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EXITO/Desktop/Super%20transporte/Matrices%20Dicimebre/Relacionamiento%20con%20el%20Ciudadano/GRC%20Mapa%20de%20riesgos%20de%20gesti&#243;n,%20corrupci&#243;n%20y%20seguridad%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atriz de Riesgos Gestión"/>
      <sheetName val="Matriz de Riesgos Corrupción"/>
      <sheetName val="Impacto Riesgo de Corrupción"/>
      <sheetName val="datos"/>
    </sheetNames>
    <sheetDataSet>
      <sheetData sheetId="0"/>
      <sheetData sheetId="1"/>
      <sheetData sheetId="2"/>
      <sheetData sheetId="3"/>
      <sheetData sheetId="4">
        <row r="1">
          <cell r="S1" t="str">
            <v>Leve</v>
          </cell>
          <cell r="T1" t="str">
            <v>Menor</v>
          </cell>
          <cell r="U1" t="str">
            <v>Moderado</v>
          </cell>
          <cell r="V1" t="str">
            <v>Mayor</v>
          </cell>
          <cell r="W1" t="str">
            <v>Catastrófico</v>
          </cell>
        </row>
        <row r="2">
          <cell r="S2" t="str">
            <v>S</v>
          </cell>
          <cell r="T2" t="str">
            <v>T</v>
          </cell>
          <cell r="U2" t="str">
            <v>U</v>
          </cell>
          <cell r="V2" t="str">
            <v>V</v>
          </cell>
          <cell r="W2" t="str">
            <v>W</v>
          </cell>
        </row>
        <row r="3">
          <cell r="Q3" t="str">
            <v>Muy Alta</v>
          </cell>
          <cell r="R3">
            <v>3</v>
          </cell>
        </row>
        <row r="4">
          <cell r="Q4" t="str">
            <v>Alta</v>
          </cell>
          <cell r="R4">
            <v>4</v>
          </cell>
        </row>
        <row r="5">
          <cell r="Q5" t="str">
            <v>Media</v>
          </cell>
          <cell r="R5">
            <v>5</v>
          </cell>
        </row>
        <row r="6">
          <cell r="Q6" t="str">
            <v>Baja</v>
          </cell>
          <cell r="R6">
            <v>6</v>
          </cell>
        </row>
        <row r="7">
          <cell r="Q7" t="str">
            <v>Muy Baja</v>
          </cell>
          <cell r="R7">
            <v>7</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sheetData sheetId="1"/>
      <sheetData sheetId="2"/>
      <sheetData sheetId="3">
        <row r="7">
          <cell r="C7">
            <v>1</v>
          </cell>
        </row>
      </sheetData>
      <sheetData sheetId="4">
        <row r="8">
          <cell r="C8">
            <v>1</v>
          </cell>
        </row>
      </sheetData>
      <sheetData sheetId="5"/>
      <sheetData sheetId="6"/>
      <sheetData sheetId="7"/>
      <sheetData sheetId="8"/>
      <sheetData sheetId="9"/>
      <sheetData sheetId="10"/>
      <sheetData sheetId="11"/>
      <sheetData sheetId="12"/>
      <sheetData sheetId="13">
        <row r="1">
          <cell r="D1" t="str">
            <v>Leve</v>
          </cell>
        </row>
      </sheetData>
      <sheetData sheetId="14">
        <row r="2">
          <cell r="A2" t="str">
            <v>Gestión Jurídica</v>
          </cell>
        </row>
      </sheetData>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A2" t="str">
            <v>Gestión Jurídica</v>
          </cell>
        </row>
      </sheetData>
      <sheetData sheetId="16" refreshError="1"/>
      <sheetData sheetId="17"/>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A2" t="str">
            <v>Gestión Jurídica</v>
          </cell>
        </row>
      </sheetData>
      <sheetData sheetId="16" refreshError="1"/>
      <sheetData sheetId="17"/>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A2" t="str">
            <v>Gestión Jurídica</v>
          </cell>
        </row>
      </sheetData>
      <sheetData sheetId="16" refreshError="1"/>
      <sheetData sheetId="17"/>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A2" t="str">
            <v>Gestión Jurídica</v>
          </cell>
        </row>
      </sheetData>
      <sheetData sheetId="16"/>
      <sheetData sheetId="17"/>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A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n="El riesgo afecta la imagen de la entidad internamente, de conocimiento general, nivel interno, de junta directiva y accionistas y/o de proveedores" x="6"/>
        <item x="7"/>
        <item n="El riesgo afecta la imagen de  la entidad con efecto publicitario sostenido a nivel de sector administrativo, nivel departamental o municipal"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248" dataDxfId="247">
  <autoFilter ref="B209:C219" xr:uid="{00000000-0009-0000-0100-000001000000}"/>
  <tableColumns count="2">
    <tableColumn id="1" xr3:uid="{00000000-0010-0000-0000-000001000000}" name="Criterios" dataDxfId="246"/>
    <tableColumn id="2" xr3:uid="{00000000-0010-0000-0000-000002000000}" name="Subcriterios" dataDxfId="245"/>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image" Target="../media/image4.png"/><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png"/><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png"/><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9" tint="-0.249977111117893"/>
  </sheetPr>
  <dimension ref="B1:J44"/>
  <sheetViews>
    <sheetView zoomScale="70" zoomScaleNormal="70" workbookViewId="0">
      <pane xSplit="6" ySplit="2" topLeftCell="G3" activePane="bottomRight" state="frozenSplit"/>
      <selection pane="topRight" activeCell="H1" sqref="H1"/>
      <selection pane="bottomLeft" activeCell="A8" sqref="A8"/>
      <selection pane="bottomRight" activeCell="N26" sqref="N26"/>
    </sheetView>
  </sheetViews>
  <sheetFormatPr baseColWidth="10" defaultColWidth="11.42578125" defaultRowHeight="15" x14ac:dyDescent="0.25"/>
  <cols>
    <col min="1" max="1" width="2.85546875" style="197" customWidth="1"/>
    <col min="2" max="2" width="6.85546875" style="197" customWidth="1"/>
    <col min="3" max="3" width="6.42578125" style="197" customWidth="1"/>
    <col min="4" max="4" width="8.28515625" style="197" customWidth="1"/>
    <col min="5" max="5" width="24.7109375" style="197" customWidth="1"/>
    <col min="6" max="6" width="16" style="197" customWidth="1"/>
    <col min="7" max="7" width="24.7109375" style="197" customWidth="1"/>
    <col min="8" max="8" width="83.42578125" style="197" customWidth="1"/>
    <col min="9" max="9" width="9.28515625" style="197" customWidth="1"/>
    <col min="10" max="10" width="7" style="197" customWidth="1"/>
    <col min="11" max="16384" width="11.42578125" style="197"/>
  </cols>
  <sheetData>
    <row r="1" spans="2:10" ht="3.75" customHeight="1" x14ac:dyDescent="0.25"/>
    <row r="2" spans="2:10" ht="20.25" x14ac:dyDescent="0.25">
      <c r="B2" s="385" t="s">
        <v>0</v>
      </c>
      <c r="C2" s="386"/>
      <c r="D2" s="386"/>
      <c r="E2" s="386"/>
      <c r="F2" s="386"/>
      <c r="G2" s="386"/>
      <c r="H2" s="386"/>
      <c r="I2" s="386"/>
      <c r="J2" s="387"/>
    </row>
    <row r="3" spans="2:10" ht="8.25" customHeight="1" x14ac:dyDescent="0.25">
      <c r="B3" s="205"/>
      <c r="C3" s="199"/>
      <c r="D3" s="199"/>
      <c r="E3" s="199"/>
      <c r="F3" s="199"/>
      <c r="G3" s="199"/>
      <c r="H3" s="199"/>
      <c r="I3" s="199"/>
      <c r="J3" s="206"/>
    </row>
    <row r="4" spans="2:10" ht="43.5" customHeight="1" x14ac:dyDescent="0.25">
      <c r="B4" s="388" t="s">
        <v>1</v>
      </c>
      <c r="C4" s="389"/>
      <c r="D4" s="389"/>
      <c r="E4" s="389"/>
      <c r="F4" s="389"/>
      <c r="G4" s="389"/>
      <c r="H4" s="389"/>
      <c r="I4" s="389"/>
      <c r="J4" s="390"/>
    </row>
    <row r="5" spans="2:10" ht="97.5" customHeight="1" x14ac:dyDescent="0.25">
      <c r="B5" s="388"/>
      <c r="C5" s="389"/>
      <c r="D5" s="389"/>
      <c r="E5" s="389"/>
      <c r="F5" s="389"/>
      <c r="G5" s="389"/>
      <c r="H5" s="389"/>
      <c r="I5" s="389"/>
      <c r="J5" s="390"/>
    </row>
    <row r="6" spans="2:10" ht="16.5" x14ac:dyDescent="0.25">
      <c r="B6" s="391" t="s">
        <v>2</v>
      </c>
      <c r="C6" s="392"/>
      <c r="D6" s="392"/>
      <c r="E6" s="393"/>
      <c r="F6" s="393"/>
      <c r="G6" s="393"/>
      <c r="H6" s="393"/>
      <c r="I6" s="393"/>
      <c r="J6" s="394"/>
    </row>
    <row r="7" spans="2:10" ht="95.25" customHeight="1" x14ac:dyDescent="0.25">
      <c r="B7" s="399" t="s">
        <v>3</v>
      </c>
      <c r="C7" s="400"/>
      <c r="D7" s="400"/>
      <c r="E7" s="400"/>
      <c r="F7" s="400"/>
      <c r="G7" s="400"/>
      <c r="H7" s="400"/>
      <c r="I7" s="400"/>
      <c r="J7" s="401"/>
    </row>
    <row r="8" spans="2:10" ht="16.5" x14ac:dyDescent="0.25">
      <c r="B8" s="203"/>
      <c r="C8" s="210"/>
      <c r="D8" s="210"/>
      <c r="E8" s="198"/>
      <c r="F8" s="198"/>
      <c r="G8" s="198"/>
      <c r="H8" s="198"/>
      <c r="I8" s="198"/>
      <c r="J8" s="204"/>
    </row>
    <row r="9" spans="2:10" ht="16.5" customHeight="1" x14ac:dyDescent="0.25">
      <c r="B9" s="395" t="s">
        <v>4</v>
      </c>
      <c r="C9" s="396"/>
      <c r="D9" s="396"/>
      <c r="E9" s="396"/>
      <c r="F9" s="396"/>
      <c r="G9" s="396"/>
      <c r="H9" s="396"/>
      <c r="I9" s="396"/>
      <c r="J9" s="397"/>
    </row>
    <row r="10" spans="2:10" ht="44.25" customHeight="1" x14ac:dyDescent="0.25">
      <c r="B10" s="395"/>
      <c r="C10" s="396"/>
      <c r="D10" s="396"/>
      <c r="E10" s="396"/>
      <c r="F10" s="396"/>
      <c r="G10" s="396"/>
      <c r="H10" s="396"/>
      <c r="I10" s="396"/>
      <c r="J10" s="397"/>
    </row>
    <row r="11" spans="2:10" x14ac:dyDescent="0.25">
      <c r="B11" s="205"/>
      <c r="C11" s="199"/>
      <c r="D11" s="199"/>
      <c r="E11" s="199"/>
      <c r="F11" s="200"/>
      <c r="G11" s="201"/>
      <c r="H11" s="201"/>
      <c r="I11" s="202"/>
      <c r="J11" s="206"/>
    </row>
    <row r="12" spans="2:10" ht="27" customHeight="1" x14ac:dyDescent="0.25">
      <c r="B12" s="205"/>
      <c r="C12" s="402" t="s">
        <v>5</v>
      </c>
      <c r="D12" s="402"/>
      <c r="E12" s="402"/>
      <c r="F12" s="403"/>
      <c r="G12" s="398" t="s">
        <v>6</v>
      </c>
      <c r="H12" s="398"/>
      <c r="I12" s="199"/>
      <c r="J12" s="206"/>
    </row>
    <row r="13" spans="2:10" ht="24.75" customHeight="1" x14ac:dyDescent="0.25">
      <c r="B13" s="205"/>
      <c r="C13" s="374" t="s">
        <v>7</v>
      </c>
      <c r="D13" s="375"/>
      <c r="E13" s="372" t="s">
        <v>8</v>
      </c>
      <c r="F13" s="373"/>
      <c r="G13" s="371" t="s">
        <v>9</v>
      </c>
      <c r="H13" s="371"/>
      <c r="I13" s="199"/>
      <c r="J13" s="206"/>
    </row>
    <row r="14" spans="2:10" ht="19.5" customHeight="1" x14ac:dyDescent="0.25">
      <c r="B14" s="205"/>
      <c r="C14" s="376"/>
      <c r="D14" s="377"/>
      <c r="E14" s="372" t="s">
        <v>10</v>
      </c>
      <c r="F14" s="373"/>
      <c r="G14" s="371" t="s">
        <v>11</v>
      </c>
      <c r="H14" s="371"/>
      <c r="I14" s="199"/>
      <c r="J14" s="206"/>
    </row>
    <row r="15" spans="2:10" ht="24.75" customHeight="1" x14ac:dyDescent="0.25">
      <c r="B15" s="205"/>
      <c r="C15" s="376"/>
      <c r="D15" s="377"/>
      <c r="E15" s="372" t="s">
        <v>12</v>
      </c>
      <c r="F15" s="373"/>
      <c r="G15" s="405" t="s">
        <v>13</v>
      </c>
      <c r="H15" s="405"/>
      <c r="I15" s="199"/>
      <c r="J15" s="206"/>
    </row>
    <row r="16" spans="2:10" ht="21" customHeight="1" x14ac:dyDescent="0.25">
      <c r="B16" s="205"/>
      <c r="C16" s="376"/>
      <c r="D16" s="377"/>
      <c r="E16" s="372" t="s">
        <v>14</v>
      </c>
      <c r="F16" s="373"/>
      <c r="G16" s="371" t="s">
        <v>15</v>
      </c>
      <c r="H16" s="371"/>
      <c r="I16" s="199"/>
      <c r="J16" s="206"/>
    </row>
    <row r="17" spans="2:10" ht="26.25" customHeight="1" x14ac:dyDescent="0.25">
      <c r="B17" s="205"/>
      <c r="C17" s="376"/>
      <c r="D17" s="377"/>
      <c r="E17" s="372" t="s">
        <v>16</v>
      </c>
      <c r="F17" s="373"/>
      <c r="G17" s="371" t="s">
        <v>17</v>
      </c>
      <c r="H17" s="371"/>
      <c r="I17" s="199"/>
      <c r="J17" s="206"/>
    </row>
    <row r="18" spans="2:10" ht="34.5" customHeight="1" x14ac:dyDescent="0.25">
      <c r="B18" s="205"/>
      <c r="C18" s="376"/>
      <c r="D18" s="377"/>
      <c r="E18" s="380" t="s">
        <v>18</v>
      </c>
      <c r="F18" s="381"/>
      <c r="G18" s="371" t="s">
        <v>19</v>
      </c>
      <c r="H18" s="371"/>
      <c r="I18" s="199"/>
      <c r="J18" s="206"/>
    </row>
    <row r="19" spans="2:10" ht="27.75" customHeight="1" x14ac:dyDescent="0.25">
      <c r="B19" s="205"/>
      <c r="C19" s="376"/>
      <c r="D19" s="377"/>
      <c r="E19" s="380" t="s">
        <v>20</v>
      </c>
      <c r="F19" s="381"/>
      <c r="G19" s="371" t="s">
        <v>21</v>
      </c>
      <c r="H19" s="371"/>
      <c r="I19" s="199"/>
      <c r="J19" s="206"/>
    </row>
    <row r="20" spans="2:10" ht="28.5" customHeight="1" x14ac:dyDescent="0.25">
      <c r="B20" s="205"/>
      <c r="C20" s="376"/>
      <c r="D20" s="377"/>
      <c r="E20" s="380" t="s">
        <v>22</v>
      </c>
      <c r="F20" s="381"/>
      <c r="G20" s="371" t="s">
        <v>23</v>
      </c>
      <c r="H20" s="371"/>
      <c r="I20" s="199"/>
      <c r="J20" s="206"/>
    </row>
    <row r="21" spans="2:10" ht="80.25" customHeight="1" x14ac:dyDescent="0.25">
      <c r="B21" s="205"/>
      <c r="C21" s="376"/>
      <c r="D21" s="377"/>
      <c r="E21" s="380" t="s">
        <v>24</v>
      </c>
      <c r="F21" s="381"/>
      <c r="G21" s="371" t="s">
        <v>25</v>
      </c>
      <c r="H21" s="371"/>
      <c r="I21" s="199"/>
      <c r="J21" s="206"/>
    </row>
    <row r="22" spans="2:10" ht="39" customHeight="1" x14ac:dyDescent="0.25">
      <c r="B22" s="205"/>
      <c r="C22" s="378"/>
      <c r="D22" s="379"/>
      <c r="E22" s="380" t="s">
        <v>26</v>
      </c>
      <c r="F22" s="381"/>
      <c r="G22" s="371" t="s">
        <v>27</v>
      </c>
      <c r="H22" s="371"/>
      <c r="I22" s="199"/>
      <c r="J22" s="206"/>
    </row>
    <row r="23" spans="2:10" ht="42.75" customHeight="1" x14ac:dyDescent="0.25">
      <c r="B23" s="205"/>
      <c r="C23" s="374" t="s">
        <v>28</v>
      </c>
      <c r="D23" s="375"/>
      <c r="E23" s="380" t="s">
        <v>29</v>
      </c>
      <c r="F23" s="381"/>
      <c r="G23" s="371" t="s">
        <v>30</v>
      </c>
      <c r="H23" s="371"/>
      <c r="I23" s="199"/>
      <c r="J23" s="206"/>
    </row>
    <row r="24" spans="2:10" ht="150.75" customHeight="1" x14ac:dyDescent="0.25">
      <c r="B24" s="205"/>
      <c r="C24" s="376"/>
      <c r="D24" s="377"/>
      <c r="E24" s="380" t="s">
        <v>31</v>
      </c>
      <c r="F24" s="381"/>
      <c r="G24" s="371" t="s">
        <v>32</v>
      </c>
      <c r="H24" s="371"/>
      <c r="I24" s="199"/>
      <c r="J24" s="206"/>
    </row>
    <row r="25" spans="2:10" ht="28.5" customHeight="1" x14ac:dyDescent="0.25">
      <c r="B25" s="205"/>
      <c r="C25" s="376"/>
      <c r="D25" s="377"/>
      <c r="E25" s="382" t="s">
        <v>33</v>
      </c>
      <c r="F25" s="383"/>
      <c r="G25" s="384" t="s">
        <v>34</v>
      </c>
      <c r="H25" s="384"/>
      <c r="I25" s="199"/>
      <c r="J25" s="206"/>
    </row>
    <row r="26" spans="2:10" ht="124.5" customHeight="1" x14ac:dyDescent="0.25">
      <c r="B26" s="205"/>
      <c r="C26" s="370" t="s">
        <v>35</v>
      </c>
      <c r="D26" s="369" t="s">
        <v>36</v>
      </c>
      <c r="E26" s="366" t="s">
        <v>37</v>
      </c>
      <c r="F26" s="366"/>
      <c r="G26" s="404" t="s">
        <v>38</v>
      </c>
      <c r="H26" s="404"/>
      <c r="I26" s="199"/>
      <c r="J26" s="206"/>
    </row>
    <row r="27" spans="2:10" ht="23.25" customHeight="1" x14ac:dyDescent="0.25">
      <c r="B27" s="205"/>
      <c r="C27" s="370"/>
      <c r="D27" s="369"/>
      <c r="E27" s="366" t="s">
        <v>39</v>
      </c>
      <c r="F27" s="366"/>
      <c r="G27" s="367" t="s">
        <v>40</v>
      </c>
      <c r="H27" s="367"/>
      <c r="I27" s="199"/>
      <c r="J27" s="206"/>
    </row>
    <row r="28" spans="2:10" ht="53.25" customHeight="1" x14ac:dyDescent="0.25">
      <c r="B28" s="368"/>
      <c r="C28" s="370"/>
      <c r="D28" s="369" t="s">
        <v>41</v>
      </c>
      <c r="E28" s="366" t="s">
        <v>42</v>
      </c>
      <c r="F28" s="366"/>
      <c r="G28" s="367" t="s">
        <v>43</v>
      </c>
      <c r="H28" s="367"/>
      <c r="I28" s="199"/>
      <c r="J28" s="206"/>
    </row>
    <row r="29" spans="2:10" ht="40.5" customHeight="1" x14ac:dyDescent="0.25">
      <c r="B29" s="368"/>
      <c r="C29" s="370"/>
      <c r="D29" s="369"/>
      <c r="E29" s="366" t="s">
        <v>44</v>
      </c>
      <c r="F29" s="366"/>
      <c r="G29" s="367" t="s">
        <v>45</v>
      </c>
      <c r="H29" s="367"/>
      <c r="I29" s="199"/>
      <c r="J29" s="206"/>
    </row>
    <row r="30" spans="2:10" ht="24.75" customHeight="1" x14ac:dyDescent="0.25">
      <c r="B30" s="368"/>
      <c r="C30" s="370"/>
      <c r="D30" s="369"/>
      <c r="E30" s="366" t="s">
        <v>46</v>
      </c>
      <c r="F30" s="366"/>
      <c r="G30" s="367" t="s">
        <v>47</v>
      </c>
      <c r="H30" s="367"/>
      <c r="I30" s="199"/>
      <c r="J30" s="206"/>
    </row>
    <row r="31" spans="2:10" ht="40.5" customHeight="1" x14ac:dyDescent="0.25">
      <c r="B31" s="368"/>
      <c r="C31" s="370"/>
      <c r="D31" s="369"/>
      <c r="E31" s="366" t="s">
        <v>48</v>
      </c>
      <c r="F31" s="366"/>
      <c r="G31" s="367" t="s">
        <v>49</v>
      </c>
      <c r="H31" s="367"/>
      <c r="I31" s="199"/>
      <c r="J31" s="206"/>
    </row>
    <row r="32" spans="2:10" ht="39.75" customHeight="1" x14ac:dyDescent="0.25">
      <c r="B32" s="368"/>
      <c r="C32" s="370"/>
      <c r="D32" s="369"/>
      <c r="E32" s="366" t="s">
        <v>50</v>
      </c>
      <c r="F32" s="366"/>
      <c r="G32" s="367" t="s">
        <v>51</v>
      </c>
      <c r="H32" s="367"/>
      <c r="I32" s="199"/>
      <c r="J32" s="206"/>
    </row>
    <row r="33" spans="2:10" ht="48.75" customHeight="1" x14ac:dyDescent="0.25">
      <c r="B33" s="368"/>
      <c r="C33" s="370"/>
      <c r="D33" s="369"/>
      <c r="E33" s="366" t="s">
        <v>52</v>
      </c>
      <c r="F33" s="366"/>
      <c r="G33" s="367" t="s">
        <v>53</v>
      </c>
      <c r="H33" s="367"/>
      <c r="I33" s="199"/>
      <c r="J33" s="206"/>
    </row>
    <row r="34" spans="2:10" ht="36.75" customHeight="1" x14ac:dyDescent="0.25">
      <c r="B34" s="205"/>
      <c r="C34" s="365" t="s">
        <v>54</v>
      </c>
      <c r="D34" s="365"/>
      <c r="E34" s="366" t="s">
        <v>55</v>
      </c>
      <c r="F34" s="366"/>
      <c r="G34" s="367" t="s">
        <v>56</v>
      </c>
      <c r="H34" s="367"/>
      <c r="I34" s="199"/>
      <c r="J34" s="206"/>
    </row>
    <row r="35" spans="2:10" ht="66.75" customHeight="1" x14ac:dyDescent="0.25">
      <c r="B35" s="205"/>
      <c r="C35" s="365"/>
      <c r="D35" s="365"/>
      <c r="E35" s="366" t="s">
        <v>57</v>
      </c>
      <c r="F35" s="366"/>
      <c r="G35" s="367" t="s">
        <v>58</v>
      </c>
      <c r="H35" s="367"/>
      <c r="I35" s="199"/>
      <c r="J35" s="206"/>
    </row>
    <row r="36" spans="2:10" ht="53.25" customHeight="1" x14ac:dyDescent="0.25">
      <c r="B36" s="205"/>
      <c r="C36" s="365" t="s">
        <v>59</v>
      </c>
      <c r="D36" s="365"/>
      <c r="E36" s="366" t="s">
        <v>60</v>
      </c>
      <c r="F36" s="366"/>
      <c r="G36" s="367" t="s">
        <v>61</v>
      </c>
      <c r="H36" s="367"/>
      <c r="I36" s="199"/>
      <c r="J36" s="206"/>
    </row>
    <row r="37" spans="2:10" ht="36" customHeight="1" x14ac:dyDescent="0.25">
      <c r="B37" s="205"/>
      <c r="C37" s="365"/>
      <c r="D37" s="365"/>
      <c r="E37" s="366" t="s">
        <v>62</v>
      </c>
      <c r="F37" s="366"/>
      <c r="G37" s="367" t="s">
        <v>63</v>
      </c>
      <c r="H37" s="367"/>
      <c r="I37" s="199"/>
      <c r="J37" s="206"/>
    </row>
    <row r="38" spans="2:10" ht="30.75" customHeight="1" x14ac:dyDescent="0.25">
      <c r="B38" s="205"/>
      <c r="C38" s="365"/>
      <c r="D38" s="365"/>
      <c r="E38" s="366" t="s">
        <v>64</v>
      </c>
      <c r="F38" s="366"/>
      <c r="G38" s="367" t="s">
        <v>65</v>
      </c>
      <c r="H38" s="367"/>
      <c r="I38" s="199"/>
      <c r="J38" s="206"/>
    </row>
    <row r="39" spans="2:10" ht="37.5" customHeight="1" x14ac:dyDescent="0.25">
      <c r="B39" s="205"/>
      <c r="C39" s="365" t="s">
        <v>66</v>
      </c>
      <c r="D39" s="365"/>
      <c r="E39" s="366" t="s">
        <v>67</v>
      </c>
      <c r="F39" s="366"/>
      <c r="G39" s="367" t="s">
        <v>68</v>
      </c>
      <c r="H39" s="367"/>
      <c r="I39" s="199"/>
      <c r="J39" s="206"/>
    </row>
    <row r="40" spans="2:10" ht="37.5" customHeight="1" x14ac:dyDescent="0.25">
      <c r="B40" s="205"/>
      <c r="C40" s="365"/>
      <c r="D40" s="365"/>
      <c r="E40" s="366" t="s">
        <v>69</v>
      </c>
      <c r="F40" s="366"/>
      <c r="G40" s="367" t="s">
        <v>70</v>
      </c>
      <c r="H40" s="367"/>
      <c r="I40" s="199"/>
      <c r="J40" s="206"/>
    </row>
    <row r="41" spans="2:10" ht="37.5" customHeight="1" x14ac:dyDescent="0.25">
      <c r="B41" s="205"/>
      <c r="C41" s="365"/>
      <c r="D41" s="365"/>
      <c r="E41" s="366" t="s">
        <v>71</v>
      </c>
      <c r="F41" s="366"/>
      <c r="G41" s="367" t="s">
        <v>72</v>
      </c>
      <c r="H41" s="367"/>
      <c r="I41" s="199"/>
      <c r="J41" s="206"/>
    </row>
    <row r="42" spans="2:10" ht="53.25" customHeight="1" x14ac:dyDescent="0.25">
      <c r="B42" s="205"/>
      <c r="C42" s="365" t="s">
        <v>73</v>
      </c>
      <c r="D42" s="365"/>
      <c r="E42" s="366" t="s">
        <v>74</v>
      </c>
      <c r="F42" s="366"/>
      <c r="G42" s="367" t="s">
        <v>75</v>
      </c>
      <c r="H42" s="367"/>
      <c r="I42" s="199"/>
      <c r="J42" s="206"/>
    </row>
    <row r="43" spans="2:10" ht="53.25" customHeight="1" x14ac:dyDescent="0.25">
      <c r="B43" s="205"/>
      <c r="C43" s="365"/>
      <c r="D43" s="365"/>
      <c r="E43" s="366" t="s">
        <v>76</v>
      </c>
      <c r="F43" s="366"/>
      <c r="G43" s="367" t="s">
        <v>77</v>
      </c>
      <c r="H43" s="367"/>
      <c r="I43" s="199"/>
      <c r="J43" s="206"/>
    </row>
    <row r="44" spans="2:10" x14ac:dyDescent="0.25">
      <c r="B44" s="207"/>
      <c r="C44" s="208"/>
      <c r="D44" s="208"/>
      <c r="E44" s="208"/>
      <c r="F44" s="208"/>
      <c r="G44" s="208"/>
      <c r="H44" s="208"/>
      <c r="I44" s="208"/>
      <c r="J44" s="209"/>
    </row>
  </sheetData>
  <sheetProtection algorithmName="SHA-512" hashValue="vlNGILagMlsXazR0nvsSiZBreQLGCJAsjqlzaITRhkl34o62qWsSMU74ybciWh4mEFH+FTnIHJ3WRYqIoLkHGQ==" saltValue="fLjwP30hylML7TA766NI4Q==" spinCount="100000" sheet="1" objects="1" scenarios="1" formatCells="0" formatColumns="0" formatRows="0" insertColumns="0" insertRows="0"/>
  <mergeCells count="79">
    <mergeCell ref="G23:H23"/>
    <mergeCell ref="E23:F23"/>
    <mergeCell ref="G14:H14"/>
    <mergeCell ref="E18:F18"/>
    <mergeCell ref="G18:H18"/>
    <mergeCell ref="E22:F22"/>
    <mergeCell ref="E19:F19"/>
    <mergeCell ref="E20:F20"/>
    <mergeCell ref="E21:F21"/>
    <mergeCell ref="G19:H19"/>
    <mergeCell ref="G20:H20"/>
    <mergeCell ref="G21:H21"/>
    <mergeCell ref="G22:H22"/>
    <mergeCell ref="G15:H15"/>
    <mergeCell ref="E17:F17"/>
    <mergeCell ref="G17:H17"/>
    <mergeCell ref="C39:D41"/>
    <mergeCell ref="G39:H39"/>
    <mergeCell ref="E40:F40"/>
    <mergeCell ref="G40:H40"/>
    <mergeCell ref="E41:F41"/>
    <mergeCell ref="G41:H41"/>
    <mergeCell ref="G35:H35"/>
    <mergeCell ref="E36:F36"/>
    <mergeCell ref="G36:H36"/>
    <mergeCell ref="G37:H37"/>
    <mergeCell ref="E39:F39"/>
    <mergeCell ref="E38:F38"/>
    <mergeCell ref="G38:H38"/>
    <mergeCell ref="G27:H27"/>
    <mergeCell ref="E26:F26"/>
    <mergeCell ref="G26:H26"/>
    <mergeCell ref="G34:H34"/>
    <mergeCell ref="E33:F33"/>
    <mergeCell ref="E32:F32"/>
    <mergeCell ref="G32:H32"/>
    <mergeCell ref="G33:H33"/>
    <mergeCell ref="E34:F34"/>
    <mergeCell ref="G28:H28"/>
    <mergeCell ref="E30:F30"/>
    <mergeCell ref="G30:H30"/>
    <mergeCell ref="E31:F31"/>
    <mergeCell ref="G31:H31"/>
    <mergeCell ref="G29:H29"/>
    <mergeCell ref="E29:F29"/>
    <mergeCell ref="B2:J2"/>
    <mergeCell ref="B4:J5"/>
    <mergeCell ref="B6:J6"/>
    <mergeCell ref="B9:J10"/>
    <mergeCell ref="G12:H12"/>
    <mergeCell ref="B7:J7"/>
    <mergeCell ref="C12:F12"/>
    <mergeCell ref="G13:H13"/>
    <mergeCell ref="E16:F16"/>
    <mergeCell ref="G16:H16"/>
    <mergeCell ref="C34:D35"/>
    <mergeCell ref="E37:F37"/>
    <mergeCell ref="C36:D38"/>
    <mergeCell ref="C13:D22"/>
    <mergeCell ref="C23:D25"/>
    <mergeCell ref="E14:F14"/>
    <mergeCell ref="E13:F13"/>
    <mergeCell ref="E15:F15"/>
    <mergeCell ref="G24:H24"/>
    <mergeCell ref="E24:F24"/>
    <mergeCell ref="E25:F25"/>
    <mergeCell ref="G25:H25"/>
    <mergeCell ref="E27:F27"/>
    <mergeCell ref="B28:B33"/>
    <mergeCell ref="D28:D33"/>
    <mergeCell ref="E35:F35"/>
    <mergeCell ref="D26:D27"/>
    <mergeCell ref="C26:C33"/>
    <mergeCell ref="E28:F28"/>
    <mergeCell ref="C42:D43"/>
    <mergeCell ref="E42:F42"/>
    <mergeCell ref="G42:H42"/>
    <mergeCell ref="E43:F43"/>
    <mergeCell ref="G43:H43"/>
  </mergeCells>
  <pageMargins left="0.7" right="0.7" top="0.75" bottom="0.75" header="0.3" footer="0.3"/>
  <pageSetup scale="3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rgb="FFFFFF00"/>
  </sheetPr>
  <dimension ref="A1:CM248"/>
  <sheetViews>
    <sheetView topLeftCell="P12" zoomScale="60" zoomScaleNormal="60" workbookViewId="0">
      <selection activeCell="E6" sqref="E6:I15"/>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9" width="5.7109375" customWidth="1"/>
    <col min="41" max="46" width="5.7109375" customWidth="1"/>
  </cols>
  <sheetData>
    <row r="1" spans="1:91" x14ac:dyDescent="0.25">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row>
    <row r="2" spans="1:91" ht="18" customHeight="1" x14ac:dyDescent="0.25">
      <c r="A2" s="69"/>
      <c r="B2" s="758" t="s">
        <v>304</v>
      </c>
      <c r="C2" s="759"/>
      <c r="D2" s="759"/>
      <c r="E2" s="759"/>
      <c r="F2" s="759"/>
      <c r="G2" s="759"/>
      <c r="H2" s="759"/>
      <c r="I2" s="759"/>
      <c r="J2" s="680" t="s">
        <v>18</v>
      </c>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row>
    <row r="3" spans="1:91" ht="18.75" customHeight="1" x14ac:dyDescent="0.25">
      <c r="A3" s="69"/>
      <c r="B3" s="759"/>
      <c r="C3" s="759"/>
      <c r="D3" s="759"/>
      <c r="E3" s="759"/>
      <c r="F3" s="759"/>
      <c r="G3" s="759"/>
      <c r="H3" s="759"/>
      <c r="I3" s="759"/>
      <c r="J3" s="680"/>
      <c r="K3" s="680"/>
      <c r="L3" s="680"/>
      <c r="M3" s="680"/>
      <c r="N3" s="680"/>
      <c r="O3" s="680"/>
      <c r="P3" s="680"/>
      <c r="Q3" s="680"/>
      <c r="R3" s="680"/>
      <c r="S3" s="680"/>
      <c r="T3" s="680"/>
      <c r="U3" s="680"/>
      <c r="V3" s="680"/>
      <c r="W3" s="680"/>
      <c r="X3" s="680"/>
      <c r="Y3" s="680"/>
      <c r="Z3" s="680"/>
      <c r="AA3" s="680"/>
      <c r="AB3" s="680"/>
      <c r="AC3" s="680"/>
      <c r="AD3" s="680"/>
      <c r="AE3" s="680"/>
      <c r="AF3" s="680"/>
      <c r="AG3" s="680"/>
      <c r="AH3" s="680"/>
      <c r="AI3" s="680"/>
      <c r="AJ3" s="680"/>
      <c r="AK3" s="680"/>
      <c r="AL3" s="680"/>
      <c r="AM3" s="680"/>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row>
    <row r="4" spans="1:91" ht="15" customHeight="1" x14ac:dyDescent="0.25">
      <c r="A4" s="69"/>
      <c r="B4" s="759"/>
      <c r="C4" s="759"/>
      <c r="D4" s="759"/>
      <c r="E4" s="759"/>
      <c r="F4" s="759"/>
      <c r="G4" s="759"/>
      <c r="H4" s="759"/>
      <c r="I4" s="759"/>
      <c r="J4" s="680"/>
      <c r="K4" s="680"/>
      <c r="L4" s="680"/>
      <c r="M4" s="680"/>
      <c r="N4" s="680"/>
      <c r="O4" s="680"/>
      <c r="P4" s="680"/>
      <c r="Q4" s="680"/>
      <c r="R4" s="680"/>
      <c r="S4" s="680"/>
      <c r="T4" s="680"/>
      <c r="U4" s="680"/>
      <c r="V4" s="680"/>
      <c r="W4" s="680"/>
      <c r="X4" s="680"/>
      <c r="Y4" s="680"/>
      <c r="Z4" s="680"/>
      <c r="AA4" s="680"/>
      <c r="AB4" s="680"/>
      <c r="AC4" s="680"/>
      <c r="AD4" s="680"/>
      <c r="AE4" s="680"/>
      <c r="AF4" s="680"/>
      <c r="AG4" s="680"/>
      <c r="AH4" s="680"/>
      <c r="AI4" s="680"/>
      <c r="AJ4" s="680"/>
      <c r="AK4" s="680"/>
      <c r="AL4" s="680"/>
      <c r="AM4" s="680"/>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row>
    <row r="5" spans="1:91" ht="15.75" thickBot="1" x14ac:dyDescent="0.3">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row>
    <row r="6" spans="1:91" ht="15" customHeight="1" x14ac:dyDescent="0.25">
      <c r="A6" s="69"/>
      <c r="B6" s="691" t="s">
        <v>237</v>
      </c>
      <c r="C6" s="691"/>
      <c r="D6" s="692"/>
      <c r="E6" s="729" t="s">
        <v>291</v>
      </c>
      <c r="F6" s="730"/>
      <c r="G6" s="730"/>
      <c r="H6" s="730"/>
      <c r="I6" s="731"/>
      <c r="J6" s="32" t="e">
        <f>IF(AND(#REF!="Muy Alta",#REF!="Leve"),CONCATENATE("R1C",#REF!),"")</f>
        <v>#REF!</v>
      </c>
      <c r="K6" s="33" t="e">
        <f>IF(AND(#REF!="Muy Alta",#REF!="Leve"),CONCATENATE("R1C",#REF!),"")</f>
        <v>#REF!</v>
      </c>
      <c r="L6" s="33" t="e">
        <f>IF(AND(#REF!="Muy Alta",#REF!="Leve"),CONCATENATE("R1C",#REF!),"")</f>
        <v>#REF!</v>
      </c>
      <c r="M6" s="33" t="e">
        <f>IF(AND(#REF!="Muy Alta",#REF!="Leve"),CONCATENATE("R1C",#REF!),"")</f>
        <v>#REF!</v>
      </c>
      <c r="N6" s="33" t="e">
        <f>IF(AND(#REF!="Muy Alta",#REF!="Leve"),CONCATENATE("R1C",#REF!),"")</f>
        <v>#REF!</v>
      </c>
      <c r="O6" s="34" t="e">
        <f>IF(AND(#REF!="Muy Alta",#REF!="Leve"),CONCATENATE("R1C",#REF!),"")</f>
        <v>#REF!</v>
      </c>
      <c r="P6" s="32" t="e">
        <f>IF(AND(#REF!="Muy Alta",#REF!="Menor"),CONCATENATE("R1C",#REF!),"")</f>
        <v>#REF!</v>
      </c>
      <c r="Q6" s="33" t="e">
        <f>IF(AND(#REF!="Muy Alta",#REF!="Menor"),CONCATENATE("R1C",#REF!),"")</f>
        <v>#REF!</v>
      </c>
      <c r="R6" s="33" t="e">
        <f>IF(AND(#REF!="Muy Alta",#REF!="Menor"),CONCATENATE("R1C",#REF!),"")</f>
        <v>#REF!</v>
      </c>
      <c r="S6" s="33" t="e">
        <f>IF(AND(#REF!="Muy Alta",#REF!="Menor"),CONCATENATE("R1C",#REF!),"")</f>
        <v>#REF!</v>
      </c>
      <c r="T6" s="33" t="e">
        <f>IF(AND(#REF!="Muy Alta",#REF!="Menor"),CONCATENATE("R1C",#REF!),"")</f>
        <v>#REF!</v>
      </c>
      <c r="U6" s="34" t="e">
        <f>IF(AND(#REF!="Muy Alta",#REF!="Menor"),CONCATENATE("R1C",#REF!),"")</f>
        <v>#REF!</v>
      </c>
      <c r="V6" s="32" t="e">
        <f>IF(AND(#REF!="Muy Alta",#REF!="Moderado"),CONCATENATE("R1C",#REF!),"")</f>
        <v>#REF!</v>
      </c>
      <c r="W6" s="33" t="e">
        <f>IF(AND(#REF!="Muy Alta",#REF!="Moderado"),CONCATENATE("R1C",#REF!),"")</f>
        <v>#REF!</v>
      </c>
      <c r="X6" s="33" t="e">
        <f>IF(AND(#REF!="Muy Alta",#REF!="Moderado"),CONCATENATE("R1C",#REF!),"")</f>
        <v>#REF!</v>
      </c>
      <c r="Y6" s="33" t="e">
        <f>IF(AND(#REF!="Muy Alta",#REF!="Moderado"),CONCATENATE("R1C",#REF!),"")</f>
        <v>#REF!</v>
      </c>
      <c r="Z6" s="33" t="e">
        <f>IF(AND(#REF!="Muy Alta",#REF!="Moderado"),CONCATENATE("R1C",#REF!),"")</f>
        <v>#REF!</v>
      </c>
      <c r="AA6" s="34" t="e">
        <f>IF(AND(#REF!="Muy Alta",#REF!="Moderado"),CONCATENATE("R1C",#REF!),"")</f>
        <v>#REF!</v>
      </c>
      <c r="AB6" s="32" t="e">
        <f>IF(AND(#REF!="Muy Alta",#REF!="Mayor"),CONCATENATE("R1C",#REF!),"")</f>
        <v>#REF!</v>
      </c>
      <c r="AC6" s="33" t="e">
        <f>IF(AND(#REF!="Muy Alta",#REF!="Mayor"),CONCATENATE("R1C",#REF!),"")</f>
        <v>#REF!</v>
      </c>
      <c r="AD6" s="33" t="e">
        <f>IF(AND(#REF!="Muy Alta",#REF!="Mayor"),CONCATENATE("R1C",#REF!),"")</f>
        <v>#REF!</v>
      </c>
      <c r="AE6" s="33" t="e">
        <f>IF(AND(#REF!="Muy Alta",#REF!="Mayor"),CONCATENATE("R1C",#REF!),"")</f>
        <v>#REF!</v>
      </c>
      <c r="AF6" s="33" t="e">
        <f>IF(AND(#REF!="Muy Alta",#REF!="Mayor"),CONCATENATE("R1C",#REF!),"")</f>
        <v>#REF!</v>
      </c>
      <c r="AG6" s="34" t="e">
        <f>IF(AND(#REF!="Muy Alta",#REF!="Mayor"),CONCATENATE("R1C",#REF!),"")</f>
        <v>#REF!</v>
      </c>
      <c r="AH6" s="35" t="e">
        <f>IF(AND(#REF!="Muy Alta",#REF!="Catastrófico"),CONCATENATE("R1C",#REF!),"")</f>
        <v>#REF!</v>
      </c>
      <c r="AI6" s="36" t="e">
        <f>IF(AND(#REF!="Muy Alta",#REF!="Catastrófico"),CONCATENATE("R1C",#REF!),"")</f>
        <v>#REF!</v>
      </c>
      <c r="AJ6" s="36" t="e">
        <f>IF(AND(#REF!="Muy Alta",#REF!="Catastrófico"),CONCATENATE("R1C",#REF!),"")</f>
        <v>#REF!</v>
      </c>
      <c r="AK6" s="36" t="e">
        <f>IF(AND(#REF!="Muy Alta",#REF!="Catastrófico"),CONCATENATE("R1C",#REF!),"")</f>
        <v>#REF!</v>
      </c>
      <c r="AL6" s="36" t="e">
        <f>IF(AND(#REF!="Muy Alta",#REF!="Catastrófico"),CONCATENATE("R1C",#REF!),"")</f>
        <v>#REF!</v>
      </c>
      <c r="AM6" s="37" t="e">
        <f>IF(AND(#REF!="Muy Alta",#REF!="Catastrófico"),CONCATENATE("R1C",#REF!),"")</f>
        <v>#REF!</v>
      </c>
      <c r="AN6" s="69"/>
      <c r="AO6" s="749" t="s">
        <v>292</v>
      </c>
      <c r="AP6" s="750"/>
      <c r="AQ6" s="750"/>
      <c r="AR6" s="750"/>
      <c r="AS6" s="750"/>
      <c r="AT6" s="751"/>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row>
    <row r="7" spans="1:91" ht="15" customHeight="1" x14ac:dyDescent="0.25">
      <c r="A7" s="69"/>
      <c r="B7" s="691"/>
      <c r="C7" s="691"/>
      <c r="D7" s="692"/>
      <c r="E7" s="732"/>
      <c r="F7" s="733"/>
      <c r="G7" s="733"/>
      <c r="H7" s="733"/>
      <c r="I7" s="734"/>
      <c r="J7" s="38" t="e">
        <f>IF(AND(#REF!="Muy Alta",#REF!="Leve"),CONCATENATE("R2C",#REF!),"")</f>
        <v>#REF!</v>
      </c>
      <c r="K7" s="39" t="e">
        <f>IF(AND(#REF!="Muy Alta",#REF!="Leve"),CONCATENATE("R2C",#REF!),"")</f>
        <v>#REF!</v>
      </c>
      <c r="L7" s="39" t="e">
        <f>IF(AND(#REF!="Muy Alta",#REF!="Leve"),CONCATENATE("R2C",#REF!),"")</f>
        <v>#REF!</v>
      </c>
      <c r="M7" s="39" t="e">
        <f>IF(AND(#REF!="Muy Alta",#REF!="Leve"),CONCATENATE("R2C",#REF!),"")</f>
        <v>#REF!</v>
      </c>
      <c r="N7" s="39" t="e">
        <f>IF(AND(#REF!="Muy Alta",#REF!="Leve"),CONCATENATE("R2C",#REF!),"")</f>
        <v>#REF!</v>
      </c>
      <c r="O7" s="40" t="e">
        <f>IF(AND(#REF!="Muy Alta",#REF!="Leve"),CONCATENATE("R2C",#REF!),"")</f>
        <v>#REF!</v>
      </c>
      <c r="P7" s="38" t="e">
        <f>IF(AND(#REF!="Muy Alta",#REF!="Menor"),CONCATENATE("R2C",#REF!),"")</f>
        <v>#REF!</v>
      </c>
      <c r="Q7" s="39" t="e">
        <f>IF(AND(#REF!="Muy Alta",#REF!="Menor"),CONCATENATE("R2C",#REF!),"")</f>
        <v>#REF!</v>
      </c>
      <c r="R7" s="39" t="e">
        <f>IF(AND(#REF!="Muy Alta",#REF!="Menor"),CONCATENATE("R2C",#REF!),"")</f>
        <v>#REF!</v>
      </c>
      <c r="S7" s="39" t="e">
        <f>IF(AND(#REF!="Muy Alta",#REF!="Menor"),CONCATENATE("R2C",#REF!),"")</f>
        <v>#REF!</v>
      </c>
      <c r="T7" s="39" t="e">
        <f>IF(AND(#REF!="Muy Alta",#REF!="Menor"),CONCATENATE("R2C",#REF!),"")</f>
        <v>#REF!</v>
      </c>
      <c r="U7" s="40" t="e">
        <f>IF(AND(#REF!="Muy Alta",#REF!="Menor"),CONCATENATE("R2C",#REF!),"")</f>
        <v>#REF!</v>
      </c>
      <c r="V7" s="38" t="e">
        <f>IF(AND(#REF!="Muy Alta",#REF!="Moderado"),CONCATENATE("R2C",#REF!),"")</f>
        <v>#REF!</v>
      </c>
      <c r="W7" s="39" t="e">
        <f>IF(AND(#REF!="Muy Alta",#REF!="Moderado"),CONCATENATE("R2C",#REF!),"")</f>
        <v>#REF!</v>
      </c>
      <c r="X7" s="39" t="e">
        <f>IF(AND(#REF!="Muy Alta",#REF!="Moderado"),CONCATENATE("R2C",#REF!),"")</f>
        <v>#REF!</v>
      </c>
      <c r="Y7" s="39" t="e">
        <f>IF(AND(#REF!="Muy Alta",#REF!="Moderado"),CONCATENATE("R2C",#REF!),"")</f>
        <v>#REF!</v>
      </c>
      <c r="Z7" s="39" t="e">
        <f>IF(AND(#REF!="Muy Alta",#REF!="Moderado"),CONCATENATE("R2C",#REF!),"")</f>
        <v>#REF!</v>
      </c>
      <c r="AA7" s="40" t="e">
        <f>IF(AND(#REF!="Muy Alta",#REF!="Moderado"),CONCATENATE("R2C",#REF!),"")</f>
        <v>#REF!</v>
      </c>
      <c r="AB7" s="38" t="e">
        <f>IF(AND(#REF!="Muy Alta",#REF!="Mayor"),CONCATENATE("R2C",#REF!),"")</f>
        <v>#REF!</v>
      </c>
      <c r="AC7" s="39" t="e">
        <f>IF(AND(#REF!="Muy Alta",#REF!="Mayor"),CONCATENATE("R2C",#REF!),"")</f>
        <v>#REF!</v>
      </c>
      <c r="AD7" s="39" t="e">
        <f>IF(AND(#REF!="Muy Alta",#REF!="Mayor"),CONCATENATE("R2C",#REF!),"")</f>
        <v>#REF!</v>
      </c>
      <c r="AE7" s="39" t="e">
        <f>IF(AND(#REF!="Muy Alta",#REF!="Mayor"),CONCATENATE("R2C",#REF!),"")</f>
        <v>#REF!</v>
      </c>
      <c r="AF7" s="39" t="e">
        <f>IF(AND(#REF!="Muy Alta",#REF!="Mayor"),CONCATENATE("R2C",#REF!),"")</f>
        <v>#REF!</v>
      </c>
      <c r="AG7" s="40" t="e">
        <f>IF(AND(#REF!="Muy Alta",#REF!="Mayor"),CONCATENATE("R2C",#REF!),"")</f>
        <v>#REF!</v>
      </c>
      <c r="AH7" s="41" t="e">
        <f>IF(AND(#REF!="Muy Alta",#REF!="Catastrófico"),CONCATENATE("R2C",#REF!),"")</f>
        <v>#REF!</v>
      </c>
      <c r="AI7" s="42" t="e">
        <f>IF(AND(#REF!="Muy Alta",#REF!="Catastrófico"),CONCATENATE("R2C",#REF!),"")</f>
        <v>#REF!</v>
      </c>
      <c r="AJ7" s="42" t="e">
        <f>IF(AND(#REF!="Muy Alta",#REF!="Catastrófico"),CONCATENATE("R2C",#REF!),"")</f>
        <v>#REF!</v>
      </c>
      <c r="AK7" s="42" t="e">
        <f>IF(AND(#REF!="Muy Alta",#REF!="Catastrófico"),CONCATENATE("R2C",#REF!),"")</f>
        <v>#REF!</v>
      </c>
      <c r="AL7" s="42" t="e">
        <f>IF(AND(#REF!="Muy Alta",#REF!="Catastrófico"),CONCATENATE("R2C",#REF!),"")</f>
        <v>#REF!</v>
      </c>
      <c r="AM7" s="43" t="e">
        <f>IF(AND(#REF!="Muy Alta",#REF!="Catastrófico"),CONCATENATE("R2C",#REF!),"")</f>
        <v>#REF!</v>
      </c>
      <c r="AN7" s="69"/>
      <c r="AO7" s="752"/>
      <c r="AP7" s="753"/>
      <c r="AQ7" s="753"/>
      <c r="AR7" s="753"/>
      <c r="AS7" s="753"/>
      <c r="AT7" s="754"/>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row>
    <row r="8" spans="1:91" ht="15" customHeight="1" x14ac:dyDescent="0.25">
      <c r="A8" s="69"/>
      <c r="B8" s="691"/>
      <c r="C8" s="691"/>
      <c r="D8" s="692"/>
      <c r="E8" s="732"/>
      <c r="F8" s="733"/>
      <c r="G8" s="733"/>
      <c r="H8" s="733"/>
      <c r="I8" s="734"/>
      <c r="J8" s="38" t="e">
        <f>IF(AND(#REF!="Muy Alta",#REF!="Leve"),CONCATENATE("R3C",#REF!),"")</f>
        <v>#REF!</v>
      </c>
      <c r="K8" s="39" t="e">
        <f>IF(AND(#REF!="Muy Alta",#REF!="Leve"),CONCATENATE("R3C",#REF!),"")</f>
        <v>#REF!</v>
      </c>
      <c r="L8" s="39" t="e">
        <f>IF(AND(#REF!="Muy Alta",#REF!="Leve"),CONCATENATE("R3C",#REF!),"")</f>
        <v>#REF!</v>
      </c>
      <c r="M8" s="39" t="e">
        <f>IF(AND(#REF!="Muy Alta",#REF!="Leve"),CONCATENATE("R3C",#REF!),"")</f>
        <v>#REF!</v>
      </c>
      <c r="N8" s="39" t="e">
        <f>IF(AND(#REF!="Muy Alta",#REF!="Leve"),CONCATENATE("R3C",#REF!),"")</f>
        <v>#REF!</v>
      </c>
      <c r="O8" s="40" t="e">
        <f>IF(AND(#REF!="Muy Alta",#REF!="Leve"),CONCATENATE("R3C",#REF!),"")</f>
        <v>#REF!</v>
      </c>
      <c r="P8" s="38" t="e">
        <f>IF(AND(#REF!="Muy Alta",#REF!="Menor"),CONCATENATE("R3C",#REF!),"")</f>
        <v>#REF!</v>
      </c>
      <c r="Q8" s="39" t="e">
        <f>IF(AND(#REF!="Muy Alta",#REF!="Menor"),CONCATENATE("R3C",#REF!),"")</f>
        <v>#REF!</v>
      </c>
      <c r="R8" s="39" t="e">
        <f>IF(AND(#REF!="Muy Alta",#REF!="Menor"),CONCATENATE("R3C",#REF!),"")</f>
        <v>#REF!</v>
      </c>
      <c r="S8" s="39" t="e">
        <f>IF(AND(#REF!="Muy Alta",#REF!="Menor"),CONCATENATE("R3C",#REF!),"")</f>
        <v>#REF!</v>
      </c>
      <c r="T8" s="39" t="e">
        <f>IF(AND(#REF!="Muy Alta",#REF!="Menor"),CONCATENATE("R3C",#REF!),"")</f>
        <v>#REF!</v>
      </c>
      <c r="U8" s="40" t="e">
        <f>IF(AND(#REF!="Muy Alta",#REF!="Menor"),CONCATENATE("R3C",#REF!),"")</f>
        <v>#REF!</v>
      </c>
      <c r="V8" s="38" t="e">
        <f>IF(AND(#REF!="Muy Alta",#REF!="Moderado"),CONCATENATE("R3C",#REF!),"")</f>
        <v>#REF!</v>
      </c>
      <c r="W8" s="39" t="e">
        <f>IF(AND(#REF!="Muy Alta",#REF!="Moderado"),CONCATENATE("R3C",#REF!),"")</f>
        <v>#REF!</v>
      </c>
      <c r="X8" s="39" t="e">
        <f>IF(AND(#REF!="Muy Alta",#REF!="Moderado"),CONCATENATE("R3C",#REF!),"")</f>
        <v>#REF!</v>
      </c>
      <c r="Y8" s="39" t="e">
        <f>IF(AND(#REF!="Muy Alta",#REF!="Moderado"),CONCATENATE("R3C",#REF!),"")</f>
        <v>#REF!</v>
      </c>
      <c r="Z8" s="39" t="e">
        <f>IF(AND(#REF!="Muy Alta",#REF!="Moderado"),CONCATENATE("R3C",#REF!),"")</f>
        <v>#REF!</v>
      </c>
      <c r="AA8" s="40" t="e">
        <f>IF(AND(#REF!="Muy Alta",#REF!="Moderado"),CONCATENATE("R3C",#REF!),"")</f>
        <v>#REF!</v>
      </c>
      <c r="AB8" s="38" t="e">
        <f>IF(AND(#REF!="Muy Alta",#REF!="Mayor"),CONCATENATE("R3C",#REF!),"")</f>
        <v>#REF!</v>
      </c>
      <c r="AC8" s="39" t="e">
        <f>IF(AND(#REF!="Muy Alta",#REF!="Mayor"),CONCATENATE("R3C",#REF!),"")</f>
        <v>#REF!</v>
      </c>
      <c r="AD8" s="39" t="e">
        <f>IF(AND(#REF!="Muy Alta",#REF!="Mayor"),CONCATENATE("R3C",#REF!),"")</f>
        <v>#REF!</v>
      </c>
      <c r="AE8" s="39" t="e">
        <f>IF(AND(#REF!="Muy Alta",#REF!="Mayor"),CONCATENATE("R3C",#REF!),"")</f>
        <v>#REF!</v>
      </c>
      <c r="AF8" s="39" t="e">
        <f>IF(AND(#REF!="Muy Alta",#REF!="Mayor"),CONCATENATE("R3C",#REF!),"")</f>
        <v>#REF!</v>
      </c>
      <c r="AG8" s="40" t="e">
        <f>IF(AND(#REF!="Muy Alta",#REF!="Mayor"),CONCATENATE("R3C",#REF!),"")</f>
        <v>#REF!</v>
      </c>
      <c r="AH8" s="41" t="e">
        <f>IF(AND(#REF!="Muy Alta",#REF!="Catastrófico"),CONCATENATE("R3C",#REF!),"")</f>
        <v>#REF!</v>
      </c>
      <c r="AI8" s="42" t="e">
        <f>IF(AND(#REF!="Muy Alta",#REF!="Catastrófico"),CONCATENATE("R3C",#REF!),"")</f>
        <v>#REF!</v>
      </c>
      <c r="AJ8" s="42" t="e">
        <f>IF(AND(#REF!="Muy Alta",#REF!="Catastrófico"),CONCATENATE("R3C",#REF!),"")</f>
        <v>#REF!</v>
      </c>
      <c r="AK8" s="42" t="e">
        <f>IF(AND(#REF!="Muy Alta",#REF!="Catastrófico"),CONCATENATE("R3C",#REF!),"")</f>
        <v>#REF!</v>
      </c>
      <c r="AL8" s="42" t="e">
        <f>IF(AND(#REF!="Muy Alta",#REF!="Catastrófico"),CONCATENATE("R3C",#REF!),"")</f>
        <v>#REF!</v>
      </c>
      <c r="AM8" s="43" t="e">
        <f>IF(AND(#REF!="Muy Alta",#REF!="Catastrófico"),CONCATENATE("R3C",#REF!),"")</f>
        <v>#REF!</v>
      </c>
      <c r="AN8" s="69"/>
      <c r="AO8" s="752"/>
      <c r="AP8" s="753"/>
      <c r="AQ8" s="753"/>
      <c r="AR8" s="753"/>
      <c r="AS8" s="753"/>
      <c r="AT8" s="754"/>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row>
    <row r="9" spans="1:91" ht="15" customHeight="1" x14ac:dyDescent="0.25">
      <c r="A9" s="69"/>
      <c r="B9" s="691"/>
      <c r="C9" s="691"/>
      <c r="D9" s="692"/>
      <c r="E9" s="732"/>
      <c r="F9" s="733"/>
      <c r="G9" s="733"/>
      <c r="H9" s="733"/>
      <c r="I9" s="734"/>
      <c r="J9" s="38" t="e">
        <f>IF(AND(#REF!="Muy Alta",#REF!="Leve"),CONCATENATE("R4C",#REF!),"")</f>
        <v>#REF!</v>
      </c>
      <c r="K9" s="39" t="e">
        <f>IF(AND(#REF!="Muy Alta",#REF!="Leve"),CONCATENATE("R4C",#REF!),"")</f>
        <v>#REF!</v>
      </c>
      <c r="L9" s="39" t="e">
        <f>IF(AND(#REF!="Muy Alta",#REF!="Leve"),CONCATENATE("R4C",#REF!),"")</f>
        <v>#REF!</v>
      </c>
      <c r="M9" s="39" t="e">
        <f>IF(AND(#REF!="Muy Alta",#REF!="Leve"),CONCATENATE("R4C",#REF!),"")</f>
        <v>#REF!</v>
      </c>
      <c r="N9" s="39" t="e">
        <f>IF(AND(#REF!="Muy Alta",#REF!="Leve"),CONCATENATE("R4C",#REF!),"")</f>
        <v>#REF!</v>
      </c>
      <c r="O9" s="40" t="e">
        <f>IF(AND(#REF!="Muy Alta",#REF!="Leve"),CONCATENATE("R4C",#REF!),"")</f>
        <v>#REF!</v>
      </c>
      <c r="P9" s="38" t="e">
        <f>IF(AND(#REF!="Muy Alta",#REF!="Menor"),CONCATENATE("R4C",#REF!),"")</f>
        <v>#REF!</v>
      </c>
      <c r="Q9" s="39" t="e">
        <f>IF(AND(#REF!="Muy Alta",#REF!="Menor"),CONCATENATE("R4C",#REF!),"")</f>
        <v>#REF!</v>
      </c>
      <c r="R9" s="39" t="e">
        <f>IF(AND(#REF!="Muy Alta",#REF!="Menor"),CONCATENATE("R4C",#REF!),"")</f>
        <v>#REF!</v>
      </c>
      <c r="S9" s="39" t="e">
        <f>IF(AND(#REF!="Muy Alta",#REF!="Menor"),CONCATENATE("R4C",#REF!),"")</f>
        <v>#REF!</v>
      </c>
      <c r="T9" s="39" t="e">
        <f>IF(AND(#REF!="Muy Alta",#REF!="Menor"),CONCATENATE("R4C",#REF!),"")</f>
        <v>#REF!</v>
      </c>
      <c r="U9" s="40" t="e">
        <f>IF(AND(#REF!="Muy Alta",#REF!="Menor"),CONCATENATE("R4C",#REF!),"")</f>
        <v>#REF!</v>
      </c>
      <c r="V9" s="38" t="e">
        <f>IF(AND(#REF!="Muy Alta",#REF!="Moderado"),CONCATENATE("R4C",#REF!),"")</f>
        <v>#REF!</v>
      </c>
      <c r="W9" s="39" t="e">
        <f>IF(AND(#REF!="Muy Alta",#REF!="Moderado"),CONCATENATE("R4C",#REF!),"")</f>
        <v>#REF!</v>
      </c>
      <c r="X9" s="39" t="e">
        <f>IF(AND(#REF!="Muy Alta",#REF!="Moderado"),CONCATENATE("R4C",#REF!),"")</f>
        <v>#REF!</v>
      </c>
      <c r="Y9" s="39" t="e">
        <f>IF(AND(#REF!="Muy Alta",#REF!="Moderado"),CONCATENATE("R4C",#REF!),"")</f>
        <v>#REF!</v>
      </c>
      <c r="Z9" s="39" t="e">
        <f>IF(AND(#REF!="Muy Alta",#REF!="Moderado"),CONCATENATE("R4C",#REF!),"")</f>
        <v>#REF!</v>
      </c>
      <c r="AA9" s="40" t="e">
        <f>IF(AND(#REF!="Muy Alta",#REF!="Moderado"),CONCATENATE("R4C",#REF!),"")</f>
        <v>#REF!</v>
      </c>
      <c r="AB9" s="38" t="e">
        <f>IF(AND(#REF!="Muy Alta",#REF!="Mayor"),CONCATENATE("R4C",#REF!),"")</f>
        <v>#REF!</v>
      </c>
      <c r="AC9" s="39" t="e">
        <f>IF(AND(#REF!="Muy Alta",#REF!="Mayor"),CONCATENATE("R4C",#REF!),"")</f>
        <v>#REF!</v>
      </c>
      <c r="AD9" s="39" t="e">
        <f>IF(AND(#REF!="Muy Alta",#REF!="Mayor"),CONCATENATE("R4C",#REF!),"")</f>
        <v>#REF!</v>
      </c>
      <c r="AE9" s="39" t="e">
        <f>IF(AND(#REF!="Muy Alta",#REF!="Mayor"),CONCATENATE("R4C",#REF!),"")</f>
        <v>#REF!</v>
      </c>
      <c r="AF9" s="39" t="e">
        <f>IF(AND(#REF!="Muy Alta",#REF!="Mayor"),CONCATENATE("R4C",#REF!),"")</f>
        <v>#REF!</v>
      </c>
      <c r="AG9" s="40" t="e">
        <f>IF(AND(#REF!="Muy Alta",#REF!="Mayor"),CONCATENATE("R4C",#REF!),"")</f>
        <v>#REF!</v>
      </c>
      <c r="AH9" s="41" t="e">
        <f>IF(AND(#REF!="Muy Alta",#REF!="Catastrófico"),CONCATENATE("R4C",#REF!),"")</f>
        <v>#REF!</v>
      </c>
      <c r="AI9" s="42" t="e">
        <f>IF(AND(#REF!="Muy Alta",#REF!="Catastrófico"),CONCATENATE("R4C",#REF!),"")</f>
        <v>#REF!</v>
      </c>
      <c r="AJ9" s="42" t="e">
        <f>IF(AND(#REF!="Muy Alta",#REF!="Catastrófico"),CONCATENATE("R4C",#REF!),"")</f>
        <v>#REF!</v>
      </c>
      <c r="AK9" s="42" t="e">
        <f>IF(AND(#REF!="Muy Alta",#REF!="Catastrófico"),CONCATENATE("R4C",#REF!),"")</f>
        <v>#REF!</v>
      </c>
      <c r="AL9" s="42" t="e">
        <f>IF(AND(#REF!="Muy Alta",#REF!="Catastrófico"),CONCATENATE("R4C",#REF!),"")</f>
        <v>#REF!</v>
      </c>
      <c r="AM9" s="43" t="e">
        <f>IF(AND(#REF!="Muy Alta",#REF!="Catastrófico"),CONCATENATE("R4C",#REF!),"")</f>
        <v>#REF!</v>
      </c>
      <c r="AN9" s="69"/>
      <c r="AO9" s="752"/>
      <c r="AP9" s="753"/>
      <c r="AQ9" s="753"/>
      <c r="AR9" s="753"/>
      <c r="AS9" s="753"/>
      <c r="AT9" s="754"/>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row>
    <row r="10" spans="1:91" ht="15" customHeight="1" x14ac:dyDescent="0.25">
      <c r="A10" s="69"/>
      <c r="B10" s="691"/>
      <c r="C10" s="691"/>
      <c r="D10" s="692"/>
      <c r="E10" s="732"/>
      <c r="F10" s="733"/>
      <c r="G10" s="733"/>
      <c r="H10" s="733"/>
      <c r="I10" s="734"/>
      <c r="J10" s="38" t="e">
        <f>IF(AND(#REF!="Muy Alta",#REF!="Leve"),CONCATENATE("R5C",#REF!),"")</f>
        <v>#REF!</v>
      </c>
      <c r="K10" s="39" t="e">
        <f>IF(AND(#REF!="Muy Alta",#REF!="Leve"),CONCATENATE("R5C",#REF!),"")</f>
        <v>#REF!</v>
      </c>
      <c r="L10" s="39" t="e">
        <f>IF(AND(#REF!="Muy Alta",#REF!="Leve"),CONCATENATE("R5C",#REF!),"")</f>
        <v>#REF!</v>
      </c>
      <c r="M10" s="39" t="e">
        <f>IF(AND(#REF!="Muy Alta",#REF!="Leve"),CONCATENATE("R5C",#REF!),"")</f>
        <v>#REF!</v>
      </c>
      <c r="N10" s="39" t="e">
        <f>IF(AND(#REF!="Muy Alta",#REF!="Leve"),CONCATENATE("R5C",#REF!),"")</f>
        <v>#REF!</v>
      </c>
      <c r="O10" s="40" t="e">
        <f>IF(AND(#REF!="Muy Alta",#REF!="Leve"),CONCATENATE("R5C",#REF!),"")</f>
        <v>#REF!</v>
      </c>
      <c r="P10" s="38" t="e">
        <f>IF(AND(#REF!="Muy Alta",#REF!="Menor"),CONCATENATE("R5C",#REF!),"")</f>
        <v>#REF!</v>
      </c>
      <c r="Q10" s="39" t="e">
        <f>IF(AND(#REF!="Muy Alta",#REF!="Menor"),CONCATENATE("R5C",#REF!),"")</f>
        <v>#REF!</v>
      </c>
      <c r="R10" s="39" t="e">
        <f>IF(AND(#REF!="Muy Alta",#REF!="Menor"),CONCATENATE("R5C",#REF!),"")</f>
        <v>#REF!</v>
      </c>
      <c r="S10" s="39" t="e">
        <f>IF(AND(#REF!="Muy Alta",#REF!="Menor"),CONCATENATE("R5C",#REF!),"")</f>
        <v>#REF!</v>
      </c>
      <c r="T10" s="39" t="e">
        <f>IF(AND(#REF!="Muy Alta",#REF!="Menor"),CONCATENATE("R5C",#REF!),"")</f>
        <v>#REF!</v>
      </c>
      <c r="U10" s="40" t="e">
        <f>IF(AND(#REF!="Muy Alta",#REF!="Menor"),CONCATENATE("R5C",#REF!),"")</f>
        <v>#REF!</v>
      </c>
      <c r="V10" s="38" t="e">
        <f>IF(AND(#REF!="Muy Alta",#REF!="Moderado"),CONCATENATE("R5C",#REF!),"")</f>
        <v>#REF!</v>
      </c>
      <c r="W10" s="39" t="e">
        <f>IF(AND(#REF!="Muy Alta",#REF!="Moderado"),CONCATENATE("R5C",#REF!),"")</f>
        <v>#REF!</v>
      </c>
      <c r="X10" s="39" t="e">
        <f>IF(AND(#REF!="Muy Alta",#REF!="Moderado"),CONCATENATE("R5C",#REF!),"")</f>
        <v>#REF!</v>
      </c>
      <c r="Y10" s="39" t="e">
        <f>IF(AND(#REF!="Muy Alta",#REF!="Moderado"),CONCATENATE("R5C",#REF!),"")</f>
        <v>#REF!</v>
      </c>
      <c r="Z10" s="39" t="e">
        <f>IF(AND(#REF!="Muy Alta",#REF!="Moderado"),CONCATENATE("R5C",#REF!),"")</f>
        <v>#REF!</v>
      </c>
      <c r="AA10" s="40" t="e">
        <f>IF(AND(#REF!="Muy Alta",#REF!="Moderado"),CONCATENATE("R5C",#REF!),"")</f>
        <v>#REF!</v>
      </c>
      <c r="AB10" s="38" t="e">
        <f>IF(AND(#REF!="Muy Alta",#REF!="Mayor"),CONCATENATE("R5C",#REF!),"")</f>
        <v>#REF!</v>
      </c>
      <c r="AC10" s="39" t="e">
        <f>IF(AND(#REF!="Muy Alta",#REF!="Mayor"),CONCATENATE("R5C",#REF!),"")</f>
        <v>#REF!</v>
      </c>
      <c r="AD10" s="39" t="e">
        <f>IF(AND(#REF!="Muy Alta",#REF!="Mayor"),CONCATENATE("R5C",#REF!),"")</f>
        <v>#REF!</v>
      </c>
      <c r="AE10" s="39" t="e">
        <f>IF(AND(#REF!="Muy Alta",#REF!="Mayor"),CONCATENATE("R5C",#REF!),"")</f>
        <v>#REF!</v>
      </c>
      <c r="AF10" s="39" t="e">
        <f>IF(AND(#REF!="Muy Alta",#REF!="Mayor"),CONCATENATE("R5C",#REF!),"")</f>
        <v>#REF!</v>
      </c>
      <c r="AG10" s="40" t="e">
        <f>IF(AND(#REF!="Muy Alta",#REF!="Mayor"),CONCATENATE("R5C",#REF!),"")</f>
        <v>#REF!</v>
      </c>
      <c r="AH10" s="41" t="e">
        <f>IF(AND(#REF!="Muy Alta",#REF!="Catastrófico"),CONCATENATE("R5C",#REF!),"")</f>
        <v>#REF!</v>
      </c>
      <c r="AI10" s="42" t="e">
        <f>IF(AND(#REF!="Muy Alta",#REF!="Catastrófico"),CONCATENATE("R5C",#REF!),"")</f>
        <v>#REF!</v>
      </c>
      <c r="AJ10" s="42" t="e">
        <f>IF(AND(#REF!="Muy Alta",#REF!="Catastrófico"),CONCATENATE("R5C",#REF!),"")</f>
        <v>#REF!</v>
      </c>
      <c r="AK10" s="42" t="e">
        <f>IF(AND(#REF!="Muy Alta",#REF!="Catastrófico"),CONCATENATE("R5C",#REF!),"")</f>
        <v>#REF!</v>
      </c>
      <c r="AL10" s="42" t="e">
        <f>IF(AND(#REF!="Muy Alta",#REF!="Catastrófico"),CONCATENATE("R5C",#REF!),"")</f>
        <v>#REF!</v>
      </c>
      <c r="AM10" s="43" t="e">
        <f>IF(AND(#REF!="Muy Alta",#REF!="Catastrófico"),CONCATENATE("R5C",#REF!),"")</f>
        <v>#REF!</v>
      </c>
      <c r="AN10" s="69"/>
      <c r="AO10" s="752"/>
      <c r="AP10" s="753"/>
      <c r="AQ10" s="753"/>
      <c r="AR10" s="753"/>
      <c r="AS10" s="753"/>
      <c r="AT10" s="754"/>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row>
    <row r="11" spans="1:91" ht="15" customHeight="1" x14ac:dyDescent="0.25">
      <c r="A11" s="69"/>
      <c r="B11" s="691"/>
      <c r="C11" s="691"/>
      <c r="D11" s="692"/>
      <c r="E11" s="732"/>
      <c r="F11" s="733"/>
      <c r="G11" s="733"/>
      <c r="H11" s="733"/>
      <c r="I11" s="734"/>
      <c r="J11" s="38" t="e">
        <f>IF(AND(#REF!="Muy Alta",#REF!="Leve"),CONCATENATE("R6C",#REF!),"")</f>
        <v>#REF!</v>
      </c>
      <c r="K11" s="39" t="e">
        <f>IF(AND(#REF!="Muy Alta",#REF!="Leve"),CONCATENATE("R6C",#REF!),"")</f>
        <v>#REF!</v>
      </c>
      <c r="L11" s="39" t="e">
        <f>IF(AND(#REF!="Muy Alta",#REF!="Leve"),CONCATENATE("R6C",#REF!),"")</f>
        <v>#REF!</v>
      </c>
      <c r="M11" s="39" t="e">
        <f>IF(AND(#REF!="Muy Alta",#REF!="Leve"),CONCATENATE("R6C",#REF!),"")</f>
        <v>#REF!</v>
      </c>
      <c r="N11" s="39" t="e">
        <f>IF(AND(#REF!="Muy Alta",#REF!="Leve"),CONCATENATE("R6C",#REF!),"")</f>
        <v>#REF!</v>
      </c>
      <c r="O11" s="40" t="e">
        <f>IF(AND(#REF!="Muy Alta",#REF!="Leve"),CONCATENATE("R6C",#REF!),"")</f>
        <v>#REF!</v>
      </c>
      <c r="P11" s="38" t="e">
        <f>IF(AND(#REF!="Muy Alta",#REF!="Menor"),CONCATENATE("R6C",#REF!),"")</f>
        <v>#REF!</v>
      </c>
      <c r="Q11" s="39" t="e">
        <f>IF(AND(#REF!="Muy Alta",#REF!="Menor"),CONCATENATE("R6C",#REF!),"")</f>
        <v>#REF!</v>
      </c>
      <c r="R11" s="39" t="e">
        <f>IF(AND(#REF!="Muy Alta",#REF!="Menor"),CONCATENATE("R6C",#REF!),"")</f>
        <v>#REF!</v>
      </c>
      <c r="S11" s="39" t="e">
        <f>IF(AND(#REF!="Muy Alta",#REF!="Menor"),CONCATENATE("R6C",#REF!),"")</f>
        <v>#REF!</v>
      </c>
      <c r="T11" s="39" t="e">
        <f>IF(AND(#REF!="Muy Alta",#REF!="Menor"),CONCATENATE("R6C",#REF!),"")</f>
        <v>#REF!</v>
      </c>
      <c r="U11" s="40" t="e">
        <f>IF(AND(#REF!="Muy Alta",#REF!="Menor"),CONCATENATE("R6C",#REF!),"")</f>
        <v>#REF!</v>
      </c>
      <c r="V11" s="38" t="e">
        <f>IF(AND(#REF!="Muy Alta",#REF!="Moderado"),CONCATENATE("R6C",#REF!),"")</f>
        <v>#REF!</v>
      </c>
      <c r="W11" s="39" t="e">
        <f>IF(AND(#REF!="Muy Alta",#REF!="Moderado"),CONCATENATE("R6C",#REF!),"")</f>
        <v>#REF!</v>
      </c>
      <c r="X11" s="39" t="e">
        <f>IF(AND(#REF!="Muy Alta",#REF!="Moderado"),CONCATENATE("R6C",#REF!),"")</f>
        <v>#REF!</v>
      </c>
      <c r="Y11" s="39" t="e">
        <f>IF(AND(#REF!="Muy Alta",#REF!="Moderado"),CONCATENATE("R6C",#REF!),"")</f>
        <v>#REF!</v>
      </c>
      <c r="Z11" s="39" t="e">
        <f>IF(AND(#REF!="Muy Alta",#REF!="Moderado"),CONCATENATE("R6C",#REF!),"")</f>
        <v>#REF!</v>
      </c>
      <c r="AA11" s="40" t="e">
        <f>IF(AND(#REF!="Muy Alta",#REF!="Moderado"),CONCATENATE("R6C",#REF!),"")</f>
        <v>#REF!</v>
      </c>
      <c r="AB11" s="38" t="e">
        <f>IF(AND(#REF!="Muy Alta",#REF!="Mayor"),CONCATENATE("R6C",#REF!),"")</f>
        <v>#REF!</v>
      </c>
      <c r="AC11" s="39" t="e">
        <f>IF(AND(#REF!="Muy Alta",#REF!="Mayor"),CONCATENATE("R6C",#REF!),"")</f>
        <v>#REF!</v>
      </c>
      <c r="AD11" s="39" t="e">
        <f>IF(AND(#REF!="Muy Alta",#REF!="Mayor"),CONCATENATE("R6C",#REF!),"")</f>
        <v>#REF!</v>
      </c>
      <c r="AE11" s="39" t="e">
        <f>IF(AND(#REF!="Muy Alta",#REF!="Mayor"),CONCATENATE("R6C",#REF!),"")</f>
        <v>#REF!</v>
      </c>
      <c r="AF11" s="39" t="e">
        <f>IF(AND(#REF!="Muy Alta",#REF!="Mayor"),CONCATENATE("R6C",#REF!),"")</f>
        <v>#REF!</v>
      </c>
      <c r="AG11" s="40" t="e">
        <f>IF(AND(#REF!="Muy Alta",#REF!="Mayor"),CONCATENATE("R6C",#REF!),"")</f>
        <v>#REF!</v>
      </c>
      <c r="AH11" s="41" t="e">
        <f>IF(AND(#REF!="Muy Alta",#REF!="Catastrófico"),CONCATENATE("R6C",#REF!),"")</f>
        <v>#REF!</v>
      </c>
      <c r="AI11" s="42" t="e">
        <f>IF(AND(#REF!="Muy Alta",#REF!="Catastrófico"),CONCATENATE("R6C",#REF!),"")</f>
        <v>#REF!</v>
      </c>
      <c r="AJ11" s="42" t="e">
        <f>IF(AND(#REF!="Muy Alta",#REF!="Catastrófico"),CONCATENATE("R6C",#REF!),"")</f>
        <v>#REF!</v>
      </c>
      <c r="AK11" s="42" t="e">
        <f>IF(AND(#REF!="Muy Alta",#REF!="Catastrófico"),CONCATENATE("R6C",#REF!),"")</f>
        <v>#REF!</v>
      </c>
      <c r="AL11" s="42" t="e">
        <f>IF(AND(#REF!="Muy Alta",#REF!="Catastrófico"),CONCATENATE("R6C",#REF!),"")</f>
        <v>#REF!</v>
      </c>
      <c r="AM11" s="43" t="e">
        <f>IF(AND(#REF!="Muy Alta",#REF!="Catastrófico"),CONCATENATE("R6C",#REF!),"")</f>
        <v>#REF!</v>
      </c>
      <c r="AN11" s="69"/>
      <c r="AO11" s="752"/>
      <c r="AP11" s="753"/>
      <c r="AQ11" s="753"/>
      <c r="AR11" s="753"/>
      <c r="AS11" s="753"/>
      <c r="AT11" s="754"/>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row>
    <row r="12" spans="1:91" ht="15" customHeight="1" x14ac:dyDescent="0.25">
      <c r="A12" s="69"/>
      <c r="B12" s="691"/>
      <c r="C12" s="691"/>
      <c r="D12" s="692"/>
      <c r="E12" s="732"/>
      <c r="F12" s="733"/>
      <c r="G12" s="733"/>
      <c r="H12" s="733"/>
      <c r="I12" s="734"/>
      <c r="J12" s="38" t="e">
        <f>IF(AND(#REF!="Muy Alta",#REF!="Leve"),CONCATENATE("R7C",#REF!),"")</f>
        <v>#REF!</v>
      </c>
      <c r="K12" s="39" t="e">
        <f>IF(AND(#REF!="Muy Alta",#REF!="Leve"),CONCATENATE("R7C",#REF!),"")</f>
        <v>#REF!</v>
      </c>
      <c r="L12" s="39" t="e">
        <f>IF(AND(#REF!="Muy Alta",#REF!="Leve"),CONCATENATE("R7C",#REF!),"")</f>
        <v>#REF!</v>
      </c>
      <c r="M12" s="39" t="e">
        <f>IF(AND(#REF!="Muy Alta",#REF!="Leve"),CONCATENATE("R7C",#REF!),"")</f>
        <v>#REF!</v>
      </c>
      <c r="N12" s="39" t="e">
        <f>IF(AND(#REF!="Muy Alta",#REF!="Leve"),CONCATENATE("R7C",#REF!),"")</f>
        <v>#REF!</v>
      </c>
      <c r="O12" s="40" t="e">
        <f>IF(AND(#REF!="Muy Alta",#REF!="Leve"),CONCATENATE("R7C",#REF!),"")</f>
        <v>#REF!</v>
      </c>
      <c r="P12" s="38" t="e">
        <f>IF(AND(#REF!="Muy Alta",#REF!="Menor"),CONCATENATE("R7C",#REF!),"")</f>
        <v>#REF!</v>
      </c>
      <c r="Q12" s="39" t="e">
        <f>IF(AND(#REF!="Muy Alta",#REF!="Menor"),CONCATENATE("R7C",#REF!),"")</f>
        <v>#REF!</v>
      </c>
      <c r="R12" s="39" t="e">
        <f>IF(AND(#REF!="Muy Alta",#REF!="Menor"),CONCATENATE("R7C",#REF!),"")</f>
        <v>#REF!</v>
      </c>
      <c r="S12" s="39" t="e">
        <f>IF(AND(#REF!="Muy Alta",#REF!="Menor"),CONCATENATE("R7C",#REF!),"")</f>
        <v>#REF!</v>
      </c>
      <c r="T12" s="39" t="e">
        <f>IF(AND(#REF!="Muy Alta",#REF!="Menor"),CONCATENATE("R7C",#REF!),"")</f>
        <v>#REF!</v>
      </c>
      <c r="U12" s="40" t="e">
        <f>IF(AND(#REF!="Muy Alta",#REF!="Menor"),CONCATENATE("R7C",#REF!),"")</f>
        <v>#REF!</v>
      </c>
      <c r="V12" s="38" t="e">
        <f>IF(AND(#REF!="Muy Alta",#REF!="Moderado"),CONCATENATE("R7C",#REF!),"")</f>
        <v>#REF!</v>
      </c>
      <c r="W12" s="39" t="e">
        <f>IF(AND(#REF!="Muy Alta",#REF!="Moderado"),CONCATENATE("R7C",#REF!),"")</f>
        <v>#REF!</v>
      </c>
      <c r="X12" s="39" t="e">
        <f>IF(AND(#REF!="Muy Alta",#REF!="Moderado"),CONCATENATE("R7C",#REF!),"")</f>
        <v>#REF!</v>
      </c>
      <c r="Y12" s="39" t="e">
        <f>IF(AND(#REF!="Muy Alta",#REF!="Moderado"),CONCATENATE("R7C",#REF!),"")</f>
        <v>#REF!</v>
      </c>
      <c r="Z12" s="39" t="e">
        <f>IF(AND(#REF!="Muy Alta",#REF!="Moderado"),CONCATENATE("R7C",#REF!),"")</f>
        <v>#REF!</v>
      </c>
      <c r="AA12" s="40" t="e">
        <f>IF(AND(#REF!="Muy Alta",#REF!="Moderado"),CONCATENATE("R7C",#REF!),"")</f>
        <v>#REF!</v>
      </c>
      <c r="AB12" s="38" t="e">
        <f>IF(AND(#REF!="Muy Alta",#REF!="Mayor"),CONCATENATE("R7C",#REF!),"")</f>
        <v>#REF!</v>
      </c>
      <c r="AC12" s="39" t="e">
        <f>IF(AND(#REF!="Muy Alta",#REF!="Mayor"),CONCATENATE("R7C",#REF!),"")</f>
        <v>#REF!</v>
      </c>
      <c r="AD12" s="39" t="e">
        <f>IF(AND(#REF!="Muy Alta",#REF!="Mayor"),CONCATENATE("R7C",#REF!),"")</f>
        <v>#REF!</v>
      </c>
      <c r="AE12" s="39" t="e">
        <f>IF(AND(#REF!="Muy Alta",#REF!="Mayor"),CONCATENATE("R7C",#REF!),"")</f>
        <v>#REF!</v>
      </c>
      <c r="AF12" s="39" t="e">
        <f>IF(AND(#REF!="Muy Alta",#REF!="Mayor"),CONCATENATE("R7C",#REF!),"")</f>
        <v>#REF!</v>
      </c>
      <c r="AG12" s="40" t="e">
        <f>IF(AND(#REF!="Muy Alta",#REF!="Mayor"),CONCATENATE("R7C",#REF!),"")</f>
        <v>#REF!</v>
      </c>
      <c r="AH12" s="41" t="e">
        <f>IF(AND(#REF!="Muy Alta",#REF!="Catastrófico"),CONCATENATE("R7C",#REF!),"")</f>
        <v>#REF!</v>
      </c>
      <c r="AI12" s="42" t="e">
        <f>IF(AND(#REF!="Muy Alta",#REF!="Catastrófico"),CONCATENATE("R7C",#REF!),"")</f>
        <v>#REF!</v>
      </c>
      <c r="AJ12" s="42" t="e">
        <f>IF(AND(#REF!="Muy Alta",#REF!="Catastrófico"),CONCATENATE("R7C",#REF!),"")</f>
        <v>#REF!</v>
      </c>
      <c r="AK12" s="42" t="e">
        <f>IF(AND(#REF!="Muy Alta",#REF!="Catastrófico"),CONCATENATE("R7C",#REF!),"")</f>
        <v>#REF!</v>
      </c>
      <c r="AL12" s="42" t="e">
        <f>IF(AND(#REF!="Muy Alta",#REF!="Catastrófico"),CONCATENATE("R7C",#REF!),"")</f>
        <v>#REF!</v>
      </c>
      <c r="AM12" s="43" t="e">
        <f>IF(AND(#REF!="Muy Alta",#REF!="Catastrófico"),CONCATENATE("R7C",#REF!),"")</f>
        <v>#REF!</v>
      </c>
      <c r="AN12" s="69"/>
      <c r="AO12" s="752"/>
      <c r="AP12" s="753"/>
      <c r="AQ12" s="753"/>
      <c r="AR12" s="753"/>
      <c r="AS12" s="753"/>
      <c r="AT12" s="754"/>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row>
    <row r="13" spans="1:91" ht="15" customHeight="1" x14ac:dyDescent="0.25">
      <c r="A13" s="69"/>
      <c r="B13" s="691"/>
      <c r="C13" s="691"/>
      <c r="D13" s="692"/>
      <c r="E13" s="732"/>
      <c r="F13" s="733"/>
      <c r="G13" s="733"/>
      <c r="H13" s="733"/>
      <c r="I13" s="734"/>
      <c r="J13" s="38" t="e">
        <f>IF(AND(#REF!="Muy Alta",#REF!="Leve"),CONCATENATE("R8C",#REF!),"")</f>
        <v>#REF!</v>
      </c>
      <c r="K13" s="39" t="e">
        <f>IF(AND(#REF!="Muy Alta",#REF!="Leve"),CONCATENATE("R8C",#REF!),"")</f>
        <v>#REF!</v>
      </c>
      <c r="L13" s="39" t="e">
        <f>IF(AND(#REF!="Muy Alta",#REF!="Leve"),CONCATENATE("R8C",#REF!),"")</f>
        <v>#REF!</v>
      </c>
      <c r="M13" s="39" t="e">
        <f>IF(AND(#REF!="Muy Alta",#REF!="Leve"),CONCATENATE("R8C",#REF!),"")</f>
        <v>#REF!</v>
      </c>
      <c r="N13" s="39" t="e">
        <f>IF(AND(#REF!="Muy Alta",#REF!="Leve"),CONCATENATE("R8C",#REF!),"")</f>
        <v>#REF!</v>
      </c>
      <c r="O13" s="40" t="e">
        <f>IF(AND(#REF!="Muy Alta",#REF!="Leve"),CONCATENATE("R8C",#REF!),"")</f>
        <v>#REF!</v>
      </c>
      <c r="P13" s="38" t="e">
        <f>IF(AND(#REF!="Muy Alta",#REF!="Menor"),CONCATENATE("R8C",#REF!),"")</f>
        <v>#REF!</v>
      </c>
      <c r="Q13" s="39" t="e">
        <f>IF(AND(#REF!="Muy Alta",#REF!="Menor"),CONCATENATE("R8C",#REF!),"")</f>
        <v>#REF!</v>
      </c>
      <c r="R13" s="39" t="e">
        <f>IF(AND(#REF!="Muy Alta",#REF!="Menor"),CONCATENATE("R8C",#REF!),"")</f>
        <v>#REF!</v>
      </c>
      <c r="S13" s="39" t="e">
        <f>IF(AND(#REF!="Muy Alta",#REF!="Menor"),CONCATENATE("R8C",#REF!),"")</f>
        <v>#REF!</v>
      </c>
      <c r="T13" s="39" t="e">
        <f>IF(AND(#REF!="Muy Alta",#REF!="Menor"),CONCATENATE("R8C",#REF!),"")</f>
        <v>#REF!</v>
      </c>
      <c r="U13" s="40" t="e">
        <f>IF(AND(#REF!="Muy Alta",#REF!="Menor"),CONCATENATE("R8C",#REF!),"")</f>
        <v>#REF!</v>
      </c>
      <c r="V13" s="38" t="e">
        <f>IF(AND(#REF!="Muy Alta",#REF!="Moderado"),CONCATENATE("R8C",#REF!),"")</f>
        <v>#REF!</v>
      </c>
      <c r="W13" s="39" t="e">
        <f>IF(AND(#REF!="Muy Alta",#REF!="Moderado"),CONCATENATE("R8C",#REF!),"")</f>
        <v>#REF!</v>
      </c>
      <c r="X13" s="39" t="e">
        <f>IF(AND(#REF!="Muy Alta",#REF!="Moderado"),CONCATENATE("R8C",#REF!),"")</f>
        <v>#REF!</v>
      </c>
      <c r="Y13" s="39" t="e">
        <f>IF(AND(#REF!="Muy Alta",#REF!="Moderado"),CONCATENATE("R8C",#REF!),"")</f>
        <v>#REF!</v>
      </c>
      <c r="Z13" s="39" t="e">
        <f>IF(AND(#REF!="Muy Alta",#REF!="Moderado"),CONCATENATE("R8C",#REF!),"")</f>
        <v>#REF!</v>
      </c>
      <c r="AA13" s="40" t="e">
        <f>IF(AND(#REF!="Muy Alta",#REF!="Moderado"),CONCATENATE("R8C",#REF!),"")</f>
        <v>#REF!</v>
      </c>
      <c r="AB13" s="38" t="e">
        <f>IF(AND(#REF!="Muy Alta",#REF!="Mayor"),CONCATENATE("R8C",#REF!),"")</f>
        <v>#REF!</v>
      </c>
      <c r="AC13" s="39" t="e">
        <f>IF(AND(#REF!="Muy Alta",#REF!="Mayor"),CONCATENATE("R8C",#REF!),"")</f>
        <v>#REF!</v>
      </c>
      <c r="AD13" s="39" t="e">
        <f>IF(AND(#REF!="Muy Alta",#REF!="Mayor"),CONCATENATE("R8C",#REF!),"")</f>
        <v>#REF!</v>
      </c>
      <c r="AE13" s="39" t="e">
        <f>IF(AND(#REF!="Muy Alta",#REF!="Mayor"),CONCATENATE("R8C",#REF!),"")</f>
        <v>#REF!</v>
      </c>
      <c r="AF13" s="39" t="e">
        <f>IF(AND(#REF!="Muy Alta",#REF!="Mayor"),CONCATENATE("R8C",#REF!),"")</f>
        <v>#REF!</v>
      </c>
      <c r="AG13" s="40" t="e">
        <f>IF(AND(#REF!="Muy Alta",#REF!="Mayor"),CONCATENATE("R8C",#REF!),"")</f>
        <v>#REF!</v>
      </c>
      <c r="AH13" s="41" t="e">
        <f>IF(AND(#REF!="Muy Alta",#REF!="Catastrófico"),CONCATENATE("R8C",#REF!),"")</f>
        <v>#REF!</v>
      </c>
      <c r="AI13" s="42" t="e">
        <f>IF(AND(#REF!="Muy Alta",#REF!="Catastrófico"),CONCATENATE("R8C",#REF!),"")</f>
        <v>#REF!</v>
      </c>
      <c r="AJ13" s="42" t="e">
        <f>IF(AND(#REF!="Muy Alta",#REF!="Catastrófico"),CONCATENATE("R8C",#REF!),"")</f>
        <v>#REF!</v>
      </c>
      <c r="AK13" s="42" t="e">
        <f>IF(AND(#REF!="Muy Alta",#REF!="Catastrófico"),CONCATENATE("R8C",#REF!),"")</f>
        <v>#REF!</v>
      </c>
      <c r="AL13" s="42" t="e">
        <f>IF(AND(#REF!="Muy Alta",#REF!="Catastrófico"),CONCATENATE("R8C",#REF!),"")</f>
        <v>#REF!</v>
      </c>
      <c r="AM13" s="43" t="e">
        <f>IF(AND(#REF!="Muy Alta",#REF!="Catastrófico"),CONCATENATE("R8C",#REF!),"")</f>
        <v>#REF!</v>
      </c>
      <c r="AN13" s="69"/>
      <c r="AO13" s="752"/>
      <c r="AP13" s="753"/>
      <c r="AQ13" s="753"/>
      <c r="AR13" s="753"/>
      <c r="AS13" s="753"/>
      <c r="AT13" s="754"/>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row>
    <row r="14" spans="1:91" ht="15" customHeight="1" x14ac:dyDescent="0.25">
      <c r="A14" s="69"/>
      <c r="B14" s="691"/>
      <c r="C14" s="691"/>
      <c r="D14" s="692"/>
      <c r="E14" s="732"/>
      <c r="F14" s="733"/>
      <c r="G14" s="733"/>
      <c r="H14" s="733"/>
      <c r="I14" s="734"/>
      <c r="J14" s="38" t="e">
        <f>IF(AND(#REF!="Muy Alta",#REF!="Leve"),CONCATENATE("R9C",#REF!),"")</f>
        <v>#REF!</v>
      </c>
      <c r="K14" s="39" t="e">
        <f>IF(AND(#REF!="Muy Alta",#REF!="Leve"),CONCATENATE("R9C",#REF!),"")</f>
        <v>#REF!</v>
      </c>
      <c r="L14" s="39" t="e">
        <f>IF(AND(#REF!="Muy Alta",#REF!="Leve"),CONCATENATE("R9C",#REF!),"")</f>
        <v>#REF!</v>
      </c>
      <c r="M14" s="39" t="e">
        <f>IF(AND(#REF!="Muy Alta",#REF!="Leve"),CONCATENATE("R9C",#REF!),"")</f>
        <v>#REF!</v>
      </c>
      <c r="N14" s="39" t="e">
        <f>IF(AND(#REF!="Muy Alta",#REF!="Leve"),CONCATENATE("R9C",#REF!),"")</f>
        <v>#REF!</v>
      </c>
      <c r="O14" s="40" t="e">
        <f>IF(AND(#REF!="Muy Alta",#REF!="Leve"),CONCATENATE("R9C",#REF!),"")</f>
        <v>#REF!</v>
      </c>
      <c r="P14" s="38" t="e">
        <f>IF(AND(#REF!="Muy Alta",#REF!="Menor"),CONCATENATE("R9C",#REF!),"")</f>
        <v>#REF!</v>
      </c>
      <c r="Q14" s="39" t="e">
        <f>IF(AND(#REF!="Muy Alta",#REF!="Menor"),CONCATENATE("R9C",#REF!),"")</f>
        <v>#REF!</v>
      </c>
      <c r="R14" s="39" t="e">
        <f>IF(AND(#REF!="Muy Alta",#REF!="Menor"),CONCATENATE("R9C",#REF!),"")</f>
        <v>#REF!</v>
      </c>
      <c r="S14" s="39" t="e">
        <f>IF(AND(#REF!="Muy Alta",#REF!="Menor"),CONCATENATE("R9C",#REF!),"")</f>
        <v>#REF!</v>
      </c>
      <c r="T14" s="39" t="e">
        <f>IF(AND(#REF!="Muy Alta",#REF!="Menor"),CONCATENATE("R9C",#REF!),"")</f>
        <v>#REF!</v>
      </c>
      <c r="U14" s="40" t="e">
        <f>IF(AND(#REF!="Muy Alta",#REF!="Menor"),CONCATENATE("R9C",#REF!),"")</f>
        <v>#REF!</v>
      </c>
      <c r="V14" s="38" t="e">
        <f>IF(AND(#REF!="Muy Alta",#REF!="Moderado"),CONCATENATE("R9C",#REF!),"")</f>
        <v>#REF!</v>
      </c>
      <c r="W14" s="39" t="e">
        <f>IF(AND(#REF!="Muy Alta",#REF!="Moderado"),CONCATENATE("R9C",#REF!),"")</f>
        <v>#REF!</v>
      </c>
      <c r="X14" s="39" t="e">
        <f>IF(AND(#REF!="Muy Alta",#REF!="Moderado"),CONCATENATE("R9C",#REF!),"")</f>
        <v>#REF!</v>
      </c>
      <c r="Y14" s="39" t="e">
        <f>IF(AND(#REF!="Muy Alta",#REF!="Moderado"),CONCATENATE("R9C",#REF!),"")</f>
        <v>#REF!</v>
      </c>
      <c r="Z14" s="39" t="e">
        <f>IF(AND(#REF!="Muy Alta",#REF!="Moderado"),CONCATENATE("R9C",#REF!),"")</f>
        <v>#REF!</v>
      </c>
      <c r="AA14" s="40" t="e">
        <f>IF(AND(#REF!="Muy Alta",#REF!="Moderado"),CONCATENATE("R9C",#REF!),"")</f>
        <v>#REF!</v>
      </c>
      <c r="AB14" s="38" t="e">
        <f>IF(AND(#REF!="Muy Alta",#REF!="Mayor"),CONCATENATE("R9C",#REF!),"")</f>
        <v>#REF!</v>
      </c>
      <c r="AC14" s="39" t="e">
        <f>IF(AND(#REF!="Muy Alta",#REF!="Mayor"),CONCATENATE("R9C",#REF!),"")</f>
        <v>#REF!</v>
      </c>
      <c r="AD14" s="39" t="e">
        <f>IF(AND(#REF!="Muy Alta",#REF!="Mayor"),CONCATENATE("R9C",#REF!),"")</f>
        <v>#REF!</v>
      </c>
      <c r="AE14" s="39" t="e">
        <f>IF(AND(#REF!="Muy Alta",#REF!="Mayor"),CONCATENATE("R9C",#REF!),"")</f>
        <v>#REF!</v>
      </c>
      <c r="AF14" s="39" t="e">
        <f>IF(AND(#REF!="Muy Alta",#REF!="Mayor"),CONCATENATE("R9C",#REF!),"")</f>
        <v>#REF!</v>
      </c>
      <c r="AG14" s="40" t="e">
        <f>IF(AND(#REF!="Muy Alta",#REF!="Mayor"),CONCATENATE("R9C",#REF!),"")</f>
        <v>#REF!</v>
      </c>
      <c r="AH14" s="41" t="e">
        <f>IF(AND(#REF!="Muy Alta",#REF!="Catastrófico"),CONCATENATE("R9C",#REF!),"")</f>
        <v>#REF!</v>
      </c>
      <c r="AI14" s="42" t="e">
        <f>IF(AND(#REF!="Muy Alta",#REF!="Catastrófico"),CONCATENATE("R9C",#REF!),"")</f>
        <v>#REF!</v>
      </c>
      <c r="AJ14" s="42" t="e">
        <f>IF(AND(#REF!="Muy Alta",#REF!="Catastrófico"),CONCATENATE("R9C",#REF!),"")</f>
        <v>#REF!</v>
      </c>
      <c r="AK14" s="42" t="e">
        <f>IF(AND(#REF!="Muy Alta",#REF!="Catastrófico"),CONCATENATE("R9C",#REF!),"")</f>
        <v>#REF!</v>
      </c>
      <c r="AL14" s="42" t="e">
        <f>IF(AND(#REF!="Muy Alta",#REF!="Catastrófico"),CONCATENATE("R9C",#REF!),"")</f>
        <v>#REF!</v>
      </c>
      <c r="AM14" s="43" t="e">
        <f>IF(AND(#REF!="Muy Alta",#REF!="Catastrófico"),CONCATENATE("R9C",#REF!),"")</f>
        <v>#REF!</v>
      </c>
      <c r="AN14" s="69"/>
      <c r="AO14" s="752"/>
      <c r="AP14" s="753"/>
      <c r="AQ14" s="753"/>
      <c r="AR14" s="753"/>
      <c r="AS14" s="753"/>
      <c r="AT14" s="754"/>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row>
    <row r="15" spans="1:91" ht="15.75" customHeight="1" thickBot="1" x14ac:dyDescent="0.3">
      <c r="A15" s="69"/>
      <c r="B15" s="691"/>
      <c r="C15" s="691"/>
      <c r="D15" s="692"/>
      <c r="E15" s="735"/>
      <c r="F15" s="736"/>
      <c r="G15" s="736"/>
      <c r="H15" s="736"/>
      <c r="I15" s="737"/>
      <c r="J15" s="44" t="e">
        <f>IF(AND(#REF!="Muy Alta",#REF!="Leve"),CONCATENATE("R10C",#REF!),"")</f>
        <v>#REF!</v>
      </c>
      <c r="K15" s="45" t="e">
        <f>IF(AND(#REF!="Muy Alta",#REF!="Leve"),CONCATENATE("R10C",#REF!),"")</f>
        <v>#REF!</v>
      </c>
      <c r="L15" s="45" t="e">
        <f>IF(AND(#REF!="Muy Alta",#REF!="Leve"),CONCATENATE("R10C",#REF!),"")</f>
        <v>#REF!</v>
      </c>
      <c r="M15" s="45" t="e">
        <f>IF(AND(#REF!="Muy Alta",#REF!="Leve"),CONCATENATE("R10C",#REF!),"")</f>
        <v>#REF!</v>
      </c>
      <c r="N15" s="45" t="e">
        <f>IF(AND(#REF!="Muy Alta",#REF!="Leve"),CONCATENATE("R10C",#REF!),"")</f>
        <v>#REF!</v>
      </c>
      <c r="O15" s="46" t="e">
        <f>IF(AND(#REF!="Muy Alta",#REF!="Leve"),CONCATENATE("R10C",#REF!),"")</f>
        <v>#REF!</v>
      </c>
      <c r="P15" s="38" t="e">
        <f>IF(AND(#REF!="Muy Alta",#REF!="Menor"),CONCATENATE("R10C",#REF!),"")</f>
        <v>#REF!</v>
      </c>
      <c r="Q15" s="39" t="e">
        <f>IF(AND(#REF!="Muy Alta",#REF!="Menor"),CONCATENATE("R10C",#REF!),"")</f>
        <v>#REF!</v>
      </c>
      <c r="R15" s="39" t="e">
        <f>IF(AND(#REF!="Muy Alta",#REF!="Menor"),CONCATENATE("R10C",#REF!),"")</f>
        <v>#REF!</v>
      </c>
      <c r="S15" s="39" t="e">
        <f>IF(AND(#REF!="Muy Alta",#REF!="Menor"),CONCATENATE("R10C",#REF!),"")</f>
        <v>#REF!</v>
      </c>
      <c r="T15" s="39" t="e">
        <f>IF(AND(#REF!="Muy Alta",#REF!="Menor"),CONCATENATE("R10C",#REF!),"")</f>
        <v>#REF!</v>
      </c>
      <c r="U15" s="40" t="e">
        <f>IF(AND(#REF!="Muy Alta",#REF!="Menor"),CONCATENATE("R10C",#REF!),"")</f>
        <v>#REF!</v>
      </c>
      <c r="V15" s="44" t="e">
        <f>IF(AND(#REF!="Muy Alta",#REF!="Moderado"),CONCATENATE("R10C",#REF!),"")</f>
        <v>#REF!</v>
      </c>
      <c r="W15" s="45" t="e">
        <f>IF(AND(#REF!="Muy Alta",#REF!="Moderado"),CONCATENATE("R10C",#REF!),"")</f>
        <v>#REF!</v>
      </c>
      <c r="X15" s="45" t="e">
        <f>IF(AND(#REF!="Muy Alta",#REF!="Moderado"),CONCATENATE("R10C",#REF!),"")</f>
        <v>#REF!</v>
      </c>
      <c r="Y15" s="45" t="e">
        <f>IF(AND(#REF!="Muy Alta",#REF!="Moderado"),CONCATENATE("R10C",#REF!),"")</f>
        <v>#REF!</v>
      </c>
      <c r="Z15" s="45" t="e">
        <f>IF(AND(#REF!="Muy Alta",#REF!="Moderado"),CONCATENATE("R10C",#REF!),"")</f>
        <v>#REF!</v>
      </c>
      <c r="AA15" s="46" t="e">
        <f>IF(AND(#REF!="Muy Alta",#REF!="Moderado"),CONCATENATE("R10C",#REF!),"")</f>
        <v>#REF!</v>
      </c>
      <c r="AB15" s="38" t="e">
        <f>IF(AND(#REF!="Muy Alta",#REF!="Mayor"),CONCATENATE("R10C",#REF!),"")</f>
        <v>#REF!</v>
      </c>
      <c r="AC15" s="39" t="e">
        <f>IF(AND(#REF!="Muy Alta",#REF!="Mayor"),CONCATENATE("R10C",#REF!),"")</f>
        <v>#REF!</v>
      </c>
      <c r="AD15" s="39" t="e">
        <f>IF(AND(#REF!="Muy Alta",#REF!="Mayor"),CONCATENATE("R10C",#REF!),"")</f>
        <v>#REF!</v>
      </c>
      <c r="AE15" s="39" t="e">
        <f>IF(AND(#REF!="Muy Alta",#REF!="Mayor"),CONCATENATE("R10C",#REF!),"")</f>
        <v>#REF!</v>
      </c>
      <c r="AF15" s="39" t="e">
        <f>IF(AND(#REF!="Muy Alta",#REF!="Mayor"),CONCATENATE("R10C",#REF!),"")</f>
        <v>#REF!</v>
      </c>
      <c r="AG15" s="40" t="e">
        <f>IF(AND(#REF!="Muy Alta",#REF!="Mayor"),CONCATENATE("R10C",#REF!),"")</f>
        <v>#REF!</v>
      </c>
      <c r="AH15" s="47" t="e">
        <f>IF(AND(#REF!="Muy Alta",#REF!="Catastrófico"),CONCATENATE("R10C",#REF!),"")</f>
        <v>#REF!</v>
      </c>
      <c r="AI15" s="48" t="e">
        <f>IF(AND(#REF!="Muy Alta",#REF!="Catastrófico"),CONCATENATE("R10C",#REF!),"")</f>
        <v>#REF!</v>
      </c>
      <c r="AJ15" s="48" t="e">
        <f>IF(AND(#REF!="Muy Alta",#REF!="Catastrófico"),CONCATENATE("R10C",#REF!),"")</f>
        <v>#REF!</v>
      </c>
      <c r="AK15" s="48" t="e">
        <f>IF(AND(#REF!="Muy Alta",#REF!="Catastrófico"),CONCATENATE("R10C",#REF!),"")</f>
        <v>#REF!</v>
      </c>
      <c r="AL15" s="48" t="e">
        <f>IF(AND(#REF!="Muy Alta",#REF!="Catastrófico"),CONCATENATE("R10C",#REF!),"")</f>
        <v>#REF!</v>
      </c>
      <c r="AM15" s="49" t="e">
        <f>IF(AND(#REF!="Muy Alta",#REF!="Catastrófico"),CONCATENATE("R10C",#REF!),"")</f>
        <v>#REF!</v>
      </c>
      <c r="AN15" s="69"/>
      <c r="AO15" s="755"/>
      <c r="AP15" s="756"/>
      <c r="AQ15" s="756"/>
      <c r="AR15" s="756"/>
      <c r="AS15" s="756"/>
      <c r="AT15" s="757"/>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row>
    <row r="16" spans="1:91" ht="15" customHeight="1" x14ac:dyDescent="0.25">
      <c r="A16" s="69"/>
      <c r="B16" s="691"/>
      <c r="C16" s="691"/>
      <c r="D16" s="692"/>
      <c r="E16" s="729" t="s">
        <v>293</v>
      </c>
      <c r="F16" s="730"/>
      <c r="G16" s="730"/>
      <c r="H16" s="730"/>
      <c r="I16" s="730"/>
      <c r="J16" s="50" t="e">
        <f>IF(AND(#REF!="Alta",#REF!="Leve"),CONCATENATE("R1C",#REF!),"")</f>
        <v>#REF!</v>
      </c>
      <c r="K16" s="51" t="e">
        <f>IF(AND(#REF!="Alta",#REF!="Leve"),CONCATENATE("R1C",#REF!),"")</f>
        <v>#REF!</v>
      </c>
      <c r="L16" s="51" t="e">
        <f>IF(AND(#REF!="Alta",#REF!="Leve"),CONCATENATE("R1C",#REF!),"")</f>
        <v>#REF!</v>
      </c>
      <c r="M16" s="51" t="e">
        <f>IF(AND(#REF!="Alta",#REF!="Leve"),CONCATENATE("R1C",#REF!),"")</f>
        <v>#REF!</v>
      </c>
      <c r="N16" s="51" t="e">
        <f>IF(AND(#REF!="Alta",#REF!="Leve"),CONCATENATE("R1C",#REF!),"")</f>
        <v>#REF!</v>
      </c>
      <c r="O16" s="52" t="e">
        <f>IF(AND(#REF!="Alta",#REF!="Leve"),CONCATENATE("R1C",#REF!),"")</f>
        <v>#REF!</v>
      </c>
      <c r="P16" s="50" t="e">
        <f>IF(AND(#REF!="Alta",#REF!="Menor"),CONCATENATE("R1C",#REF!),"")</f>
        <v>#REF!</v>
      </c>
      <c r="Q16" s="51" t="e">
        <f>IF(AND(#REF!="Alta",#REF!="Menor"),CONCATENATE("R1C",#REF!),"")</f>
        <v>#REF!</v>
      </c>
      <c r="R16" s="51" t="e">
        <f>IF(AND(#REF!="Alta",#REF!="Menor"),CONCATENATE("R1C",#REF!),"")</f>
        <v>#REF!</v>
      </c>
      <c r="S16" s="51" t="e">
        <f>IF(AND(#REF!="Alta",#REF!="Menor"),CONCATENATE("R1C",#REF!),"")</f>
        <v>#REF!</v>
      </c>
      <c r="T16" s="51" t="e">
        <f>IF(AND(#REF!="Alta",#REF!="Menor"),CONCATENATE("R1C",#REF!),"")</f>
        <v>#REF!</v>
      </c>
      <c r="U16" s="52" t="e">
        <f>IF(AND(#REF!="Alta",#REF!="Menor"),CONCATENATE("R1C",#REF!),"")</f>
        <v>#REF!</v>
      </c>
      <c r="V16" s="32" t="e">
        <f>IF(AND(#REF!="Alta",#REF!="Moderado"),CONCATENATE("R1C",#REF!),"")</f>
        <v>#REF!</v>
      </c>
      <c r="W16" s="33" t="e">
        <f>IF(AND(#REF!="Alta",#REF!="Moderado"),CONCATENATE("R1C",#REF!),"")</f>
        <v>#REF!</v>
      </c>
      <c r="X16" s="33" t="e">
        <f>IF(AND(#REF!="Alta",#REF!="Moderado"),CONCATENATE("R1C",#REF!),"")</f>
        <v>#REF!</v>
      </c>
      <c r="Y16" s="33" t="e">
        <f>IF(AND(#REF!="Alta",#REF!="Moderado"),CONCATENATE("R1C",#REF!),"")</f>
        <v>#REF!</v>
      </c>
      <c r="Z16" s="33" t="e">
        <f>IF(AND(#REF!="Alta",#REF!="Moderado"),CONCATENATE("R1C",#REF!),"")</f>
        <v>#REF!</v>
      </c>
      <c r="AA16" s="34" t="e">
        <f>IF(AND(#REF!="Alta",#REF!="Moderado"),CONCATENATE("R1C",#REF!),"")</f>
        <v>#REF!</v>
      </c>
      <c r="AB16" s="32" t="e">
        <f>IF(AND(#REF!="Alta",#REF!="Mayor"),CONCATENATE("R1C",#REF!),"")</f>
        <v>#REF!</v>
      </c>
      <c r="AC16" s="33" t="e">
        <f>IF(AND(#REF!="Alta",#REF!="Mayor"),CONCATENATE("R1C",#REF!),"")</f>
        <v>#REF!</v>
      </c>
      <c r="AD16" s="33" t="e">
        <f>IF(AND(#REF!="Alta",#REF!="Mayor"),CONCATENATE("R1C",#REF!),"")</f>
        <v>#REF!</v>
      </c>
      <c r="AE16" s="33" t="e">
        <f>IF(AND(#REF!="Alta",#REF!="Mayor"),CONCATENATE("R1C",#REF!),"")</f>
        <v>#REF!</v>
      </c>
      <c r="AF16" s="33" t="e">
        <f>IF(AND(#REF!="Alta",#REF!="Mayor"),CONCATENATE("R1C",#REF!),"")</f>
        <v>#REF!</v>
      </c>
      <c r="AG16" s="34" t="e">
        <f>IF(AND(#REF!="Alta",#REF!="Mayor"),CONCATENATE("R1C",#REF!),"")</f>
        <v>#REF!</v>
      </c>
      <c r="AH16" s="35" t="e">
        <f>IF(AND(#REF!="Alta",#REF!="Catastrófico"),CONCATENATE("R1C",#REF!),"")</f>
        <v>#REF!</v>
      </c>
      <c r="AI16" s="36" t="e">
        <f>IF(AND(#REF!="Alta",#REF!="Catastrófico"),CONCATENATE("R1C",#REF!),"")</f>
        <v>#REF!</v>
      </c>
      <c r="AJ16" s="36" t="e">
        <f>IF(AND(#REF!="Alta",#REF!="Catastrófico"),CONCATENATE("R1C",#REF!),"")</f>
        <v>#REF!</v>
      </c>
      <c r="AK16" s="36" t="e">
        <f>IF(AND(#REF!="Alta",#REF!="Catastrófico"),CONCATENATE("R1C",#REF!),"")</f>
        <v>#REF!</v>
      </c>
      <c r="AL16" s="36" t="e">
        <f>IF(AND(#REF!="Alta",#REF!="Catastrófico"),CONCATENATE("R1C",#REF!),"")</f>
        <v>#REF!</v>
      </c>
      <c r="AM16" s="37" t="e">
        <f>IF(AND(#REF!="Alta",#REF!="Catastrófico"),CONCATENATE("R1C",#REF!),"")</f>
        <v>#REF!</v>
      </c>
      <c r="AN16" s="69"/>
      <c r="AO16" s="739" t="s">
        <v>294</v>
      </c>
      <c r="AP16" s="740"/>
      <c r="AQ16" s="740"/>
      <c r="AR16" s="740"/>
      <c r="AS16" s="740"/>
      <c r="AT16" s="741"/>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row>
    <row r="17" spans="1:76" ht="15" customHeight="1" x14ac:dyDescent="0.25">
      <c r="A17" s="69"/>
      <c r="B17" s="691"/>
      <c r="C17" s="691"/>
      <c r="D17" s="692"/>
      <c r="E17" s="748"/>
      <c r="F17" s="733"/>
      <c r="G17" s="733"/>
      <c r="H17" s="733"/>
      <c r="I17" s="733"/>
      <c r="J17" s="53" t="e">
        <f>IF(AND(#REF!="Alta",#REF!="Leve"),CONCATENATE("R2C",#REF!),"")</f>
        <v>#REF!</v>
      </c>
      <c r="K17" s="54" t="e">
        <f>IF(AND(#REF!="Alta",#REF!="Leve"),CONCATENATE("R2C",#REF!),"")</f>
        <v>#REF!</v>
      </c>
      <c r="L17" s="54" t="e">
        <f>IF(AND(#REF!="Alta",#REF!="Leve"),CONCATENATE("R2C",#REF!),"")</f>
        <v>#REF!</v>
      </c>
      <c r="M17" s="54" t="e">
        <f>IF(AND(#REF!="Alta",#REF!="Leve"),CONCATENATE("R2C",#REF!),"")</f>
        <v>#REF!</v>
      </c>
      <c r="N17" s="54" t="e">
        <f>IF(AND(#REF!="Alta",#REF!="Leve"),CONCATENATE("R2C",#REF!),"")</f>
        <v>#REF!</v>
      </c>
      <c r="O17" s="55" t="e">
        <f>IF(AND(#REF!="Alta",#REF!="Leve"),CONCATENATE("R2C",#REF!),"")</f>
        <v>#REF!</v>
      </c>
      <c r="P17" s="53" t="e">
        <f>IF(AND(#REF!="Alta",#REF!="Menor"),CONCATENATE("R2C",#REF!),"")</f>
        <v>#REF!</v>
      </c>
      <c r="Q17" s="54" t="e">
        <f>IF(AND(#REF!="Alta",#REF!="Menor"),CONCATENATE("R2C",#REF!),"")</f>
        <v>#REF!</v>
      </c>
      <c r="R17" s="54" t="e">
        <f>IF(AND(#REF!="Alta",#REF!="Menor"),CONCATENATE("R2C",#REF!),"")</f>
        <v>#REF!</v>
      </c>
      <c r="S17" s="54" t="e">
        <f>IF(AND(#REF!="Alta",#REF!="Menor"),CONCATENATE("R2C",#REF!),"")</f>
        <v>#REF!</v>
      </c>
      <c r="T17" s="54" t="e">
        <f>IF(AND(#REF!="Alta",#REF!="Menor"),CONCATENATE("R2C",#REF!),"")</f>
        <v>#REF!</v>
      </c>
      <c r="U17" s="55" t="e">
        <f>IF(AND(#REF!="Alta",#REF!="Menor"),CONCATENATE("R2C",#REF!),"")</f>
        <v>#REF!</v>
      </c>
      <c r="V17" s="38" t="e">
        <f>IF(AND(#REF!="Alta",#REF!="Moderado"),CONCATENATE("R2C",#REF!),"")</f>
        <v>#REF!</v>
      </c>
      <c r="W17" s="39" t="e">
        <f>IF(AND(#REF!="Alta",#REF!="Moderado"),CONCATENATE("R2C",#REF!),"")</f>
        <v>#REF!</v>
      </c>
      <c r="X17" s="39" t="e">
        <f>IF(AND(#REF!="Alta",#REF!="Moderado"),CONCATENATE("R2C",#REF!),"")</f>
        <v>#REF!</v>
      </c>
      <c r="Y17" s="39" t="e">
        <f>IF(AND(#REF!="Alta",#REF!="Moderado"),CONCATENATE("R2C",#REF!),"")</f>
        <v>#REF!</v>
      </c>
      <c r="Z17" s="39" t="e">
        <f>IF(AND(#REF!="Alta",#REF!="Moderado"),CONCATENATE("R2C",#REF!),"")</f>
        <v>#REF!</v>
      </c>
      <c r="AA17" s="40" t="e">
        <f>IF(AND(#REF!="Alta",#REF!="Moderado"),CONCATENATE("R2C",#REF!),"")</f>
        <v>#REF!</v>
      </c>
      <c r="AB17" s="38" t="e">
        <f>IF(AND(#REF!="Alta",#REF!="Mayor"),CONCATENATE("R2C",#REF!),"")</f>
        <v>#REF!</v>
      </c>
      <c r="AC17" s="39" t="e">
        <f>IF(AND(#REF!="Alta",#REF!="Mayor"),CONCATENATE("R2C",#REF!),"")</f>
        <v>#REF!</v>
      </c>
      <c r="AD17" s="39" t="e">
        <f>IF(AND(#REF!="Alta",#REF!="Mayor"),CONCATENATE("R2C",#REF!),"")</f>
        <v>#REF!</v>
      </c>
      <c r="AE17" s="39" t="e">
        <f>IF(AND(#REF!="Alta",#REF!="Mayor"),CONCATENATE("R2C",#REF!),"")</f>
        <v>#REF!</v>
      </c>
      <c r="AF17" s="39" t="e">
        <f>IF(AND(#REF!="Alta",#REF!="Mayor"),CONCATENATE("R2C",#REF!),"")</f>
        <v>#REF!</v>
      </c>
      <c r="AG17" s="40" t="e">
        <f>IF(AND(#REF!="Alta",#REF!="Mayor"),CONCATENATE("R2C",#REF!),"")</f>
        <v>#REF!</v>
      </c>
      <c r="AH17" s="41" t="e">
        <f>IF(AND(#REF!="Alta",#REF!="Catastrófico"),CONCATENATE("R2C",#REF!),"")</f>
        <v>#REF!</v>
      </c>
      <c r="AI17" s="42" t="e">
        <f>IF(AND(#REF!="Alta",#REF!="Catastrófico"),CONCATENATE("R2C",#REF!),"")</f>
        <v>#REF!</v>
      </c>
      <c r="AJ17" s="42" t="e">
        <f>IF(AND(#REF!="Alta",#REF!="Catastrófico"),CONCATENATE("R2C",#REF!),"")</f>
        <v>#REF!</v>
      </c>
      <c r="AK17" s="42" t="e">
        <f>IF(AND(#REF!="Alta",#REF!="Catastrófico"),CONCATENATE("R2C",#REF!),"")</f>
        <v>#REF!</v>
      </c>
      <c r="AL17" s="42" t="e">
        <f>IF(AND(#REF!="Alta",#REF!="Catastrófico"),CONCATENATE("R2C",#REF!),"")</f>
        <v>#REF!</v>
      </c>
      <c r="AM17" s="43" t="e">
        <f>IF(AND(#REF!="Alta",#REF!="Catastrófico"),CONCATENATE("R2C",#REF!),"")</f>
        <v>#REF!</v>
      </c>
      <c r="AN17" s="69"/>
      <c r="AO17" s="742"/>
      <c r="AP17" s="743"/>
      <c r="AQ17" s="743"/>
      <c r="AR17" s="743"/>
      <c r="AS17" s="743"/>
      <c r="AT17" s="744"/>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row>
    <row r="18" spans="1:76" ht="15" customHeight="1" x14ac:dyDescent="0.25">
      <c r="A18" s="69"/>
      <c r="B18" s="691"/>
      <c r="C18" s="691"/>
      <c r="D18" s="692"/>
      <c r="E18" s="732"/>
      <c r="F18" s="733"/>
      <c r="G18" s="733"/>
      <c r="H18" s="733"/>
      <c r="I18" s="733"/>
      <c r="J18" s="53" t="e">
        <f>IF(AND(#REF!="Alta",#REF!="Leve"),CONCATENATE("R3C",#REF!),"")</f>
        <v>#REF!</v>
      </c>
      <c r="K18" s="54" t="e">
        <f>IF(AND(#REF!="Alta",#REF!="Leve"),CONCATENATE("R3C",#REF!),"")</f>
        <v>#REF!</v>
      </c>
      <c r="L18" s="54" t="e">
        <f>IF(AND(#REF!="Alta",#REF!="Leve"),CONCATENATE("R3C",#REF!),"")</f>
        <v>#REF!</v>
      </c>
      <c r="M18" s="54" t="e">
        <f>IF(AND(#REF!="Alta",#REF!="Leve"),CONCATENATE("R3C",#REF!),"")</f>
        <v>#REF!</v>
      </c>
      <c r="N18" s="54" t="e">
        <f>IF(AND(#REF!="Alta",#REF!="Leve"),CONCATENATE("R3C",#REF!),"")</f>
        <v>#REF!</v>
      </c>
      <c r="O18" s="55" t="e">
        <f>IF(AND(#REF!="Alta",#REF!="Leve"),CONCATENATE("R3C",#REF!),"")</f>
        <v>#REF!</v>
      </c>
      <c r="P18" s="53" t="e">
        <f>IF(AND(#REF!="Alta",#REF!="Menor"),CONCATENATE("R3C",#REF!),"")</f>
        <v>#REF!</v>
      </c>
      <c r="Q18" s="54" t="e">
        <f>IF(AND(#REF!="Alta",#REF!="Menor"),CONCATENATE("R3C",#REF!),"")</f>
        <v>#REF!</v>
      </c>
      <c r="R18" s="54" t="e">
        <f>IF(AND(#REF!="Alta",#REF!="Menor"),CONCATENATE("R3C",#REF!),"")</f>
        <v>#REF!</v>
      </c>
      <c r="S18" s="54" t="e">
        <f>IF(AND(#REF!="Alta",#REF!="Menor"),CONCATENATE("R3C",#REF!),"")</f>
        <v>#REF!</v>
      </c>
      <c r="T18" s="54" t="e">
        <f>IF(AND(#REF!="Alta",#REF!="Menor"),CONCATENATE("R3C",#REF!),"")</f>
        <v>#REF!</v>
      </c>
      <c r="U18" s="55" t="e">
        <f>IF(AND(#REF!="Alta",#REF!="Menor"),CONCATENATE("R3C",#REF!),"")</f>
        <v>#REF!</v>
      </c>
      <c r="V18" s="38" t="e">
        <f>IF(AND(#REF!="Alta",#REF!="Moderado"),CONCATENATE("R3C",#REF!),"")</f>
        <v>#REF!</v>
      </c>
      <c r="W18" s="39" t="e">
        <f>IF(AND(#REF!="Alta",#REF!="Moderado"),CONCATENATE("R3C",#REF!),"")</f>
        <v>#REF!</v>
      </c>
      <c r="X18" s="39" t="e">
        <f>IF(AND(#REF!="Alta",#REF!="Moderado"),CONCATENATE("R3C",#REF!),"")</f>
        <v>#REF!</v>
      </c>
      <c r="Y18" s="39" t="e">
        <f>IF(AND(#REF!="Alta",#REF!="Moderado"),CONCATENATE("R3C",#REF!),"")</f>
        <v>#REF!</v>
      </c>
      <c r="Z18" s="39" t="e">
        <f>IF(AND(#REF!="Alta",#REF!="Moderado"),CONCATENATE("R3C",#REF!),"")</f>
        <v>#REF!</v>
      </c>
      <c r="AA18" s="40" t="e">
        <f>IF(AND(#REF!="Alta",#REF!="Moderado"),CONCATENATE("R3C",#REF!),"")</f>
        <v>#REF!</v>
      </c>
      <c r="AB18" s="38" t="e">
        <f>IF(AND(#REF!="Alta",#REF!="Mayor"),CONCATENATE("R3C",#REF!),"")</f>
        <v>#REF!</v>
      </c>
      <c r="AC18" s="39" t="e">
        <f>IF(AND(#REF!="Alta",#REF!="Mayor"),CONCATENATE("R3C",#REF!),"")</f>
        <v>#REF!</v>
      </c>
      <c r="AD18" s="39" t="e">
        <f>IF(AND(#REF!="Alta",#REF!="Mayor"),CONCATENATE("R3C",#REF!),"")</f>
        <v>#REF!</v>
      </c>
      <c r="AE18" s="39" t="e">
        <f>IF(AND(#REF!="Alta",#REF!="Mayor"),CONCATENATE("R3C",#REF!),"")</f>
        <v>#REF!</v>
      </c>
      <c r="AF18" s="39" t="e">
        <f>IF(AND(#REF!="Alta",#REF!="Mayor"),CONCATENATE("R3C",#REF!),"")</f>
        <v>#REF!</v>
      </c>
      <c r="AG18" s="40" t="e">
        <f>IF(AND(#REF!="Alta",#REF!="Mayor"),CONCATENATE("R3C",#REF!),"")</f>
        <v>#REF!</v>
      </c>
      <c r="AH18" s="41" t="e">
        <f>IF(AND(#REF!="Alta",#REF!="Catastrófico"),CONCATENATE("R3C",#REF!),"")</f>
        <v>#REF!</v>
      </c>
      <c r="AI18" s="42" t="e">
        <f>IF(AND(#REF!="Alta",#REF!="Catastrófico"),CONCATENATE("R3C",#REF!),"")</f>
        <v>#REF!</v>
      </c>
      <c r="AJ18" s="42" t="e">
        <f>IF(AND(#REF!="Alta",#REF!="Catastrófico"),CONCATENATE("R3C",#REF!),"")</f>
        <v>#REF!</v>
      </c>
      <c r="AK18" s="42" t="e">
        <f>IF(AND(#REF!="Alta",#REF!="Catastrófico"),CONCATENATE("R3C",#REF!),"")</f>
        <v>#REF!</v>
      </c>
      <c r="AL18" s="42" t="e">
        <f>IF(AND(#REF!="Alta",#REF!="Catastrófico"),CONCATENATE("R3C",#REF!),"")</f>
        <v>#REF!</v>
      </c>
      <c r="AM18" s="43" t="e">
        <f>IF(AND(#REF!="Alta",#REF!="Catastrófico"),CONCATENATE("R3C",#REF!),"")</f>
        <v>#REF!</v>
      </c>
      <c r="AN18" s="69"/>
      <c r="AO18" s="742"/>
      <c r="AP18" s="743"/>
      <c r="AQ18" s="743"/>
      <c r="AR18" s="743"/>
      <c r="AS18" s="743"/>
      <c r="AT18" s="744"/>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row>
    <row r="19" spans="1:76" ht="15" customHeight="1" x14ac:dyDescent="0.25">
      <c r="A19" s="69"/>
      <c r="B19" s="691"/>
      <c r="C19" s="691"/>
      <c r="D19" s="692"/>
      <c r="E19" s="732"/>
      <c r="F19" s="733"/>
      <c r="G19" s="733"/>
      <c r="H19" s="733"/>
      <c r="I19" s="733"/>
      <c r="J19" s="53" t="e">
        <f>IF(AND(#REF!="Alta",#REF!="Leve"),CONCATENATE("R4C",#REF!),"")</f>
        <v>#REF!</v>
      </c>
      <c r="K19" s="54" t="e">
        <f>IF(AND(#REF!="Alta",#REF!="Leve"),CONCATENATE("R4C",#REF!),"")</f>
        <v>#REF!</v>
      </c>
      <c r="L19" s="54" t="e">
        <f>IF(AND(#REF!="Alta",#REF!="Leve"),CONCATENATE("R4C",#REF!),"")</f>
        <v>#REF!</v>
      </c>
      <c r="M19" s="54" t="e">
        <f>IF(AND(#REF!="Alta",#REF!="Leve"),CONCATENATE("R4C",#REF!),"")</f>
        <v>#REF!</v>
      </c>
      <c r="N19" s="54" t="e">
        <f>IF(AND(#REF!="Alta",#REF!="Leve"),CONCATENATE("R4C",#REF!),"")</f>
        <v>#REF!</v>
      </c>
      <c r="O19" s="55" t="e">
        <f>IF(AND(#REF!="Alta",#REF!="Leve"),CONCATENATE("R4C",#REF!),"")</f>
        <v>#REF!</v>
      </c>
      <c r="P19" s="53" t="e">
        <f>IF(AND(#REF!="Alta",#REF!="Menor"),CONCATENATE("R4C",#REF!),"")</f>
        <v>#REF!</v>
      </c>
      <c r="Q19" s="54" t="e">
        <f>IF(AND(#REF!="Alta",#REF!="Menor"),CONCATENATE("R4C",#REF!),"")</f>
        <v>#REF!</v>
      </c>
      <c r="R19" s="54" t="e">
        <f>IF(AND(#REF!="Alta",#REF!="Menor"),CONCATENATE("R4C",#REF!),"")</f>
        <v>#REF!</v>
      </c>
      <c r="S19" s="54" t="e">
        <f>IF(AND(#REF!="Alta",#REF!="Menor"),CONCATENATE("R4C",#REF!),"")</f>
        <v>#REF!</v>
      </c>
      <c r="T19" s="54" t="e">
        <f>IF(AND(#REF!="Alta",#REF!="Menor"),CONCATENATE("R4C",#REF!),"")</f>
        <v>#REF!</v>
      </c>
      <c r="U19" s="55" t="e">
        <f>IF(AND(#REF!="Alta",#REF!="Menor"),CONCATENATE("R4C",#REF!),"")</f>
        <v>#REF!</v>
      </c>
      <c r="V19" s="38" t="e">
        <f>IF(AND(#REF!="Alta",#REF!="Moderado"),CONCATENATE("R4C",#REF!),"")</f>
        <v>#REF!</v>
      </c>
      <c r="W19" s="39" t="e">
        <f>IF(AND(#REF!="Alta",#REF!="Moderado"),CONCATENATE("R4C",#REF!),"")</f>
        <v>#REF!</v>
      </c>
      <c r="X19" s="39" t="e">
        <f>IF(AND(#REF!="Alta",#REF!="Moderado"),CONCATENATE("R4C",#REF!),"")</f>
        <v>#REF!</v>
      </c>
      <c r="Y19" s="39" t="e">
        <f>IF(AND(#REF!="Alta",#REF!="Moderado"),CONCATENATE("R4C",#REF!),"")</f>
        <v>#REF!</v>
      </c>
      <c r="Z19" s="39" t="e">
        <f>IF(AND(#REF!="Alta",#REF!="Moderado"),CONCATENATE("R4C",#REF!),"")</f>
        <v>#REF!</v>
      </c>
      <c r="AA19" s="40" t="e">
        <f>IF(AND(#REF!="Alta",#REF!="Moderado"),CONCATENATE("R4C",#REF!),"")</f>
        <v>#REF!</v>
      </c>
      <c r="AB19" s="38" t="e">
        <f>IF(AND(#REF!="Alta",#REF!="Mayor"),CONCATENATE("R4C",#REF!),"")</f>
        <v>#REF!</v>
      </c>
      <c r="AC19" s="39" t="e">
        <f>IF(AND(#REF!="Alta",#REF!="Mayor"),CONCATENATE("R4C",#REF!),"")</f>
        <v>#REF!</v>
      </c>
      <c r="AD19" s="39" t="e">
        <f>IF(AND(#REF!="Alta",#REF!="Mayor"),CONCATENATE("R4C",#REF!),"")</f>
        <v>#REF!</v>
      </c>
      <c r="AE19" s="39" t="e">
        <f>IF(AND(#REF!="Alta",#REF!="Mayor"),CONCATENATE("R4C",#REF!),"")</f>
        <v>#REF!</v>
      </c>
      <c r="AF19" s="39" t="e">
        <f>IF(AND(#REF!="Alta",#REF!="Mayor"),CONCATENATE("R4C",#REF!),"")</f>
        <v>#REF!</v>
      </c>
      <c r="AG19" s="40" t="e">
        <f>IF(AND(#REF!="Alta",#REF!="Mayor"),CONCATENATE("R4C",#REF!),"")</f>
        <v>#REF!</v>
      </c>
      <c r="AH19" s="41" t="e">
        <f>IF(AND(#REF!="Alta",#REF!="Catastrófico"),CONCATENATE("R4C",#REF!),"")</f>
        <v>#REF!</v>
      </c>
      <c r="AI19" s="42" t="e">
        <f>IF(AND(#REF!="Alta",#REF!="Catastrófico"),CONCATENATE("R4C",#REF!),"")</f>
        <v>#REF!</v>
      </c>
      <c r="AJ19" s="42" t="e">
        <f>IF(AND(#REF!="Alta",#REF!="Catastrófico"),CONCATENATE("R4C",#REF!),"")</f>
        <v>#REF!</v>
      </c>
      <c r="AK19" s="42" t="e">
        <f>IF(AND(#REF!="Alta",#REF!="Catastrófico"),CONCATENATE("R4C",#REF!),"")</f>
        <v>#REF!</v>
      </c>
      <c r="AL19" s="42" t="e">
        <f>IF(AND(#REF!="Alta",#REF!="Catastrófico"),CONCATENATE("R4C",#REF!),"")</f>
        <v>#REF!</v>
      </c>
      <c r="AM19" s="43" t="e">
        <f>IF(AND(#REF!="Alta",#REF!="Catastrófico"),CONCATENATE("R4C",#REF!),"")</f>
        <v>#REF!</v>
      </c>
      <c r="AN19" s="69"/>
      <c r="AO19" s="742"/>
      <c r="AP19" s="743"/>
      <c r="AQ19" s="743"/>
      <c r="AR19" s="743"/>
      <c r="AS19" s="743"/>
      <c r="AT19" s="744"/>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1:76" ht="15" customHeight="1" x14ac:dyDescent="0.25">
      <c r="A20" s="69"/>
      <c r="B20" s="691"/>
      <c r="C20" s="691"/>
      <c r="D20" s="692"/>
      <c r="E20" s="732"/>
      <c r="F20" s="733"/>
      <c r="G20" s="733"/>
      <c r="H20" s="733"/>
      <c r="I20" s="733"/>
      <c r="J20" s="53" t="e">
        <f>IF(AND(#REF!="Alta",#REF!="Leve"),CONCATENATE("R5C",#REF!),"")</f>
        <v>#REF!</v>
      </c>
      <c r="K20" s="54" t="e">
        <f>IF(AND(#REF!="Alta",#REF!="Leve"),CONCATENATE("R5C",#REF!),"")</f>
        <v>#REF!</v>
      </c>
      <c r="L20" s="54" t="e">
        <f>IF(AND(#REF!="Alta",#REF!="Leve"),CONCATENATE("R5C",#REF!),"")</f>
        <v>#REF!</v>
      </c>
      <c r="M20" s="54" t="e">
        <f>IF(AND(#REF!="Alta",#REF!="Leve"),CONCATENATE("R5C",#REF!),"")</f>
        <v>#REF!</v>
      </c>
      <c r="N20" s="54" t="e">
        <f>IF(AND(#REF!="Alta",#REF!="Leve"),CONCATENATE("R5C",#REF!),"")</f>
        <v>#REF!</v>
      </c>
      <c r="O20" s="55" t="e">
        <f>IF(AND(#REF!="Alta",#REF!="Leve"),CONCATENATE("R5C",#REF!),"")</f>
        <v>#REF!</v>
      </c>
      <c r="P20" s="53" t="e">
        <f>IF(AND(#REF!="Alta",#REF!="Menor"),CONCATENATE("R5C",#REF!),"")</f>
        <v>#REF!</v>
      </c>
      <c r="Q20" s="54" t="e">
        <f>IF(AND(#REF!="Alta",#REF!="Menor"),CONCATENATE("R5C",#REF!),"")</f>
        <v>#REF!</v>
      </c>
      <c r="R20" s="54" t="e">
        <f>IF(AND(#REF!="Alta",#REF!="Menor"),CONCATENATE("R5C",#REF!),"")</f>
        <v>#REF!</v>
      </c>
      <c r="S20" s="54" t="e">
        <f>IF(AND(#REF!="Alta",#REF!="Menor"),CONCATENATE("R5C",#REF!),"")</f>
        <v>#REF!</v>
      </c>
      <c r="T20" s="54" t="e">
        <f>IF(AND(#REF!="Alta",#REF!="Menor"),CONCATENATE("R5C",#REF!),"")</f>
        <v>#REF!</v>
      </c>
      <c r="U20" s="55" t="e">
        <f>IF(AND(#REF!="Alta",#REF!="Menor"),CONCATENATE("R5C",#REF!),"")</f>
        <v>#REF!</v>
      </c>
      <c r="V20" s="38" t="e">
        <f>IF(AND(#REF!="Alta",#REF!="Moderado"),CONCATENATE("R5C",#REF!),"")</f>
        <v>#REF!</v>
      </c>
      <c r="W20" s="39" t="e">
        <f>IF(AND(#REF!="Alta",#REF!="Moderado"),CONCATENATE("R5C",#REF!),"")</f>
        <v>#REF!</v>
      </c>
      <c r="X20" s="39" t="e">
        <f>IF(AND(#REF!="Alta",#REF!="Moderado"),CONCATENATE("R5C",#REF!),"")</f>
        <v>#REF!</v>
      </c>
      <c r="Y20" s="39" t="e">
        <f>IF(AND(#REF!="Alta",#REF!="Moderado"),CONCATENATE("R5C",#REF!),"")</f>
        <v>#REF!</v>
      </c>
      <c r="Z20" s="39" t="e">
        <f>IF(AND(#REF!="Alta",#REF!="Moderado"),CONCATENATE("R5C",#REF!),"")</f>
        <v>#REF!</v>
      </c>
      <c r="AA20" s="40" t="e">
        <f>IF(AND(#REF!="Alta",#REF!="Moderado"),CONCATENATE("R5C",#REF!),"")</f>
        <v>#REF!</v>
      </c>
      <c r="AB20" s="38" t="e">
        <f>IF(AND(#REF!="Alta",#REF!="Mayor"),CONCATENATE("R5C",#REF!),"")</f>
        <v>#REF!</v>
      </c>
      <c r="AC20" s="39" t="e">
        <f>IF(AND(#REF!="Alta",#REF!="Mayor"),CONCATENATE("R5C",#REF!),"")</f>
        <v>#REF!</v>
      </c>
      <c r="AD20" s="39" t="e">
        <f>IF(AND(#REF!="Alta",#REF!="Mayor"),CONCATENATE("R5C",#REF!),"")</f>
        <v>#REF!</v>
      </c>
      <c r="AE20" s="39" t="e">
        <f>IF(AND(#REF!="Alta",#REF!="Mayor"),CONCATENATE("R5C",#REF!),"")</f>
        <v>#REF!</v>
      </c>
      <c r="AF20" s="39" t="e">
        <f>IF(AND(#REF!="Alta",#REF!="Mayor"),CONCATENATE("R5C",#REF!),"")</f>
        <v>#REF!</v>
      </c>
      <c r="AG20" s="40" t="e">
        <f>IF(AND(#REF!="Alta",#REF!="Mayor"),CONCATENATE("R5C",#REF!),"")</f>
        <v>#REF!</v>
      </c>
      <c r="AH20" s="41" t="e">
        <f>IF(AND(#REF!="Alta",#REF!="Catastrófico"),CONCATENATE("R5C",#REF!),"")</f>
        <v>#REF!</v>
      </c>
      <c r="AI20" s="42" t="e">
        <f>IF(AND(#REF!="Alta",#REF!="Catastrófico"),CONCATENATE("R5C",#REF!),"")</f>
        <v>#REF!</v>
      </c>
      <c r="AJ20" s="42" t="e">
        <f>IF(AND(#REF!="Alta",#REF!="Catastrófico"),CONCATENATE("R5C",#REF!),"")</f>
        <v>#REF!</v>
      </c>
      <c r="AK20" s="42" t="e">
        <f>IF(AND(#REF!="Alta",#REF!="Catastrófico"),CONCATENATE("R5C",#REF!),"")</f>
        <v>#REF!</v>
      </c>
      <c r="AL20" s="42" t="e">
        <f>IF(AND(#REF!="Alta",#REF!="Catastrófico"),CONCATENATE("R5C",#REF!),"")</f>
        <v>#REF!</v>
      </c>
      <c r="AM20" s="43" t="e">
        <f>IF(AND(#REF!="Alta",#REF!="Catastrófico"),CONCATENATE("R5C",#REF!),"")</f>
        <v>#REF!</v>
      </c>
      <c r="AN20" s="69"/>
      <c r="AO20" s="742"/>
      <c r="AP20" s="743"/>
      <c r="AQ20" s="743"/>
      <c r="AR20" s="743"/>
      <c r="AS20" s="743"/>
      <c r="AT20" s="744"/>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row>
    <row r="21" spans="1:76" ht="15" customHeight="1" x14ac:dyDescent="0.25">
      <c r="A21" s="69"/>
      <c r="B21" s="691"/>
      <c r="C21" s="691"/>
      <c r="D21" s="692"/>
      <c r="E21" s="732"/>
      <c r="F21" s="733"/>
      <c r="G21" s="733"/>
      <c r="H21" s="733"/>
      <c r="I21" s="733"/>
      <c r="J21" s="53" t="e">
        <f>IF(AND(#REF!="Alta",#REF!="Leve"),CONCATENATE("R6C",#REF!),"")</f>
        <v>#REF!</v>
      </c>
      <c r="K21" s="54" t="e">
        <f>IF(AND(#REF!="Alta",#REF!="Leve"),CONCATENATE("R6C",#REF!),"")</f>
        <v>#REF!</v>
      </c>
      <c r="L21" s="54" t="e">
        <f>IF(AND(#REF!="Alta",#REF!="Leve"),CONCATENATE("R6C",#REF!),"")</f>
        <v>#REF!</v>
      </c>
      <c r="M21" s="54" t="e">
        <f>IF(AND(#REF!="Alta",#REF!="Leve"),CONCATENATE("R6C",#REF!),"")</f>
        <v>#REF!</v>
      </c>
      <c r="N21" s="54" t="e">
        <f>IF(AND(#REF!="Alta",#REF!="Leve"),CONCATENATE("R6C",#REF!),"")</f>
        <v>#REF!</v>
      </c>
      <c r="O21" s="55" t="e">
        <f>IF(AND(#REF!="Alta",#REF!="Leve"),CONCATENATE("R6C",#REF!),"")</f>
        <v>#REF!</v>
      </c>
      <c r="P21" s="53" t="e">
        <f>IF(AND(#REF!="Alta",#REF!="Menor"),CONCATENATE("R6C",#REF!),"")</f>
        <v>#REF!</v>
      </c>
      <c r="Q21" s="54" t="e">
        <f>IF(AND(#REF!="Alta",#REF!="Menor"),CONCATENATE("R6C",#REF!),"")</f>
        <v>#REF!</v>
      </c>
      <c r="R21" s="54" t="e">
        <f>IF(AND(#REF!="Alta",#REF!="Menor"),CONCATENATE("R6C",#REF!),"")</f>
        <v>#REF!</v>
      </c>
      <c r="S21" s="54" t="e">
        <f>IF(AND(#REF!="Alta",#REF!="Menor"),CONCATENATE("R6C",#REF!),"")</f>
        <v>#REF!</v>
      </c>
      <c r="T21" s="54" t="e">
        <f>IF(AND(#REF!="Alta",#REF!="Menor"),CONCATENATE("R6C",#REF!),"")</f>
        <v>#REF!</v>
      </c>
      <c r="U21" s="55" t="e">
        <f>IF(AND(#REF!="Alta",#REF!="Menor"),CONCATENATE("R6C",#REF!),"")</f>
        <v>#REF!</v>
      </c>
      <c r="V21" s="38" t="e">
        <f>IF(AND(#REF!="Alta",#REF!="Moderado"),CONCATENATE("R6C",#REF!),"")</f>
        <v>#REF!</v>
      </c>
      <c r="W21" s="39" t="e">
        <f>IF(AND(#REF!="Alta",#REF!="Moderado"),CONCATENATE("R6C",#REF!),"")</f>
        <v>#REF!</v>
      </c>
      <c r="X21" s="39" t="e">
        <f>IF(AND(#REF!="Alta",#REF!="Moderado"),CONCATENATE("R6C",#REF!),"")</f>
        <v>#REF!</v>
      </c>
      <c r="Y21" s="39" t="e">
        <f>IF(AND(#REF!="Alta",#REF!="Moderado"),CONCATENATE("R6C",#REF!),"")</f>
        <v>#REF!</v>
      </c>
      <c r="Z21" s="39" t="e">
        <f>IF(AND(#REF!="Alta",#REF!="Moderado"),CONCATENATE("R6C",#REF!),"")</f>
        <v>#REF!</v>
      </c>
      <c r="AA21" s="40" t="e">
        <f>IF(AND(#REF!="Alta",#REF!="Moderado"),CONCATENATE("R6C",#REF!),"")</f>
        <v>#REF!</v>
      </c>
      <c r="AB21" s="38" t="e">
        <f>IF(AND(#REF!="Alta",#REF!="Mayor"),CONCATENATE("R6C",#REF!),"")</f>
        <v>#REF!</v>
      </c>
      <c r="AC21" s="39" t="e">
        <f>IF(AND(#REF!="Alta",#REF!="Mayor"),CONCATENATE("R6C",#REF!),"")</f>
        <v>#REF!</v>
      </c>
      <c r="AD21" s="39" t="e">
        <f>IF(AND(#REF!="Alta",#REF!="Mayor"),CONCATENATE("R6C",#REF!),"")</f>
        <v>#REF!</v>
      </c>
      <c r="AE21" s="39" t="e">
        <f>IF(AND(#REF!="Alta",#REF!="Mayor"),CONCATENATE("R6C",#REF!),"")</f>
        <v>#REF!</v>
      </c>
      <c r="AF21" s="39" t="e">
        <f>IF(AND(#REF!="Alta",#REF!="Mayor"),CONCATENATE("R6C",#REF!),"")</f>
        <v>#REF!</v>
      </c>
      <c r="AG21" s="40" t="e">
        <f>IF(AND(#REF!="Alta",#REF!="Mayor"),CONCATENATE("R6C",#REF!),"")</f>
        <v>#REF!</v>
      </c>
      <c r="AH21" s="41" t="e">
        <f>IF(AND(#REF!="Alta",#REF!="Catastrófico"),CONCATENATE("R6C",#REF!),"")</f>
        <v>#REF!</v>
      </c>
      <c r="AI21" s="42" t="e">
        <f>IF(AND(#REF!="Alta",#REF!="Catastrófico"),CONCATENATE("R6C",#REF!),"")</f>
        <v>#REF!</v>
      </c>
      <c r="AJ21" s="42" t="e">
        <f>IF(AND(#REF!="Alta",#REF!="Catastrófico"),CONCATENATE("R6C",#REF!),"")</f>
        <v>#REF!</v>
      </c>
      <c r="AK21" s="42" t="e">
        <f>IF(AND(#REF!="Alta",#REF!="Catastrófico"),CONCATENATE("R6C",#REF!),"")</f>
        <v>#REF!</v>
      </c>
      <c r="AL21" s="42" t="e">
        <f>IF(AND(#REF!="Alta",#REF!="Catastrófico"),CONCATENATE("R6C",#REF!),"")</f>
        <v>#REF!</v>
      </c>
      <c r="AM21" s="43" t="e">
        <f>IF(AND(#REF!="Alta",#REF!="Catastrófico"),CONCATENATE("R6C",#REF!),"")</f>
        <v>#REF!</v>
      </c>
      <c r="AN21" s="69"/>
      <c r="AO21" s="742"/>
      <c r="AP21" s="743"/>
      <c r="AQ21" s="743"/>
      <c r="AR21" s="743"/>
      <c r="AS21" s="743"/>
      <c r="AT21" s="744"/>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row>
    <row r="22" spans="1:76" ht="15" customHeight="1" x14ac:dyDescent="0.25">
      <c r="A22" s="69"/>
      <c r="B22" s="691"/>
      <c r="C22" s="691"/>
      <c r="D22" s="692"/>
      <c r="E22" s="732"/>
      <c r="F22" s="733"/>
      <c r="G22" s="733"/>
      <c r="H22" s="733"/>
      <c r="I22" s="733"/>
      <c r="J22" s="53" t="e">
        <f>IF(AND(#REF!="Alta",#REF!="Leve"),CONCATENATE("R7C",#REF!),"")</f>
        <v>#REF!</v>
      </c>
      <c r="K22" s="54" t="e">
        <f>IF(AND(#REF!="Alta",#REF!="Leve"),CONCATENATE("R7C",#REF!),"")</f>
        <v>#REF!</v>
      </c>
      <c r="L22" s="54" t="e">
        <f>IF(AND(#REF!="Alta",#REF!="Leve"),CONCATENATE("R7C",#REF!),"")</f>
        <v>#REF!</v>
      </c>
      <c r="M22" s="54" t="e">
        <f>IF(AND(#REF!="Alta",#REF!="Leve"),CONCATENATE("R7C",#REF!),"")</f>
        <v>#REF!</v>
      </c>
      <c r="N22" s="54" t="e">
        <f>IF(AND(#REF!="Alta",#REF!="Leve"),CONCATENATE("R7C",#REF!),"")</f>
        <v>#REF!</v>
      </c>
      <c r="O22" s="55" t="e">
        <f>IF(AND(#REF!="Alta",#REF!="Leve"),CONCATENATE("R7C",#REF!),"")</f>
        <v>#REF!</v>
      </c>
      <c r="P22" s="53" t="e">
        <f>IF(AND(#REF!="Alta",#REF!="Menor"),CONCATENATE("R7C",#REF!),"")</f>
        <v>#REF!</v>
      </c>
      <c r="Q22" s="54" t="e">
        <f>IF(AND(#REF!="Alta",#REF!="Menor"),CONCATENATE("R7C",#REF!),"")</f>
        <v>#REF!</v>
      </c>
      <c r="R22" s="54" t="e">
        <f>IF(AND(#REF!="Alta",#REF!="Menor"),CONCATENATE("R7C",#REF!),"")</f>
        <v>#REF!</v>
      </c>
      <c r="S22" s="54" t="e">
        <f>IF(AND(#REF!="Alta",#REF!="Menor"),CONCATENATE("R7C",#REF!),"")</f>
        <v>#REF!</v>
      </c>
      <c r="T22" s="54" t="e">
        <f>IF(AND(#REF!="Alta",#REF!="Menor"),CONCATENATE("R7C",#REF!),"")</f>
        <v>#REF!</v>
      </c>
      <c r="U22" s="55" t="e">
        <f>IF(AND(#REF!="Alta",#REF!="Menor"),CONCATENATE("R7C",#REF!),"")</f>
        <v>#REF!</v>
      </c>
      <c r="V22" s="38" t="e">
        <f>IF(AND(#REF!="Alta",#REF!="Moderado"),CONCATENATE("R7C",#REF!),"")</f>
        <v>#REF!</v>
      </c>
      <c r="W22" s="39" t="e">
        <f>IF(AND(#REF!="Alta",#REF!="Moderado"),CONCATENATE("R7C",#REF!),"")</f>
        <v>#REF!</v>
      </c>
      <c r="X22" s="39" t="e">
        <f>IF(AND(#REF!="Alta",#REF!="Moderado"),CONCATENATE("R7C",#REF!),"")</f>
        <v>#REF!</v>
      </c>
      <c r="Y22" s="39" t="e">
        <f>IF(AND(#REF!="Alta",#REF!="Moderado"),CONCATENATE("R7C",#REF!),"")</f>
        <v>#REF!</v>
      </c>
      <c r="Z22" s="39" t="e">
        <f>IF(AND(#REF!="Alta",#REF!="Moderado"),CONCATENATE("R7C",#REF!),"")</f>
        <v>#REF!</v>
      </c>
      <c r="AA22" s="40" t="e">
        <f>IF(AND(#REF!="Alta",#REF!="Moderado"),CONCATENATE("R7C",#REF!),"")</f>
        <v>#REF!</v>
      </c>
      <c r="AB22" s="38" t="e">
        <f>IF(AND(#REF!="Alta",#REF!="Mayor"),CONCATENATE("R7C",#REF!),"")</f>
        <v>#REF!</v>
      </c>
      <c r="AC22" s="39" t="e">
        <f>IF(AND(#REF!="Alta",#REF!="Mayor"),CONCATENATE("R7C",#REF!),"")</f>
        <v>#REF!</v>
      </c>
      <c r="AD22" s="39" t="e">
        <f>IF(AND(#REF!="Alta",#REF!="Mayor"),CONCATENATE("R7C",#REF!),"")</f>
        <v>#REF!</v>
      </c>
      <c r="AE22" s="39" t="e">
        <f>IF(AND(#REF!="Alta",#REF!="Mayor"),CONCATENATE("R7C",#REF!),"")</f>
        <v>#REF!</v>
      </c>
      <c r="AF22" s="39" t="e">
        <f>IF(AND(#REF!="Alta",#REF!="Mayor"),CONCATENATE("R7C",#REF!),"")</f>
        <v>#REF!</v>
      </c>
      <c r="AG22" s="40" t="e">
        <f>IF(AND(#REF!="Alta",#REF!="Mayor"),CONCATENATE("R7C",#REF!),"")</f>
        <v>#REF!</v>
      </c>
      <c r="AH22" s="41" t="e">
        <f>IF(AND(#REF!="Alta",#REF!="Catastrófico"),CONCATENATE("R7C",#REF!),"")</f>
        <v>#REF!</v>
      </c>
      <c r="AI22" s="42" t="e">
        <f>IF(AND(#REF!="Alta",#REF!="Catastrófico"),CONCATENATE("R7C",#REF!),"")</f>
        <v>#REF!</v>
      </c>
      <c r="AJ22" s="42" t="e">
        <f>IF(AND(#REF!="Alta",#REF!="Catastrófico"),CONCATENATE("R7C",#REF!),"")</f>
        <v>#REF!</v>
      </c>
      <c r="AK22" s="42" t="e">
        <f>IF(AND(#REF!="Alta",#REF!="Catastrófico"),CONCATENATE("R7C",#REF!),"")</f>
        <v>#REF!</v>
      </c>
      <c r="AL22" s="42" t="e">
        <f>IF(AND(#REF!="Alta",#REF!="Catastrófico"),CONCATENATE("R7C",#REF!),"")</f>
        <v>#REF!</v>
      </c>
      <c r="AM22" s="43" t="e">
        <f>IF(AND(#REF!="Alta",#REF!="Catastrófico"),CONCATENATE("R7C",#REF!),"")</f>
        <v>#REF!</v>
      </c>
      <c r="AN22" s="69"/>
      <c r="AO22" s="742"/>
      <c r="AP22" s="743"/>
      <c r="AQ22" s="743"/>
      <c r="AR22" s="743"/>
      <c r="AS22" s="743"/>
      <c r="AT22" s="744"/>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row>
    <row r="23" spans="1:76" ht="15" customHeight="1" x14ac:dyDescent="0.25">
      <c r="A23" s="69"/>
      <c r="B23" s="691"/>
      <c r="C23" s="691"/>
      <c r="D23" s="692"/>
      <c r="E23" s="732"/>
      <c r="F23" s="733"/>
      <c r="G23" s="733"/>
      <c r="H23" s="733"/>
      <c r="I23" s="733"/>
      <c r="J23" s="53" t="e">
        <f>IF(AND(#REF!="Alta",#REF!="Leve"),CONCATENATE("R8C",#REF!),"")</f>
        <v>#REF!</v>
      </c>
      <c r="K23" s="54" t="e">
        <f>IF(AND(#REF!="Alta",#REF!="Leve"),CONCATENATE("R8C",#REF!),"")</f>
        <v>#REF!</v>
      </c>
      <c r="L23" s="54" t="e">
        <f>IF(AND(#REF!="Alta",#REF!="Leve"),CONCATENATE("R8C",#REF!),"")</f>
        <v>#REF!</v>
      </c>
      <c r="M23" s="54" t="e">
        <f>IF(AND(#REF!="Alta",#REF!="Leve"),CONCATENATE("R8C",#REF!),"")</f>
        <v>#REF!</v>
      </c>
      <c r="N23" s="54" t="e">
        <f>IF(AND(#REF!="Alta",#REF!="Leve"),CONCATENATE("R8C",#REF!),"")</f>
        <v>#REF!</v>
      </c>
      <c r="O23" s="55" t="e">
        <f>IF(AND(#REF!="Alta",#REF!="Leve"),CONCATENATE("R8C",#REF!),"")</f>
        <v>#REF!</v>
      </c>
      <c r="P23" s="53" t="e">
        <f>IF(AND(#REF!="Alta",#REF!="Menor"),CONCATENATE("R8C",#REF!),"")</f>
        <v>#REF!</v>
      </c>
      <c r="Q23" s="54" t="e">
        <f>IF(AND(#REF!="Alta",#REF!="Menor"),CONCATENATE("R8C",#REF!),"")</f>
        <v>#REF!</v>
      </c>
      <c r="R23" s="54" t="e">
        <f>IF(AND(#REF!="Alta",#REF!="Menor"),CONCATENATE("R8C",#REF!),"")</f>
        <v>#REF!</v>
      </c>
      <c r="S23" s="54" t="e">
        <f>IF(AND(#REF!="Alta",#REF!="Menor"),CONCATENATE("R8C",#REF!),"")</f>
        <v>#REF!</v>
      </c>
      <c r="T23" s="54" t="e">
        <f>IF(AND(#REF!="Alta",#REF!="Menor"),CONCATENATE("R8C",#REF!),"")</f>
        <v>#REF!</v>
      </c>
      <c r="U23" s="55" t="e">
        <f>IF(AND(#REF!="Alta",#REF!="Menor"),CONCATENATE("R8C",#REF!),"")</f>
        <v>#REF!</v>
      </c>
      <c r="V23" s="38" t="e">
        <f>IF(AND(#REF!="Alta",#REF!="Moderado"),CONCATENATE("R8C",#REF!),"")</f>
        <v>#REF!</v>
      </c>
      <c r="W23" s="39" t="e">
        <f>IF(AND(#REF!="Alta",#REF!="Moderado"),CONCATENATE("R8C",#REF!),"")</f>
        <v>#REF!</v>
      </c>
      <c r="X23" s="39" t="e">
        <f>IF(AND(#REF!="Alta",#REF!="Moderado"),CONCATENATE("R8C",#REF!),"")</f>
        <v>#REF!</v>
      </c>
      <c r="Y23" s="39" t="e">
        <f>IF(AND(#REF!="Alta",#REF!="Moderado"),CONCATENATE("R8C",#REF!),"")</f>
        <v>#REF!</v>
      </c>
      <c r="Z23" s="39" t="e">
        <f>IF(AND(#REF!="Alta",#REF!="Moderado"),CONCATENATE("R8C",#REF!),"")</f>
        <v>#REF!</v>
      </c>
      <c r="AA23" s="40" t="e">
        <f>IF(AND(#REF!="Alta",#REF!="Moderado"),CONCATENATE("R8C",#REF!),"")</f>
        <v>#REF!</v>
      </c>
      <c r="AB23" s="38" t="e">
        <f>IF(AND(#REF!="Alta",#REF!="Mayor"),CONCATENATE("R8C",#REF!),"")</f>
        <v>#REF!</v>
      </c>
      <c r="AC23" s="39" t="e">
        <f>IF(AND(#REF!="Alta",#REF!="Mayor"),CONCATENATE("R8C",#REF!),"")</f>
        <v>#REF!</v>
      </c>
      <c r="AD23" s="39" t="e">
        <f>IF(AND(#REF!="Alta",#REF!="Mayor"),CONCATENATE("R8C",#REF!),"")</f>
        <v>#REF!</v>
      </c>
      <c r="AE23" s="39" t="e">
        <f>IF(AND(#REF!="Alta",#REF!="Mayor"),CONCATENATE("R8C",#REF!),"")</f>
        <v>#REF!</v>
      </c>
      <c r="AF23" s="39" t="e">
        <f>IF(AND(#REF!="Alta",#REF!="Mayor"),CONCATENATE("R8C",#REF!),"")</f>
        <v>#REF!</v>
      </c>
      <c r="AG23" s="40" t="e">
        <f>IF(AND(#REF!="Alta",#REF!="Mayor"),CONCATENATE("R8C",#REF!),"")</f>
        <v>#REF!</v>
      </c>
      <c r="AH23" s="41" t="e">
        <f>IF(AND(#REF!="Alta",#REF!="Catastrófico"),CONCATENATE("R8C",#REF!),"")</f>
        <v>#REF!</v>
      </c>
      <c r="AI23" s="42" t="e">
        <f>IF(AND(#REF!="Alta",#REF!="Catastrófico"),CONCATENATE("R8C",#REF!),"")</f>
        <v>#REF!</v>
      </c>
      <c r="AJ23" s="42" t="e">
        <f>IF(AND(#REF!="Alta",#REF!="Catastrófico"),CONCATENATE("R8C",#REF!),"")</f>
        <v>#REF!</v>
      </c>
      <c r="AK23" s="42" t="e">
        <f>IF(AND(#REF!="Alta",#REF!="Catastrófico"),CONCATENATE("R8C",#REF!),"")</f>
        <v>#REF!</v>
      </c>
      <c r="AL23" s="42" t="e">
        <f>IF(AND(#REF!="Alta",#REF!="Catastrófico"),CONCATENATE("R8C",#REF!),"")</f>
        <v>#REF!</v>
      </c>
      <c r="AM23" s="43" t="e">
        <f>IF(AND(#REF!="Alta",#REF!="Catastrófico"),CONCATENATE("R8C",#REF!),"")</f>
        <v>#REF!</v>
      </c>
      <c r="AN23" s="69"/>
      <c r="AO23" s="742"/>
      <c r="AP23" s="743"/>
      <c r="AQ23" s="743"/>
      <c r="AR23" s="743"/>
      <c r="AS23" s="743"/>
      <c r="AT23" s="744"/>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row>
    <row r="24" spans="1:76" ht="15" customHeight="1" x14ac:dyDescent="0.25">
      <c r="A24" s="69"/>
      <c r="B24" s="691"/>
      <c r="C24" s="691"/>
      <c r="D24" s="692"/>
      <c r="E24" s="732"/>
      <c r="F24" s="733"/>
      <c r="G24" s="733"/>
      <c r="H24" s="733"/>
      <c r="I24" s="733"/>
      <c r="J24" s="53" t="e">
        <f>IF(AND(#REF!="Alta",#REF!="Leve"),CONCATENATE("R9C",#REF!),"")</f>
        <v>#REF!</v>
      </c>
      <c r="K24" s="54" t="e">
        <f>IF(AND(#REF!="Alta",#REF!="Leve"),CONCATENATE("R9C",#REF!),"")</f>
        <v>#REF!</v>
      </c>
      <c r="L24" s="54" t="e">
        <f>IF(AND(#REF!="Alta",#REF!="Leve"),CONCATENATE("R9C",#REF!),"")</f>
        <v>#REF!</v>
      </c>
      <c r="M24" s="54" t="e">
        <f>IF(AND(#REF!="Alta",#REF!="Leve"),CONCATENATE("R9C",#REF!),"")</f>
        <v>#REF!</v>
      </c>
      <c r="N24" s="54" t="e">
        <f>IF(AND(#REF!="Alta",#REF!="Leve"),CONCATENATE("R9C",#REF!),"")</f>
        <v>#REF!</v>
      </c>
      <c r="O24" s="55" t="e">
        <f>IF(AND(#REF!="Alta",#REF!="Leve"),CONCATENATE("R9C",#REF!),"")</f>
        <v>#REF!</v>
      </c>
      <c r="P24" s="53" t="e">
        <f>IF(AND(#REF!="Alta",#REF!="Menor"),CONCATENATE("R9C",#REF!),"")</f>
        <v>#REF!</v>
      </c>
      <c r="Q24" s="54" t="e">
        <f>IF(AND(#REF!="Alta",#REF!="Menor"),CONCATENATE("R9C",#REF!),"")</f>
        <v>#REF!</v>
      </c>
      <c r="R24" s="54" t="e">
        <f>IF(AND(#REF!="Alta",#REF!="Menor"),CONCATENATE("R9C",#REF!),"")</f>
        <v>#REF!</v>
      </c>
      <c r="S24" s="54" t="e">
        <f>IF(AND(#REF!="Alta",#REF!="Menor"),CONCATENATE("R9C",#REF!),"")</f>
        <v>#REF!</v>
      </c>
      <c r="T24" s="54" t="e">
        <f>IF(AND(#REF!="Alta",#REF!="Menor"),CONCATENATE("R9C",#REF!),"")</f>
        <v>#REF!</v>
      </c>
      <c r="U24" s="55" t="e">
        <f>IF(AND(#REF!="Alta",#REF!="Menor"),CONCATENATE("R9C",#REF!),"")</f>
        <v>#REF!</v>
      </c>
      <c r="V24" s="38" t="e">
        <f>IF(AND(#REF!="Alta",#REF!="Moderado"),CONCATENATE("R9C",#REF!),"")</f>
        <v>#REF!</v>
      </c>
      <c r="W24" s="39" t="e">
        <f>IF(AND(#REF!="Alta",#REF!="Moderado"),CONCATENATE("R9C",#REF!),"")</f>
        <v>#REF!</v>
      </c>
      <c r="X24" s="39" t="e">
        <f>IF(AND(#REF!="Alta",#REF!="Moderado"),CONCATENATE("R9C",#REF!),"")</f>
        <v>#REF!</v>
      </c>
      <c r="Y24" s="39" t="e">
        <f>IF(AND(#REF!="Alta",#REF!="Moderado"),CONCATENATE("R9C",#REF!),"")</f>
        <v>#REF!</v>
      </c>
      <c r="Z24" s="39" t="e">
        <f>IF(AND(#REF!="Alta",#REF!="Moderado"),CONCATENATE("R9C",#REF!),"")</f>
        <v>#REF!</v>
      </c>
      <c r="AA24" s="40" t="e">
        <f>IF(AND(#REF!="Alta",#REF!="Moderado"),CONCATENATE("R9C",#REF!),"")</f>
        <v>#REF!</v>
      </c>
      <c r="AB24" s="38" t="e">
        <f>IF(AND(#REF!="Alta",#REF!="Mayor"),CONCATENATE("R9C",#REF!),"")</f>
        <v>#REF!</v>
      </c>
      <c r="AC24" s="39" t="e">
        <f>IF(AND(#REF!="Alta",#REF!="Mayor"),CONCATENATE("R9C",#REF!),"")</f>
        <v>#REF!</v>
      </c>
      <c r="AD24" s="39" t="e">
        <f>IF(AND(#REF!="Alta",#REF!="Mayor"),CONCATENATE("R9C",#REF!),"")</f>
        <v>#REF!</v>
      </c>
      <c r="AE24" s="39" t="e">
        <f>IF(AND(#REF!="Alta",#REF!="Mayor"),CONCATENATE("R9C",#REF!),"")</f>
        <v>#REF!</v>
      </c>
      <c r="AF24" s="39" t="e">
        <f>IF(AND(#REF!="Alta",#REF!="Mayor"),CONCATENATE("R9C",#REF!),"")</f>
        <v>#REF!</v>
      </c>
      <c r="AG24" s="40" t="e">
        <f>IF(AND(#REF!="Alta",#REF!="Mayor"),CONCATENATE("R9C",#REF!),"")</f>
        <v>#REF!</v>
      </c>
      <c r="AH24" s="41" t="e">
        <f>IF(AND(#REF!="Alta",#REF!="Catastrófico"),CONCATENATE("R9C",#REF!),"")</f>
        <v>#REF!</v>
      </c>
      <c r="AI24" s="42" t="e">
        <f>IF(AND(#REF!="Alta",#REF!="Catastrófico"),CONCATENATE("R9C",#REF!),"")</f>
        <v>#REF!</v>
      </c>
      <c r="AJ24" s="42" t="e">
        <f>IF(AND(#REF!="Alta",#REF!="Catastrófico"),CONCATENATE("R9C",#REF!),"")</f>
        <v>#REF!</v>
      </c>
      <c r="AK24" s="42" t="e">
        <f>IF(AND(#REF!="Alta",#REF!="Catastrófico"),CONCATENATE("R9C",#REF!),"")</f>
        <v>#REF!</v>
      </c>
      <c r="AL24" s="42" t="e">
        <f>IF(AND(#REF!="Alta",#REF!="Catastrófico"),CONCATENATE("R9C",#REF!),"")</f>
        <v>#REF!</v>
      </c>
      <c r="AM24" s="43" t="e">
        <f>IF(AND(#REF!="Alta",#REF!="Catastrófico"),CONCATENATE("R9C",#REF!),"")</f>
        <v>#REF!</v>
      </c>
      <c r="AN24" s="69"/>
      <c r="AO24" s="742"/>
      <c r="AP24" s="743"/>
      <c r="AQ24" s="743"/>
      <c r="AR24" s="743"/>
      <c r="AS24" s="743"/>
      <c r="AT24" s="744"/>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row>
    <row r="25" spans="1:76" ht="15.75" customHeight="1" thickBot="1" x14ac:dyDescent="0.3">
      <c r="A25" s="69"/>
      <c r="B25" s="691"/>
      <c r="C25" s="691"/>
      <c r="D25" s="692"/>
      <c r="E25" s="735"/>
      <c r="F25" s="736"/>
      <c r="G25" s="736"/>
      <c r="H25" s="736"/>
      <c r="I25" s="736"/>
      <c r="J25" s="56" t="e">
        <f>IF(AND(#REF!="Alta",#REF!="Leve"),CONCATENATE("R10C",#REF!),"")</f>
        <v>#REF!</v>
      </c>
      <c r="K25" s="57" t="e">
        <f>IF(AND(#REF!="Alta",#REF!="Leve"),CONCATENATE("R10C",#REF!),"")</f>
        <v>#REF!</v>
      </c>
      <c r="L25" s="57" t="e">
        <f>IF(AND(#REF!="Alta",#REF!="Leve"),CONCATENATE("R10C",#REF!),"")</f>
        <v>#REF!</v>
      </c>
      <c r="M25" s="57" t="e">
        <f>IF(AND(#REF!="Alta",#REF!="Leve"),CONCATENATE("R10C",#REF!),"")</f>
        <v>#REF!</v>
      </c>
      <c r="N25" s="57" t="e">
        <f>IF(AND(#REF!="Alta",#REF!="Leve"),CONCATENATE("R10C",#REF!),"")</f>
        <v>#REF!</v>
      </c>
      <c r="O25" s="58" t="e">
        <f>IF(AND(#REF!="Alta",#REF!="Leve"),CONCATENATE("R10C",#REF!),"")</f>
        <v>#REF!</v>
      </c>
      <c r="P25" s="56" t="e">
        <f>IF(AND(#REF!="Alta",#REF!="Menor"),CONCATENATE("R10C",#REF!),"")</f>
        <v>#REF!</v>
      </c>
      <c r="Q25" s="57" t="e">
        <f>IF(AND(#REF!="Alta",#REF!="Menor"),CONCATENATE("R10C",#REF!),"")</f>
        <v>#REF!</v>
      </c>
      <c r="R25" s="57" t="e">
        <f>IF(AND(#REF!="Alta",#REF!="Menor"),CONCATENATE("R10C",#REF!),"")</f>
        <v>#REF!</v>
      </c>
      <c r="S25" s="57" t="e">
        <f>IF(AND(#REF!="Alta",#REF!="Menor"),CONCATENATE("R10C",#REF!),"")</f>
        <v>#REF!</v>
      </c>
      <c r="T25" s="57" t="e">
        <f>IF(AND(#REF!="Alta",#REF!="Menor"),CONCATENATE("R10C",#REF!),"")</f>
        <v>#REF!</v>
      </c>
      <c r="U25" s="58" t="e">
        <f>IF(AND(#REF!="Alta",#REF!="Menor"),CONCATENATE("R10C",#REF!),"")</f>
        <v>#REF!</v>
      </c>
      <c r="V25" s="44" t="e">
        <f>IF(AND(#REF!="Alta",#REF!="Moderado"),CONCATENATE("R10C",#REF!),"")</f>
        <v>#REF!</v>
      </c>
      <c r="W25" s="45" t="e">
        <f>IF(AND(#REF!="Alta",#REF!="Moderado"),CONCATENATE("R10C",#REF!),"")</f>
        <v>#REF!</v>
      </c>
      <c r="X25" s="45" t="e">
        <f>IF(AND(#REF!="Alta",#REF!="Moderado"),CONCATENATE("R10C",#REF!),"")</f>
        <v>#REF!</v>
      </c>
      <c r="Y25" s="45" t="e">
        <f>IF(AND(#REF!="Alta",#REF!="Moderado"),CONCATENATE("R10C",#REF!),"")</f>
        <v>#REF!</v>
      </c>
      <c r="Z25" s="45" t="e">
        <f>IF(AND(#REF!="Alta",#REF!="Moderado"),CONCATENATE("R10C",#REF!),"")</f>
        <v>#REF!</v>
      </c>
      <c r="AA25" s="46" t="e">
        <f>IF(AND(#REF!="Alta",#REF!="Moderado"),CONCATENATE("R10C",#REF!),"")</f>
        <v>#REF!</v>
      </c>
      <c r="AB25" s="44" t="e">
        <f>IF(AND(#REF!="Alta",#REF!="Mayor"),CONCATENATE("R10C",#REF!),"")</f>
        <v>#REF!</v>
      </c>
      <c r="AC25" s="45" t="e">
        <f>IF(AND(#REF!="Alta",#REF!="Mayor"),CONCATENATE("R10C",#REF!),"")</f>
        <v>#REF!</v>
      </c>
      <c r="AD25" s="45" t="e">
        <f>IF(AND(#REF!="Alta",#REF!="Mayor"),CONCATENATE("R10C",#REF!),"")</f>
        <v>#REF!</v>
      </c>
      <c r="AE25" s="45" t="e">
        <f>IF(AND(#REF!="Alta",#REF!="Mayor"),CONCATENATE("R10C",#REF!),"")</f>
        <v>#REF!</v>
      </c>
      <c r="AF25" s="45" t="e">
        <f>IF(AND(#REF!="Alta",#REF!="Mayor"),CONCATENATE("R10C",#REF!),"")</f>
        <v>#REF!</v>
      </c>
      <c r="AG25" s="46" t="e">
        <f>IF(AND(#REF!="Alta",#REF!="Mayor"),CONCATENATE("R10C",#REF!),"")</f>
        <v>#REF!</v>
      </c>
      <c r="AH25" s="47" t="e">
        <f>IF(AND(#REF!="Alta",#REF!="Catastrófico"),CONCATENATE("R10C",#REF!),"")</f>
        <v>#REF!</v>
      </c>
      <c r="AI25" s="48" t="e">
        <f>IF(AND(#REF!="Alta",#REF!="Catastrófico"),CONCATENATE("R10C",#REF!),"")</f>
        <v>#REF!</v>
      </c>
      <c r="AJ25" s="48" t="e">
        <f>IF(AND(#REF!="Alta",#REF!="Catastrófico"),CONCATENATE("R10C",#REF!),"")</f>
        <v>#REF!</v>
      </c>
      <c r="AK25" s="48" t="e">
        <f>IF(AND(#REF!="Alta",#REF!="Catastrófico"),CONCATENATE("R10C",#REF!),"")</f>
        <v>#REF!</v>
      </c>
      <c r="AL25" s="48" t="e">
        <f>IF(AND(#REF!="Alta",#REF!="Catastrófico"),CONCATENATE("R10C",#REF!),"")</f>
        <v>#REF!</v>
      </c>
      <c r="AM25" s="49" t="e">
        <f>IF(AND(#REF!="Alta",#REF!="Catastrófico"),CONCATENATE("R10C",#REF!),"")</f>
        <v>#REF!</v>
      </c>
      <c r="AN25" s="69"/>
      <c r="AO25" s="745"/>
      <c r="AP25" s="746"/>
      <c r="AQ25" s="746"/>
      <c r="AR25" s="746"/>
      <c r="AS25" s="746"/>
      <c r="AT25" s="747"/>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row>
    <row r="26" spans="1:76" ht="15" customHeight="1" x14ac:dyDescent="0.25">
      <c r="A26" s="69"/>
      <c r="B26" s="691"/>
      <c r="C26" s="691"/>
      <c r="D26" s="692"/>
      <c r="E26" s="729" t="s">
        <v>295</v>
      </c>
      <c r="F26" s="730"/>
      <c r="G26" s="730"/>
      <c r="H26" s="730"/>
      <c r="I26" s="731"/>
      <c r="J26" s="50" t="e">
        <f>IF(AND(#REF!="Media",#REF!="Leve"),CONCATENATE("R1C",#REF!),"")</f>
        <v>#REF!</v>
      </c>
      <c r="K26" s="51" t="e">
        <f>IF(AND(#REF!="Media",#REF!="Leve"),CONCATENATE("R1C",#REF!),"")</f>
        <v>#REF!</v>
      </c>
      <c r="L26" s="51" t="e">
        <f>IF(AND(#REF!="Media",#REF!="Leve"),CONCATENATE("R1C",#REF!),"")</f>
        <v>#REF!</v>
      </c>
      <c r="M26" s="51" t="e">
        <f>IF(AND(#REF!="Media",#REF!="Leve"),CONCATENATE("R1C",#REF!),"")</f>
        <v>#REF!</v>
      </c>
      <c r="N26" s="51" t="e">
        <f>IF(AND(#REF!="Media",#REF!="Leve"),CONCATENATE("R1C",#REF!),"")</f>
        <v>#REF!</v>
      </c>
      <c r="O26" s="52" t="e">
        <f>IF(AND(#REF!="Media",#REF!="Leve"),CONCATENATE("R1C",#REF!),"")</f>
        <v>#REF!</v>
      </c>
      <c r="P26" s="50" t="e">
        <f>IF(AND(#REF!="Media",#REF!="Menor"),CONCATENATE("R1C",#REF!),"")</f>
        <v>#REF!</v>
      </c>
      <c r="Q26" s="51" t="e">
        <f>IF(AND(#REF!="Media",#REF!="Menor"),CONCATENATE("R1C",#REF!),"")</f>
        <v>#REF!</v>
      </c>
      <c r="R26" s="51" t="e">
        <f>IF(AND(#REF!="Media",#REF!="Menor"),CONCATENATE("R1C",#REF!),"")</f>
        <v>#REF!</v>
      </c>
      <c r="S26" s="51" t="e">
        <f>IF(AND(#REF!="Media",#REF!="Menor"),CONCATENATE("R1C",#REF!),"")</f>
        <v>#REF!</v>
      </c>
      <c r="T26" s="51" t="e">
        <f>IF(AND(#REF!="Media",#REF!="Menor"),CONCATENATE("R1C",#REF!),"")</f>
        <v>#REF!</v>
      </c>
      <c r="U26" s="52" t="e">
        <f>IF(AND(#REF!="Media",#REF!="Menor"),CONCATENATE("R1C",#REF!),"")</f>
        <v>#REF!</v>
      </c>
      <c r="V26" s="50" t="e">
        <f>IF(AND(#REF!="Media",#REF!="Moderado"),CONCATENATE("R1C",#REF!),"")</f>
        <v>#REF!</v>
      </c>
      <c r="W26" s="51" t="e">
        <f>IF(AND(#REF!="Media",#REF!="Moderado"),CONCATENATE("R1C",#REF!),"")</f>
        <v>#REF!</v>
      </c>
      <c r="X26" s="51" t="e">
        <f>IF(AND(#REF!="Media",#REF!="Moderado"),CONCATENATE("R1C",#REF!),"")</f>
        <v>#REF!</v>
      </c>
      <c r="Y26" s="51" t="e">
        <f>IF(AND(#REF!="Media",#REF!="Moderado"),CONCATENATE("R1C",#REF!),"")</f>
        <v>#REF!</v>
      </c>
      <c r="Z26" s="51" t="e">
        <f>IF(AND(#REF!="Media",#REF!="Moderado"),CONCATENATE("R1C",#REF!),"")</f>
        <v>#REF!</v>
      </c>
      <c r="AA26" s="52" t="e">
        <f>IF(AND(#REF!="Media",#REF!="Moderado"),CONCATENATE("R1C",#REF!),"")</f>
        <v>#REF!</v>
      </c>
      <c r="AB26" s="32" t="e">
        <f>IF(AND(#REF!="Media",#REF!="Mayor"),CONCATENATE("R1C",#REF!),"")</f>
        <v>#REF!</v>
      </c>
      <c r="AC26" s="33" t="e">
        <f>IF(AND(#REF!="Media",#REF!="Mayor"),CONCATENATE("R1C",#REF!),"")</f>
        <v>#REF!</v>
      </c>
      <c r="AD26" s="33" t="e">
        <f>IF(AND(#REF!="Media",#REF!="Mayor"),CONCATENATE("R1C",#REF!),"")</f>
        <v>#REF!</v>
      </c>
      <c r="AE26" s="33" t="e">
        <f>IF(AND(#REF!="Media",#REF!="Mayor"),CONCATENATE("R1C",#REF!),"")</f>
        <v>#REF!</v>
      </c>
      <c r="AF26" s="33" t="e">
        <f>IF(AND(#REF!="Media",#REF!="Mayor"),CONCATENATE("R1C",#REF!),"")</f>
        <v>#REF!</v>
      </c>
      <c r="AG26" s="34" t="e">
        <f>IF(AND(#REF!="Media",#REF!="Mayor"),CONCATENATE("R1C",#REF!),"")</f>
        <v>#REF!</v>
      </c>
      <c r="AH26" s="35" t="e">
        <f>IF(AND(#REF!="Media",#REF!="Catastrófico"),CONCATENATE("R1C",#REF!),"")</f>
        <v>#REF!</v>
      </c>
      <c r="AI26" s="36" t="e">
        <f>IF(AND(#REF!="Media",#REF!="Catastrófico"),CONCATENATE("R1C",#REF!),"")</f>
        <v>#REF!</v>
      </c>
      <c r="AJ26" s="36" t="e">
        <f>IF(AND(#REF!="Media",#REF!="Catastrófico"),CONCATENATE("R1C",#REF!),"")</f>
        <v>#REF!</v>
      </c>
      <c r="AK26" s="36" t="e">
        <f>IF(AND(#REF!="Media",#REF!="Catastrófico"),CONCATENATE("R1C",#REF!),"")</f>
        <v>#REF!</v>
      </c>
      <c r="AL26" s="36" t="e">
        <f>IF(AND(#REF!="Media",#REF!="Catastrófico"),CONCATENATE("R1C",#REF!),"")</f>
        <v>#REF!</v>
      </c>
      <c r="AM26" s="37" t="e">
        <f>IF(AND(#REF!="Media",#REF!="Catastrófico"),CONCATENATE("R1C",#REF!),"")</f>
        <v>#REF!</v>
      </c>
      <c r="AN26" s="69"/>
      <c r="AO26" s="769" t="s">
        <v>217</v>
      </c>
      <c r="AP26" s="770"/>
      <c r="AQ26" s="770"/>
      <c r="AR26" s="770"/>
      <c r="AS26" s="770"/>
      <c r="AT26" s="771"/>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row>
    <row r="27" spans="1:76" ht="15" customHeight="1" x14ac:dyDescent="0.25">
      <c r="A27" s="69"/>
      <c r="B27" s="691"/>
      <c r="C27" s="691"/>
      <c r="D27" s="692"/>
      <c r="E27" s="748"/>
      <c r="F27" s="733"/>
      <c r="G27" s="733"/>
      <c r="H27" s="733"/>
      <c r="I27" s="734"/>
      <c r="J27" s="53" t="e">
        <f>IF(AND(#REF!="Media",#REF!="Leve"),CONCATENATE("R2C",#REF!),"")</f>
        <v>#REF!</v>
      </c>
      <c r="K27" s="54" t="e">
        <f>IF(AND(#REF!="Media",#REF!="Leve"),CONCATENATE("R2C",#REF!),"")</f>
        <v>#REF!</v>
      </c>
      <c r="L27" s="54" t="e">
        <f>IF(AND(#REF!="Media",#REF!="Leve"),CONCATENATE("R2C",#REF!),"")</f>
        <v>#REF!</v>
      </c>
      <c r="M27" s="54" t="e">
        <f>IF(AND(#REF!="Media",#REF!="Leve"),CONCATENATE("R2C",#REF!),"")</f>
        <v>#REF!</v>
      </c>
      <c r="N27" s="54" t="e">
        <f>IF(AND(#REF!="Media",#REF!="Leve"),CONCATENATE("R2C",#REF!),"")</f>
        <v>#REF!</v>
      </c>
      <c r="O27" s="55" t="e">
        <f>IF(AND(#REF!="Media",#REF!="Leve"),CONCATENATE("R2C",#REF!),"")</f>
        <v>#REF!</v>
      </c>
      <c r="P27" s="53" t="e">
        <f>IF(AND(#REF!="Media",#REF!="Menor"),CONCATENATE("R2C",#REF!),"")</f>
        <v>#REF!</v>
      </c>
      <c r="Q27" s="54" t="e">
        <f>IF(AND(#REF!="Media",#REF!="Menor"),CONCATENATE("R2C",#REF!),"")</f>
        <v>#REF!</v>
      </c>
      <c r="R27" s="54" t="e">
        <f>IF(AND(#REF!="Media",#REF!="Menor"),CONCATENATE("R2C",#REF!),"")</f>
        <v>#REF!</v>
      </c>
      <c r="S27" s="54" t="e">
        <f>IF(AND(#REF!="Media",#REF!="Menor"),CONCATENATE("R2C",#REF!),"")</f>
        <v>#REF!</v>
      </c>
      <c r="T27" s="54" t="e">
        <f>IF(AND(#REF!="Media",#REF!="Menor"),CONCATENATE("R2C",#REF!),"")</f>
        <v>#REF!</v>
      </c>
      <c r="U27" s="55" t="e">
        <f>IF(AND(#REF!="Media",#REF!="Menor"),CONCATENATE("R2C",#REF!),"")</f>
        <v>#REF!</v>
      </c>
      <c r="V27" s="53" t="e">
        <f>IF(AND(#REF!="Media",#REF!="Moderado"),CONCATENATE("R2C",#REF!),"")</f>
        <v>#REF!</v>
      </c>
      <c r="W27" s="54" t="e">
        <f>IF(AND(#REF!="Media",#REF!="Moderado"),CONCATENATE("R2C",#REF!),"")</f>
        <v>#REF!</v>
      </c>
      <c r="X27" s="54" t="e">
        <f>IF(AND(#REF!="Media",#REF!="Moderado"),CONCATENATE("R2C",#REF!),"")</f>
        <v>#REF!</v>
      </c>
      <c r="Y27" s="54" t="e">
        <f>IF(AND(#REF!="Media",#REF!="Moderado"),CONCATENATE("R2C",#REF!),"")</f>
        <v>#REF!</v>
      </c>
      <c r="Z27" s="54" t="e">
        <f>IF(AND(#REF!="Media",#REF!="Moderado"),CONCATENATE("R2C",#REF!),"")</f>
        <v>#REF!</v>
      </c>
      <c r="AA27" s="55" t="e">
        <f>IF(AND(#REF!="Media",#REF!="Moderado"),CONCATENATE("R2C",#REF!),"")</f>
        <v>#REF!</v>
      </c>
      <c r="AB27" s="38" t="e">
        <f>IF(AND(#REF!="Media",#REF!="Mayor"),CONCATENATE("R2C",#REF!),"")</f>
        <v>#REF!</v>
      </c>
      <c r="AC27" s="39" t="e">
        <f>IF(AND(#REF!="Media",#REF!="Mayor"),CONCATENATE("R2C",#REF!),"")</f>
        <v>#REF!</v>
      </c>
      <c r="AD27" s="39" t="e">
        <f>IF(AND(#REF!="Media",#REF!="Mayor"),CONCATENATE("R2C",#REF!),"")</f>
        <v>#REF!</v>
      </c>
      <c r="AE27" s="39" t="e">
        <f>IF(AND(#REF!="Media",#REF!="Mayor"),CONCATENATE("R2C",#REF!),"")</f>
        <v>#REF!</v>
      </c>
      <c r="AF27" s="39" t="e">
        <f>IF(AND(#REF!="Media",#REF!="Mayor"),CONCATENATE("R2C",#REF!),"")</f>
        <v>#REF!</v>
      </c>
      <c r="AG27" s="40" t="e">
        <f>IF(AND(#REF!="Media",#REF!="Mayor"),CONCATENATE("R2C",#REF!),"")</f>
        <v>#REF!</v>
      </c>
      <c r="AH27" s="41" t="e">
        <f>IF(AND(#REF!="Media",#REF!="Catastrófico"),CONCATENATE("R2C",#REF!),"")</f>
        <v>#REF!</v>
      </c>
      <c r="AI27" s="42" t="e">
        <f>IF(AND(#REF!="Media",#REF!="Catastrófico"),CONCATENATE("R2C",#REF!),"")</f>
        <v>#REF!</v>
      </c>
      <c r="AJ27" s="42" t="e">
        <f>IF(AND(#REF!="Media",#REF!="Catastrófico"),CONCATENATE("R2C",#REF!),"")</f>
        <v>#REF!</v>
      </c>
      <c r="AK27" s="42" t="e">
        <f>IF(AND(#REF!="Media",#REF!="Catastrófico"),CONCATENATE("R2C",#REF!),"")</f>
        <v>#REF!</v>
      </c>
      <c r="AL27" s="42" t="e">
        <f>IF(AND(#REF!="Media",#REF!="Catastrófico"),CONCATENATE("R2C",#REF!),"")</f>
        <v>#REF!</v>
      </c>
      <c r="AM27" s="43" t="e">
        <f>IF(AND(#REF!="Media",#REF!="Catastrófico"),CONCATENATE("R2C",#REF!),"")</f>
        <v>#REF!</v>
      </c>
      <c r="AN27" s="69"/>
      <c r="AO27" s="772"/>
      <c r="AP27" s="773"/>
      <c r="AQ27" s="773"/>
      <c r="AR27" s="773"/>
      <c r="AS27" s="773"/>
      <c r="AT27" s="774"/>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row>
    <row r="28" spans="1:76" ht="15" customHeight="1" x14ac:dyDescent="0.25">
      <c r="A28" s="69"/>
      <c r="B28" s="691"/>
      <c r="C28" s="691"/>
      <c r="D28" s="692"/>
      <c r="E28" s="732"/>
      <c r="F28" s="733"/>
      <c r="G28" s="733"/>
      <c r="H28" s="733"/>
      <c r="I28" s="734"/>
      <c r="J28" s="53" t="e">
        <f>IF(AND(#REF!="Media",#REF!="Leve"),CONCATENATE("R3C",#REF!),"")</f>
        <v>#REF!</v>
      </c>
      <c r="K28" s="54" t="e">
        <f>IF(AND(#REF!="Media",#REF!="Leve"),CONCATENATE("R3C",#REF!),"")</f>
        <v>#REF!</v>
      </c>
      <c r="L28" s="54" t="e">
        <f>IF(AND(#REF!="Media",#REF!="Leve"),CONCATENATE("R3C",#REF!),"")</f>
        <v>#REF!</v>
      </c>
      <c r="M28" s="54" t="e">
        <f>IF(AND(#REF!="Media",#REF!="Leve"),CONCATENATE("R3C",#REF!),"")</f>
        <v>#REF!</v>
      </c>
      <c r="N28" s="54" t="e">
        <f>IF(AND(#REF!="Media",#REF!="Leve"),CONCATENATE("R3C",#REF!),"")</f>
        <v>#REF!</v>
      </c>
      <c r="O28" s="55" t="e">
        <f>IF(AND(#REF!="Media",#REF!="Leve"),CONCATENATE("R3C",#REF!),"")</f>
        <v>#REF!</v>
      </c>
      <c r="P28" s="53" t="e">
        <f>IF(AND(#REF!="Media",#REF!="Menor"),CONCATENATE("R3C",#REF!),"")</f>
        <v>#REF!</v>
      </c>
      <c r="Q28" s="54" t="e">
        <f>IF(AND(#REF!="Media",#REF!="Menor"),CONCATENATE("R3C",#REF!),"")</f>
        <v>#REF!</v>
      </c>
      <c r="R28" s="54" t="e">
        <f>IF(AND(#REF!="Media",#REF!="Menor"),CONCATENATE("R3C",#REF!),"")</f>
        <v>#REF!</v>
      </c>
      <c r="S28" s="54" t="e">
        <f>IF(AND(#REF!="Media",#REF!="Menor"),CONCATENATE("R3C",#REF!),"")</f>
        <v>#REF!</v>
      </c>
      <c r="T28" s="54" t="e">
        <f>IF(AND(#REF!="Media",#REF!="Menor"),CONCATENATE("R3C",#REF!),"")</f>
        <v>#REF!</v>
      </c>
      <c r="U28" s="55" t="e">
        <f>IF(AND(#REF!="Media",#REF!="Menor"),CONCATENATE("R3C",#REF!),"")</f>
        <v>#REF!</v>
      </c>
      <c r="V28" s="53" t="e">
        <f>IF(AND(#REF!="Media",#REF!="Moderado"),CONCATENATE("R3C",#REF!),"")</f>
        <v>#REF!</v>
      </c>
      <c r="W28" s="54" t="e">
        <f>IF(AND(#REF!="Media",#REF!="Moderado"),CONCATENATE("R3C",#REF!),"")</f>
        <v>#REF!</v>
      </c>
      <c r="X28" s="54" t="e">
        <f>IF(AND(#REF!="Media",#REF!="Moderado"),CONCATENATE("R3C",#REF!),"")</f>
        <v>#REF!</v>
      </c>
      <c r="Y28" s="54" t="e">
        <f>IF(AND(#REF!="Media",#REF!="Moderado"),CONCATENATE("R3C",#REF!),"")</f>
        <v>#REF!</v>
      </c>
      <c r="Z28" s="54" t="e">
        <f>IF(AND(#REF!="Media",#REF!="Moderado"),CONCATENATE("R3C",#REF!),"")</f>
        <v>#REF!</v>
      </c>
      <c r="AA28" s="55" t="e">
        <f>IF(AND(#REF!="Media",#REF!="Moderado"),CONCATENATE("R3C",#REF!),"")</f>
        <v>#REF!</v>
      </c>
      <c r="AB28" s="38" t="e">
        <f>IF(AND(#REF!="Media",#REF!="Mayor"),CONCATENATE("R3C",#REF!),"")</f>
        <v>#REF!</v>
      </c>
      <c r="AC28" s="39" t="e">
        <f>IF(AND(#REF!="Media",#REF!="Mayor"),CONCATENATE("R3C",#REF!),"")</f>
        <v>#REF!</v>
      </c>
      <c r="AD28" s="39" t="e">
        <f>IF(AND(#REF!="Media",#REF!="Mayor"),CONCATENATE("R3C",#REF!),"")</f>
        <v>#REF!</v>
      </c>
      <c r="AE28" s="39" t="e">
        <f>IF(AND(#REF!="Media",#REF!="Mayor"),CONCATENATE("R3C",#REF!),"")</f>
        <v>#REF!</v>
      </c>
      <c r="AF28" s="39" t="e">
        <f>IF(AND(#REF!="Media",#REF!="Mayor"),CONCATENATE("R3C",#REF!),"")</f>
        <v>#REF!</v>
      </c>
      <c r="AG28" s="40" t="e">
        <f>IF(AND(#REF!="Media",#REF!="Mayor"),CONCATENATE("R3C",#REF!),"")</f>
        <v>#REF!</v>
      </c>
      <c r="AH28" s="41" t="e">
        <f>IF(AND(#REF!="Media",#REF!="Catastrófico"),CONCATENATE("R3C",#REF!),"")</f>
        <v>#REF!</v>
      </c>
      <c r="AI28" s="42" t="e">
        <f>IF(AND(#REF!="Media",#REF!="Catastrófico"),CONCATENATE("R3C",#REF!),"")</f>
        <v>#REF!</v>
      </c>
      <c r="AJ28" s="42" t="e">
        <f>IF(AND(#REF!="Media",#REF!="Catastrófico"),CONCATENATE("R3C",#REF!),"")</f>
        <v>#REF!</v>
      </c>
      <c r="AK28" s="42" t="e">
        <f>IF(AND(#REF!="Media",#REF!="Catastrófico"),CONCATENATE("R3C",#REF!),"")</f>
        <v>#REF!</v>
      </c>
      <c r="AL28" s="42" t="e">
        <f>IF(AND(#REF!="Media",#REF!="Catastrófico"),CONCATENATE("R3C",#REF!),"")</f>
        <v>#REF!</v>
      </c>
      <c r="AM28" s="43" t="e">
        <f>IF(AND(#REF!="Media",#REF!="Catastrófico"),CONCATENATE("R3C",#REF!),"")</f>
        <v>#REF!</v>
      </c>
      <c r="AN28" s="69"/>
      <c r="AO28" s="772"/>
      <c r="AP28" s="773"/>
      <c r="AQ28" s="773"/>
      <c r="AR28" s="773"/>
      <c r="AS28" s="773"/>
      <c r="AT28" s="774"/>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row>
    <row r="29" spans="1:76" ht="15" customHeight="1" x14ac:dyDescent="0.25">
      <c r="A29" s="69"/>
      <c r="B29" s="691"/>
      <c r="C29" s="691"/>
      <c r="D29" s="692"/>
      <c r="E29" s="732"/>
      <c r="F29" s="733"/>
      <c r="G29" s="733"/>
      <c r="H29" s="733"/>
      <c r="I29" s="734"/>
      <c r="J29" s="53" t="e">
        <f>IF(AND(#REF!="Media",#REF!="Leve"),CONCATENATE("R4C",#REF!),"")</f>
        <v>#REF!</v>
      </c>
      <c r="K29" s="54" t="e">
        <f>IF(AND(#REF!="Media",#REF!="Leve"),CONCATENATE("R4C",#REF!),"")</f>
        <v>#REF!</v>
      </c>
      <c r="L29" s="54" t="e">
        <f>IF(AND(#REF!="Media",#REF!="Leve"),CONCATENATE("R4C",#REF!),"")</f>
        <v>#REF!</v>
      </c>
      <c r="M29" s="54" t="e">
        <f>IF(AND(#REF!="Media",#REF!="Leve"),CONCATENATE("R4C",#REF!),"")</f>
        <v>#REF!</v>
      </c>
      <c r="N29" s="54" t="e">
        <f>IF(AND(#REF!="Media",#REF!="Leve"),CONCATENATE("R4C",#REF!),"")</f>
        <v>#REF!</v>
      </c>
      <c r="O29" s="55" t="e">
        <f>IF(AND(#REF!="Media",#REF!="Leve"),CONCATENATE("R4C",#REF!),"")</f>
        <v>#REF!</v>
      </c>
      <c r="P29" s="53" t="e">
        <f>IF(AND(#REF!="Media",#REF!="Menor"),CONCATENATE("R4C",#REF!),"")</f>
        <v>#REF!</v>
      </c>
      <c r="Q29" s="54" t="e">
        <f>IF(AND(#REF!="Media",#REF!="Menor"),CONCATENATE("R4C",#REF!),"")</f>
        <v>#REF!</v>
      </c>
      <c r="R29" s="54" t="e">
        <f>IF(AND(#REF!="Media",#REF!="Menor"),CONCATENATE("R4C",#REF!),"")</f>
        <v>#REF!</v>
      </c>
      <c r="S29" s="54" t="e">
        <f>IF(AND(#REF!="Media",#REF!="Menor"),CONCATENATE("R4C",#REF!),"")</f>
        <v>#REF!</v>
      </c>
      <c r="T29" s="54" t="e">
        <f>IF(AND(#REF!="Media",#REF!="Menor"),CONCATENATE("R4C",#REF!),"")</f>
        <v>#REF!</v>
      </c>
      <c r="U29" s="55" t="e">
        <f>IF(AND(#REF!="Media",#REF!="Menor"),CONCATENATE("R4C",#REF!),"")</f>
        <v>#REF!</v>
      </c>
      <c r="V29" s="53" t="e">
        <f>IF(AND(#REF!="Media",#REF!="Moderado"),CONCATENATE("R4C",#REF!),"")</f>
        <v>#REF!</v>
      </c>
      <c r="W29" s="54" t="e">
        <f>IF(AND(#REF!="Media",#REF!="Moderado"),CONCATENATE("R4C",#REF!),"")</f>
        <v>#REF!</v>
      </c>
      <c r="X29" s="54" t="e">
        <f>IF(AND(#REF!="Media",#REF!="Moderado"),CONCATENATE("R4C",#REF!),"")</f>
        <v>#REF!</v>
      </c>
      <c r="Y29" s="54" t="e">
        <f>IF(AND(#REF!="Media",#REF!="Moderado"),CONCATENATE("R4C",#REF!),"")</f>
        <v>#REF!</v>
      </c>
      <c r="Z29" s="54" t="e">
        <f>IF(AND(#REF!="Media",#REF!="Moderado"),CONCATENATE("R4C",#REF!),"")</f>
        <v>#REF!</v>
      </c>
      <c r="AA29" s="55" t="e">
        <f>IF(AND(#REF!="Media",#REF!="Moderado"),CONCATENATE("R4C",#REF!),"")</f>
        <v>#REF!</v>
      </c>
      <c r="AB29" s="38" t="e">
        <f>IF(AND(#REF!="Media",#REF!="Mayor"),CONCATENATE("R4C",#REF!),"")</f>
        <v>#REF!</v>
      </c>
      <c r="AC29" s="39" t="e">
        <f>IF(AND(#REF!="Media",#REF!="Mayor"),CONCATENATE("R4C",#REF!),"")</f>
        <v>#REF!</v>
      </c>
      <c r="AD29" s="39" t="e">
        <f>IF(AND(#REF!="Media",#REF!="Mayor"),CONCATENATE("R4C",#REF!),"")</f>
        <v>#REF!</v>
      </c>
      <c r="AE29" s="39" t="e">
        <f>IF(AND(#REF!="Media",#REF!="Mayor"),CONCATENATE("R4C",#REF!),"")</f>
        <v>#REF!</v>
      </c>
      <c r="AF29" s="39" t="e">
        <f>IF(AND(#REF!="Media",#REF!="Mayor"),CONCATENATE("R4C",#REF!),"")</f>
        <v>#REF!</v>
      </c>
      <c r="AG29" s="40" t="e">
        <f>IF(AND(#REF!="Media",#REF!="Mayor"),CONCATENATE("R4C",#REF!),"")</f>
        <v>#REF!</v>
      </c>
      <c r="AH29" s="41" t="e">
        <f>IF(AND(#REF!="Media",#REF!="Catastrófico"),CONCATENATE("R4C",#REF!),"")</f>
        <v>#REF!</v>
      </c>
      <c r="AI29" s="42" t="e">
        <f>IF(AND(#REF!="Media",#REF!="Catastrófico"),CONCATENATE("R4C",#REF!),"")</f>
        <v>#REF!</v>
      </c>
      <c r="AJ29" s="42" t="e">
        <f>IF(AND(#REF!="Media",#REF!="Catastrófico"),CONCATENATE("R4C",#REF!),"")</f>
        <v>#REF!</v>
      </c>
      <c r="AK29" s="42" t="e">
        <f>IF(AND(#REF!="Media",#REF!="Catastrófico"),CONCATENATE("R4C",#REF!),"")</f>
        <v>#REF!</v>
      </c>
      <c r="AL29" s="42" t="e">
        <f>IF(AND(#REF!="Media",#REF!="Catastrófico"),CONCATENATE("R4C",#REF!),"")</f>
        <v>#REF!</v>
      </c>
      <c r="AM29" s="43" t="e">
        <f>IF(AND(#REF!="Media",#REF!="Catastrófico"),CONCATENATE("R4C",#REF!),"")</f>
        <v>#REF!</v>
      </c>
      <c r="AN29" s="69"/>
      <c r="AO29" s="772"/>
      <c r="AP29" s="773"/>
      <c r="AQ29" s="773"/>
      <c r="AR29" s="773"/>
      <c r="AS29" s="773"/>
      <c r="AT29" s="774"/>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row>
    <row r="30" spans="1:76" ht="15" customHeight="1" x14ac:dyDescent="0.25">
      <c r="A30" s="69"/>
      <c r="B30" s="691"/>
      <c r="C30" s="691"/>
      <c r="D30" s="692"/>
      <c r="E30" s="732"/>
      <c r="F30" s="733"/>
      <c r="G30" s="733"/>
      <c r="H30" s="733"/>
      <c r="I30" s="734"/>
      <c r="J30" s="53" t="e">
        <f>IF(AND(#REF!="Media",#REF!="Leve"),CONCATENATE("R5C",#REF!),"")</f>
        <v>#REF!</v>
      </c>
      <c r="K30" s="54" t="e">
        <f>IF(AND(#REF!="Media",#REF!="Leve"),CONCATENATE("R5C",#REF!),"")</f>
        <v>#REF!</v>
      </c>
      <c r="L30" s="54" t="e">
        <f>IF(AND(#REF!="Media",#REF!="Leve"),CONCATENATE("R5C",#REF!),"")</f>
        <v>#REF!</v>
      </c>
      <c r="M30" s="54" t="e">
        <f>IF(AND(#REF!="Media",#REF!="Leve"),CONCATENATE("R5C",#REF!),"")</f>
        <v>#REF!</v>
      </c>
      <c r="N30" s="54" t="e">
        <f>IF(AND(#REF!="Media",#REF!="Leve"),CONCATENATE("R5C",#REF!),"")</f>
        <v>#REF!</v>
      </c>
      <c r="O30" s="55" t="e">
        <f>IF(AND(#REF!="Media",#REF!="Leve"),CONCATENATE("R5C",#REF!),"")</f>
        <v>#REF!</v>
      </c>
      <c r="P30" s="53" t="e">
        <f>IF(AND(#REF!="Media",#REF!="Menor"),CONCATENATE("R5C",#REF!),"")</f>
        <v>#REF!</v>
      </c>
      <c r="Q30" s="54" t="e">
        <f>IF(AND(#REF!="Media",#REF!="Menor"),CONCATENATE("R5C",#REF!),"")</f>
        <v>#REF!</v>
      </c>
      <c r="R30" s="54" t="e">
        <f>IF(AND(#REF!="Media",#REF!="Menor"),CONCATENATE("R5C",#REF!),"")</f>
        <v>#REF!</v>
      </c>
      <c r="S30" s="54" t="e">
        <f>IF(AND(#REF!="Media",#REF!="Menor"),CONCATENATE("R5C",#REF!),"")</f>
        <v>#REF!</v>
      </c>
      <c r="T30" s="54" t="e">
        <f>IF(AND(#REF!="Media",#REF!="Menor"),CONCATENATE("R5C",#REF!),"")</f>
        <v>#REF!</v>
      </c>
      <c r="U30" s="55" t="e">
        <f>IF(AND(#REF!="Media",#REF!="Menor"),CONCATENATE("R5C",#REF!),"")</f>
        <v>#REF!</v>
      </c>
      <c r="V30" s="53" t="e">
        <f>IF(AND(#REF!="Media",#REF!="Moderado"),CONCATENATE("R5C",#REF!),"")</f>
        <v>#REF!</v>
      </c>
      <c r="W30" s="54" t="e">
        <f>IF(AND(#REF!="Media",#REF!="Moderado"),CONCATENATE("R5C",#REF!),"")</f>
        <v>#REF!</v>
      </c>
      <c r="X30" s="54" t="e">
        <f>IF(AND(#REF!="Media",#REF!="Moderado"),CONCATENATE("R5C",#REF!),"")</f>
        <v>#REF!</v>
      </c>
      <c r="Y30" s="54" t="e">
        <f>IF(AND(#REF!="Media",#REF!="Moderado"),CONCATENATE("R5C",#REF!),"")</f>
        <v>#REF!</v>
      </c>
      <c r="Z30" s="54" t="e">
        <f>IF(AND(#REF!="Media",#REF!="Moderado"),CONCATENATE("R5C",#REF!),"")</f>
        <v>#REF!</v>
      </c>
      <c r="AA30" s="55" t="e">
        <f>IF(AND(#REF!="Media",#REF!="Moderado"),CONCATENATE("R5C",#REF!),"")</f>
        <v>#REF!</v>
      </c>
      <c r="AB30" s="38" t="e">
        <f>IF(AND(#REF!="Media",#REF!="Mayor"),CONCATENATE("R5C",#REF!),"")</f>
        <v>#REF!</v>
      </c>
      <c r="AC30" s="39" t="e">
        <f>IF(AND(#REF!="Media",#REF!="Mayor"),CONCATENATE("R5C",#REF!),"")</f>
        <v>#REF!</v>
      </c>
      <c r="AD30" s="39" t="e">
        <f>IF(AND(#REF!="Media",#REF!="Mayor"),CONCATENATE("R5C",#REF!),"")</f>
        <v>#REF!</v>
      </c>
      <c r="AE30" s="39" t="e">
        <f>IF(AND(#REF!="Media",#REF!="Mayor"),CONCATENATE("R5C",#REF!),"")</f>
        <v>#REF!</v>
      </c>
      <c r="AF30" s="39" t="e">
        <f>IF(AND(#REF!="Media",#REF!="Mayor"),CONCATENATE("R5C",#REF!),"")</f>
        <v>#REF!</v>
      </c>
      <c r="AG30" s="40" t="e">
        <f>IF(AND(#REF!="Media",#REF!="Mayor"),CONCATENATE("R5C",#REF!),"")</f>
        <v>#REF!</v>
      </c>
      <c r="AH30" s="41" t="e">
        <f>IF(AND(#REF!="Media",#REF!="Catastrófico"),CONCATENATE("R5C",#REF!),"")</f>
        <v>#REF!</v>
      </c>
      <c r="AI30" s="42" t="e">
        <f>IF(AND(#REF!="Media",#REF!="Catastrófico"),CONCATENATE("R5C",#REF!),"")</f>
        <v>#REF!</v>
      </c>
      <c r="AJ30" s="42" t="e">
        <f>IF(AND(#REF!="Media",#REF!="Catastrófico"),CONCATENATE("R5C",#REF!),"")</f>
        <v>#REF!</v>
      </c>
      <c r="AK30" s="42" t="e">
        <f>IF(AND(#REF!="Media",#REF!="Catastrófico"),CONCATENATE("R5C",#REF!),"")</f>
        <v>#REF!</v>
      </c>
      <c r="AL30" s="42" t="e">
        <f>IF(AND(#REF!="Media",#REF!="Catastrófico"),CONCATENATE("R5C",#REF!),"")</f>
        <v>#REF!</v>
      </c>
      <c r="AM30" s="43" t="e">
        <f>IF(AND(#REF!="Media",#REF!="Catastrófico"),CONCATENATE("R5C",#REF!),"")</f>
        <v>#REF!</v>
      </c>
      <c r="AN30" s="69"/>
      <c r="AO30" s="772"/>
      <c r="AP30" s="773"/>
      <c r="AQ30" s="773"/>
      <c r="AR30" s="773"/>
      <c r="AS30" s="773"/>
      <c r="AT30" s="774"/>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row>
    <row r="31" spans="1:76" ht="15" customHeight="1" x14ac:dyDescent="0.25">
      <c r="A31" s="69"/>
      <c r="B31" s="691"/>
      <c r="C31" s="691"/>
      <c r="D31" s="692"/>
      <c r="E31" s="732"/>
      <c r="F31" s="733"/>
      <c r="G31" s="733"/>
      <c r="H31" s="733"/>
      <c r="I31" s="734"/>
      <c r="J31" s="53" t="e">
        <f>IF(AND(#REF!="Media",#REF!="Leve"),CONCATENATE("R6C",#REF!),"")</f>
        <v>#REF!</v>
      </c>
      <c r="K31" s="54" t="e">
        <f>IF(AND(#REF!="Media",#REF!="Leve"),CONCATENATE("R6C",#REF!),"")</f>
        <v>#REF!</v>
      </c>
      <c r="L31" s="54" t="e">
        <f>IF(AND(#REF!="Media",#REF!="Leve"),CONCATENATE("R6C",#REF!),"")</f>
        <v>#REF!</v>
      </c>
      <c r="M31" s="54" t="e">
        <f>IF(AND(#REF!="Media",#REF!="Leve"),CONCATENATE("R6C",#REF!),"")</f>
        <v>#REF!</v>
      </c>
      <c r="N31" s="54" t="e">
        <f>IF(AND(#REF!="Media",#REF!="Leve"),CONCATENATE("R6C",#REF!),"")</f>
        <v>#REF!</v>
      </c>
      <c r="O31" s="55" t="e">
        <f>IF(AND(#REF!="Media",#REF!="Leve"),CONCATENATE("R6C",#REF!),"")</f>
        <v>#REF!</v>
      </c>
      <c r="P31" s="53" t="e">
        <f>IF(AND(#REF!="Media",#REF!="Menor"),CONCATENATE("R6C",#REF!),"")</f>
        <v>#REF!</v>
      </c>
      <c r="Q31" s="54" t="e">
        <f>IF(AND(#REF!="Media",#REF!="Menor"),CONCATENATE("R6C",#REF!),"")</f>
        <v>#REF!</v>
      </c>
      <c r="R31" s="54" t="e">
        <f>IF(AND(#REF!="Media",#REF!="Menor"),CONCATENATE("R6C",#REF!),"")</f>
        <v>#REF!</v>
      </c>
      <c r="S31" s="54" t="e">
        <f>IF(AND(#REF!="Media",#REF!="Menor"),CONCATENATE("R6C",#REF!),"")</f>
        <v>#REF!</v>
      </c>
      <c r="T31" s="54" t="e">
        <f>IF(AND(#REF!="Media",#REF!="Menor"),CONCATENATE("R6C",#REF!),"")</f>
        <v>#REF!</v>
      </c>
      <c r="U31" s="55" t="e">
        <f>IF(AND(#REF!="Media",#REF!="Menor"),CONCATENATE("R6C",#REF!),"")</f>
        <v>#REF!</v>
      </c>
      <c r="V31" s="53" t="e">
        <f>IF(AND(#REF!="Media",#REF!="Moderado"),CONCATENATE("R6C",#REF!),"")</f>
        <v>#REF!</v>
      </c>
      <c r="W31" s="54" t="e">
        <f>IF(AND(#REF!="Media",#REF!="Moderado"),CONCATENATE("R6C",#REF!),"")</f>
        <v>#REF!</v>
      </c>
      <c r="X31" s="54" t="e">
        <f>IF(AND(#REF!="Media",#REF!="Moderado"),CONCATENATE("R6C",#REF!),"")</f>
        <v>#REF!</v>
      </c>
      <c r="Y31" s="54" t="e">
        <f>IF(AND(#REF!="Media",#REF!="Moderado"),CONCATENATE("R6C",#REF!),"")</f>
        <v>#REF!</v>
      </c>
      <c r="Z31" s="54" t="e">
        <f>IF(AND(#REF!="Media",#REF!="Moderado"),CONCATENATE("R6C",#REF!),"")</f>
        <v>#REF!</v>
      </c>
      <c r="AA31" s="55" t="e">
        <f>IF(AND(#REF!="Media",#REF!="Moderado"),CONCATENATE("R6C",#REF!),"")</f>
        <v>#REF!</v>
      </c>
      <c r="AB31" s="38" t="e">
        <f>IF(AND(#REF!="Media",#REF!="Mayor"),CONCATENATE("R6C",#REF!),"")</f>
        <v>#REF!</v>
      </c>
      <c r="AC31" s="39" t="e">
        <f>IF(AND(#REF!="Media",#REF!="Mayor"),CONCATENATE("R6C",#REF!),"")</f>
        <v>#REF!</v>
      </c>
      <c r="AD31" s="39" t="e">
        <f>IF(AND(#REF!="Media",#REF!="Mayor"),CONCATENATE("R6C",#REF!),"")</f>
        <v>#REF!</v>
      </c>
      <c r="AE31" s="39" t="e">
        <f>IF(AND(#REF!="Media",#REF!="Mayor"),CONCATENATE("R6C",#REF!),"")</f>
        <v>#REF!</v>
      </c>
      <c r="AF31" s="39" t="e">
        <f>IF(AND(#REF!="Media",#REF!="Mayor"),CONCATENATE("R6C",#REF!),"")</f>
        <v>#REF!</v>
      </c>
      <c r="AG31" s="40" t="e">
        <f>IF(AND(#REF!="Media",#REF!="Mayor"),CONCATENATE("R6C",#REF!),"")</f>
        <v>#REF!</v>
      </c>
      <c r="AH31" s="41" t="e">
        <f>IF(AND(#REF!="Media",#REF!="Catastrófico"),CONCATENATE("R6C",#REF!),"")</f>
        <v>#REF!</v>
      </c>
      <c r="AI31" s="42" t="e">
        <f>IF(AND(#REF!="Media",#REF!="Catastrófico"),CONCATENATE("R6C",#REF!),"")</f>
        <v>#REF!</v>
      </c>
      <c r="AJ31" s="42" t="e">
        <f>IF(AND(#REF!="Media",#REF!="Catastrófico"),CONCATENATE("R6C",#REF!),"")</f>
        <v>#REF!</v>
      </c>
      <c r="AK31" s="42" t="e">
        <f>IF(AND(#REF!="Media",#REF!="Catastrófico"),CONCATENATE("R6C",#REF!),"")</f>
        <v>#REF!</v>
      </c>
      <c r="AL31" s="42" t="e">
        <f>IF(AND(#REF!="Media",#REF!="Catastrófico"),CONCATENATE("R6C",#REF!),"")</f>
        <v>#REF!</v>
      </c>
      <c r="AM31" s="43" t="e">
        <f>IF(AND(#REF!="Media",#REF!="Catastrófico"),CONCATENATE("R6C",#REF!),"")</f>
        <v>#REF!</v>
      </c>
      <c r="AN31" s="69"/>
      <c r="AO31" s="772"/>
      <c r="AP31" s="773"/>
      <c r="AQ31" s="773"/>
      <c r="AR31" s="773"/>
      <c r="AS31" s="773"/>
      <c r="AT31" s="774"/>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row>
    <row r="32" spans="1:76" ht="15" customHeight="1" x14ac:dyDescent="0.25">
      <c r="A32" s="69"/>
      <c r="B32" s="691"/>
      <c r="C32" s="691"/>
      <c r="D32" s="692"/>
      <c r="E32" s="732"/>
      <c r="F32" s="733"/>
      <c r="G32" s="733"/>
      <c r="H32" s="733"/>
      <c r="I32" s="734"/>
      <c r="J32" s="53" t="e">
        <f>IF(AND(#REF!="Media",#REF!="Leve"),CONCATENATE("R7C",#REF!),"")</f>
        <v>#REF!</v>
      </c>
      <c r="K32" s="54" t="e">
        <f>IF(AND(#REF!="Media",#REF!="Leve"),CONCATENATE("R7C",#REF!),"")</f>
        <v>#REF!</v>
      </c>
      <c r="L32" s="54" t="e">
        <f>IF(AND(#REF!="Media",#REF!="Leve"),CONCATENATE("R7C",#REF!),"")</f>
        <v>#REF!</v>
      </c>
      <c r="M32" s="54" t="e">
        <f>IF(AND(#REF!="Media",#REF!="Leve"),CONCATENATE("R7C",#REF!),"")</f>
        <v>#REF!</v>
      </c>
      <c r="N32" s="54" t="e">
        <f>IF(AND(#REF!="Media",#REF!="Leve"),CONCATENATE("R7C",#REF!),"")</f>
        <v>#REF!</v>
      </c>
      <c r="O32" s="55" t="e">
        <f>IF(AND(#REF!="Media",#REF!="Leve"),CONCATENATE("R7C",#REF!),"")</f>
        <v>#REF!</v>
      </c>
      <c r="P32" s="53" t="e">
        <f>IF(AND(#REF!="Media",#REF!="Menor"),CONCATENATE("R7C",#REF!),"")</f>
        <v>#REF!</v>
      </c>
      <c r="Q32" s="54" t="e">
        <f>IF(AND(#REF!="Media",#REF!="Menor"),CONCATENATE("R7C",#REF!),"")</f>
        <v>#REF!</v>
      </c>
      <c r="R32" s="54" t="e">
        <f>IF(AND(#REF!="Media",#REF!="Menor"),CONCATENATE("R7C",#REF!),"")</f>
        <v>#REF!</v>
      </c>
      <c r="S32" s="54" t="e">
        <f>IF(AND(#REF!="Media",#REF!="Menor"),CONCATENATE("R7C",#REF!),"")</f>
        <v>#REF!</v>
      </c>
      <c r="T32" s="54" t="e">
        <f>IF(AND(#REF!="Media",#REF!="Menor"),CONCATENATE("R7C",#REF!),"")</f>
        <v>#REF!</v>
      </c>
      <c r="U32" s="55" t="e">
        <f>IF(AND(#REF!="Media",#REF!="Menor"),CONCATENATE("R7C",#REF!),"")</f>
        <v>#REF!</v>
      </c>
      <c r="V32" s="53" t="e">
        <f>IF(AND(#REF!="Media",#REF!="Moderado"),CONCATENATE("R7C",#REF!),"")</f>
        <v>#REF!</v>
      </c>
      <c r="W32" s="54" t="e">
        <f>IF(AND(#REF!="Media",#REF!="Moderado"),CONCATENATE("R7C",#REF!),"")</f>
        <v>#REF!</v>
      </c>
      <c r="X32" s="54" t="e">
        <f>IF(AND(#REF!="Media",#REF!="Moderado"),CONCATENATE("R7C",#REF!),"")</f>
        <v>#REF!</v>
      </c>
      <c r="Y32" s="54" t="e">
        <f>IF(AND(#REF!="Media",#REF!="Moderado"),CONCATENATE("R7C",#REF!),"")</f>
        <v>#REF!</v>
      </c>
      <c r="Z32" s="54" t="e">
        <f>IF(AND(#REF!="Media",#REF!="Moderado"),CONCATENATE("R7C",#REF!),"")</f>
        <v>#REF!</v>
      </c>
      <c r="AA32" s="55" t="e">
        <f>IF(AND(#REF!="Media",#REF!="Moderado"),CONCATENATE("R7C",#REF!),"")</f>
        <v>#REF!</v>
      </c>
      <c r="AB32" s="38" t="e">
        <f>IF(AND(#REF!="Media",#REF!="Mayor"),CONCATENATE("R7C",#REF!),"")</f>
        <v>#REF!</v>
      </c>
      <c r="AC32" s="39" t="e">
        <f>IF(AND(#REF!="Media",#REF!="Mayor"),CONCATENATE("R7C",#REF!),"")</f>
        <v>#REF!</v>
      </c>
      <c r="AD32" s="39" t="e">
        <f>IF(AND(#REF!="Media",#REF!="Mayor"),CONCATENATE("R7C",#REF!),"")</f>
        <v>#REF!</v>
      </c>
      <c r="AE32" s="39" t="e">
        <f>IF(AND(#REF!="Media",#REF!="Mayor"),CONCATENATE("R7C",#REF!),"")</f>
        <v>#REF!</v>
      </c>
      <c r="AF32" s="39" t="e">
        <f>IF(AND(#REF!="Media",#REF!="Mayor"),CONCATENATE("R7C",#REF!),"")</f>
        <v>#REF!</v>
      </c>
      <c r="AG32" s="40" t="e">
        <f>IF(AND(#REF!="Media",#REF!="Mayor"),CONCATENATE("R7C",#REF!),"")</f>
        <v>#REF!</v>
      </c>
      <c r="AH32" s="41" t="e">
        <f>IF(AND(#REF!="Media",#REF!="Catastrófico"),CONCATENATE("R7C",#REF!),"")</f>
        <v>#REF!</v>
      </c>
      <c r="AI32" s="42" t="e">
        <f>IF(AND(#REF!="Media",#REF!="Catastrófico"),CONCATENATE("R7C",#REF!),"")</f>
        <v>#REF!</v>
      </c>
      <c r="AJ32" s="42" t="e">
        <f>IF(AND(#REF!="Media",#REF!="Catastrófico"),CONCATENATE("R7C",#REF!),"")</f>
        <v>#REF!</v>
      </c>
      <c r="AK32" s="42" t="e">
        <f>IF(AND(#REF!="Media",#REF!="Catastrófico"),CONCATENATE("R7C",#REF!),"")</f>
        <v>#REF!</v>
      </c>
      <c r="AL32" s="42" t="e">
        <f>IF(AND(#REF!="Media",#REF!="Catastrófico"),CONCATENATE("R7C",#REF!),"")</f>
        <v>#REF!</v>
      </c>
      <c r="AM32" s="43" t="e">
        <f>IF(AND(#REF!="Media",#REF!="Catastrófico"),CONCATENATE("R7C",#REF!),"")</f>
        <v>#REF!</v>
      </c>
      <c r="AN32" s="69"/>
      <c r="AO32" s="772"/>
      <c r="AP32" s="773"/>
      <c r="AQ32" s="773"/>
      <c r="AR32" s="773"/>
      <c r="AS32" s="773"/>
      <c r="AT32" s="774"/>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row>
    <row r="33" spans="1:80" ht="15" customHeight="1" x14ac:dyDescent="0.25">
      <c r="A33" s="69"/>
      <c r="B33" s="691"/>
      <c r="C33" s="691"/>
      <c r="D33" s="692"/>
      <c r="E33" s="732"/>
      <c r="F33" s="733"/>
      <c r="G33" s="733"/>
      <c r="H33" s="733"/>
      <c r="I33" s="734"/>
      <c r="J33" s="53" t="e">
        <f>IF(AND(#REF!="Media",#REF!="Leve"),CONCATENATE("R8C",#REF!),"")</f>
        <v>#REF!</v>
      </c>
      <c r="K33" s="54" t="e">
        <f>IF(AND(#REF!="Media",#REF!="Leve"),CONCATENATE("R8C",#REF!),"")</f>
        <v>#REF!</v>
      </c>
      <c r="L33" s="54" t="e">
        <f>IF(AND(#REF!="Media",#REF!="Leve"),CONCATENATE("R8C",#REF!),"")</f>
        <v>#REF!</v>
      </c>
      <c r="M33" s="54" t="e">
        <f>IF(AND(#REF!="Media",#REF!="Leve"),CONCATENATE("R8C",#REF!),"")</f>
        <v>#REF!</v>
      </c>
      <c r="N33" s="54" t="e">
        <f>IF(AND(#REF!="Media",#REF!="Leve"),CONCATENATE("R8C",#REF!),"")</f>
        <v>#REF!</v>
      </c>
      <c r="O33" s="55" t="e">
        <f>IF(AND(#REF!="Media",#REF!="Leve"),CONCATENATE("R8C",#REF!),"")</f>
        <v>#REF!</v>
      </c>
      <c r="P33" s="53" t="e">
        <f>IF(AND(#REF!="Media",#REF!="Menor"),CONCATENATE("R8C",#REF!),"")</f>
        <v>#REF!</v>
      </c>
      <c r="Q33" s="54" t="e">
        <f>IF(AND(#REF!="Media",#REF!="Menor"),CONCATENATE("R8C",#REF!),"")</f>
        <v>#REF!</v>
      </c>
      <c r="R33" s="54" t="e">
        <f>IF(AND(#REF!="Media",#REF!="Menor"),CONCATENATE("R8C",#REF!),"")</f>
        <v>#REF!</v>
      </c>
      <c r="S33" s="54" t="e">
        <f>IF(AND(#REF!="Media",#REF!="Menor"),CONCATENATE("R8C",#REF!),"")</f>
        <v>#REF!</v>
      </c>
      <c r="T33" s="54" t="e">
        <f>IF(AND(#REF!="Media",#REF!="Menor"),CONCATENATE("R8C",#REF!),"")</f>
        <v>#REF!</v>
      </c>
      <c r="U33" s="55" t="e">
        <f>IF(AND(#REF!="Media",#REF!="Menor"),CONCATENATE("R8C",#REF!),"")</f>
        <v>#REF!</v>
      </c>
      <c r="V33" s="53" t="e">
        <f>IF(AND(#REF!="Media",#REF!="Moderado"),CONCATENATE("R8C",#REF!),"")</f>
        <v>#REF!</v>
      </c>
      <c r="W33" s="54" t="e">
        <f>IF(AND(#REF!="Media",#REF!="Moderado"),CONCATENATE("R8C",#REF!),"")</f>
        <v>#REF!</v>
      </c>
      <c r="X33" s="54" t="e">
        <f>IF(AND(#REF!="Media",#REF!="Moderado"),CONCATENATE("R8C",#REF!),"")</f>
        <v>#REF!</v>
      </c>
      <c r="Y33" s="54" t="e">
        <f>IF(AND(#REF!="Media",#REF!="Moderado"),CONCATENATE("R8C",#REF!),"")</f>
        <v>#REF!</v>
      </c>
      <c r="Z33" s="54" t="e">
        <f>IF(AND(#REF!="Media",#REF!="Moderado"),CONCATENATE("R8C",#REF!),"")</f>
        <v>#REF!</v>
      </c>
      <c r="AA33" s="55" t="e">
        <f>IF(AND(#REF!="Media",#REF!="Moderado"),CONCATENATE("R8C",#REF!),"")</f>
        <v>#REF!</v>
      </c>
      <c r="AB33" s="38" t="e">
        <f>IF(AND(#REF!="Media",#REF!="Mayor"),CONCATENATE("R8C",#REF!),"")</f>
        <v>#REF!</v>
      </c>
      <c r="AC33" s="39" t="e">
        <f>IF(AND(#REF!="Media",#REF!="Mayor"),CONCATENATE("R8C",#REF!),"")</f>
        <v>#REF!</v>
      </c>
      <c r="AD33" s="39" t="e">
        <f>IF(AND(#REF!="Media",#REF!="Mayor"),CONCATENATE("R8C",#REF!),"")</f>
        <v>#REF!</v>
      </c>
      <c r="AE33" s="39" t="e">
        <f>IF(AND(#REF!="Media",#REF!="Mayor"),CONCATENATE("R8C",#REF!),"")</f>
        <v>#REF!</v>
      </c>
      <c r="AF33" s="39" t="e">
        <f>IF(AND(#REF!="Media",#REF!="Mayor"),CONCATENATE("R8C",#REF!),"")</f>
        <v>#REF!</v>
      </c>
      <c r="AG33" s="40" t="e">
        <f>IF(AND(#REF!="Media",#REF!="Mayor"),CONCATENATE("R8C",#REF!),"")</f>
        <v>#REF!</v>
      </c>
      <c r="AH33" s="41" t="e">
        <f>IF(AND(#REF!="Media",#REF!="Catastrófico"),CONCATENATE("R8C",#REF!),"")</f>
        <v>#REF!</v>
      </c>
      <c r="AI33" s="42" t="e">
        <f>IF(AND(#REF!="Media",#REF!="Catastrófico"),CONCATENATE("R8C",#REF!),"")</f>
        <v>#REF!</v>
      </c>
      <c r="AJ33" s="42" t="e">
        <f>IF(AND(#REF!="Media",#REF!="Catastrófico"),CONCATENATE("R8C",#REF!),"")</f>
        <v>#REF!</v>
      </c>
      <c r="AK33" s="42" t="e">
        <f>IF(AND(#REF!="Media",#REF!="Catastrófico"),CONCATENATE("R8C",#REF!),"")</f>
        <v>#REF!</v>
      </c>
      <c r="AL33" s="42" t="e">
        <f>IF(AND(#REF!="Media",#REF!="Catastrófico"),CONCATENATE("R8C",#REF!),"")</f>
        <v>#REF!</v>
      </c>
      <c r="AM33" s="43" t="e">
        <f>IF(AND(#REF!="Media",#REF!="Catastrófico"),CONCATENATE("R8C",#REF!),"")</f>
        <v>#REF!</v>
      </c>
      <c r="AN33" s="69"/>
      <c r="AO33" s="772"/>
      <c r="AP33" s="773"/>
      <c r="AQ33" s="773"/>
      <c r="AR33" s="773"/>
      <c r="AS33" s="773"/>
      <c r="AT33" s="774"/>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row>
    <row r="34" spans="1:80" ht="15" customHeight="1" x14ac:dyDescent="0.25">
      <c r="A34" s="69"/>
      <c r="B34" s="691"/>
      <c r="C34" s="691"/>
      <c r="D34" s="692"/>
      <c r="E34" s="732"/>
      <c r="F34" s="733"/>
      <c r="G34" s="733"/>
      <c r="H34" s="733"/>
      <c r="I34" s="734"/>
      <c r="J34" s="53" t="e">
        <f>IF(AND(#REF!="Media",#REF!="Leve"),CONCATENATE("R9C",#REF!),"")</f>
        <v>#REF!</v>
      </c>
      <c r="K34" s="54" t="e">
        <f>IF(AND(#REF!="Media",#REF!="Leve"),CONCATENATE("R9C",#REF!),"")</f>
        <v>#REF!</v>
      </c>
      <c r="L34" s="54" t="e">
        <f>IF(AND(#REF!="Media",#REF!="Leve"),CONCATENATE("R9C",#REF!),"")</f>
        <v>#REF!</v>
      </c>
      <c r="M34" s="54" t="e">
        <f>IF(AND(#REF!="Media",#REF!="Leve"),CONCATENATE("R9C",#REF!),"")</f>
        <v>#REF!</v>
      </c>
      <c r="N34" s="54" t="e">
        <f>IF(AND(#REF!="Media",#REF!="Leve"),CONCATENATE("R9C",#REF!),"")</f>
        <v>#REF!</v>
      </c>
      <c r="O34" s="55" t="e">
        <f>IF(AND(#REF!="Media",#REF!="Leve"),CONCATENATE("R9C",#REF!),"")</f>
        <v>#REF!</v>
      </c>
      <c r="P34" s="53" t="e">
        <f>IF(AND(#REF!="Media",#REF!="Menor"),CONCATENATE("R9C",#REF!),"")</f>
        <v>#REF!</v>
      </c>
      <c r="Q34" s="54" t="e">
        <f>IF(AND(#REF!="Media",#REF!="Menor"),CONCATENATE("R9C",#REF!),"")</f>
        <v>#REF!</v>
      </c>
      <c r="R34" s="54" t="e">
        <f>IF(AND(#REF!="Media",#REF!="Menor"),CONCATENATE("R9C",#REF!),"")</f>
        <v>#REF!</v>
      </c>
      <c r="S34" s="54" t="e">
        <f>IF(AND(#REF!="Media",#REF!="Menor"),CONCATENATE("R9C",#REF!),"")</f>
        <v>#REF!</v>
      </c>
      <c r="T34" s="54" t="e">
        <f>IF(AND(#REF!="Media",#REF!="Menor"),CONCATENATE("R9C",#REF!),"")</f>
        <v>#REF!</v>
      </c>
      <c r="U34" s="55" t="e">
        <f>IF(AND(#REF!="Media",#REF!="Menor"),CONCATENATE("R9C",#REF!),"")</f>
        <v>#REF!</v>
      </c>
      <c r="V34" s="53" t="e">
        <f>IF(AND(#REF!="Media",#REF!="Moderado"),CONCATENATE("R9C",#REF!),"")</f>
        <v>#REF!</v>
      </c>
      <c r="W34" s="54" t="e">
        <f>IF(AND(#REF!="Media",#REF!="Moderado"),CONCATENATE("R9C",#REF!),"")</f>
        <v>#REF!</v>
      </c>
      <c r="X34" s="54" t="e">
        <f>IF(AND(#REF!="Media",#REF!="Moderado"),CONCATENATE("R9C",#REF!),"")</f>
        <v>#REF!</v>
      </c>
      <c r="Y34" s="54" t="e">
        <f>IF(AND(#REF!="Media",#REF!="Moderado"),CONCATENATE("R9C",#REF!),"")</f>
        <v>#REF!</v>
      </c>
      <c r="Z34" s="54" t="e">
        <f>IF(AND(#REF!="Media",#REF!="Moderado"),CONCATENATE("R9C",#REF!),"")</f>
        <v>#REF!</v>
      </c>
      <c r="AA34" s="55" t="e">
        <f>IF(AND(#REF!="Media",#REF!="Moderado"),CONCATENATE("R9C",#REF!),"")</f>
        <v>#REF!</v>
      </c>
      <c r="AB34" s="38" t="e">
        <f>IF(AND(#REF!="Media",#REF!="Mayor"),CONCATENATE("R9C",#REF!),"")</f>
        <v>#REF!</v>
      </c>
      <c r="AC34" s="39" t="e">
        <f>IF(AND(#REF!="Media",#REF!="Mayor"),CONCATENATE("R9C",#REF!),"")</f>
        <v>#REF!</v>
      </c>
      <c r="AD34" s="39" t="e">
        <f>IF(AND(#REF!="Media",#REF!="Mayor"),CONCATENATE("R9C",#REF!),"")</f>
        <v>#REF!</v>
      </c>
      <c r="AE34" s="39" t="e">
        <f>IF(AND(#REF!="Media",#REF!="Mayor"),CONCATENATE("R9C",#REF!),"")</f>
        <v>#REF!</v>
      </c>
      <c r="AF34" s="39" t="e">
        <f>IF(AND(#REF!="Media",#REF!="Mayor"),CONCATENATE("R9C",#REF!),"")</f>
        <v>#REF!</v>
      </c>
      <c r="AG34" s="40" t="e">
        <f>IF(AND(#REF!="Media",#REF!="Mayor"),CONCATENATE("R9C",#REF!),"")</f>
        <v>#REF!</v>
      </c>
      <c r="AH34" s="41" t="e">
        <f>IF(AND(#REF!="Media",#REF!="Catastrófico"),CONCATENATE("R9C",#REF!),"")</f>
        <v>#REF!</v>
      </c>
      <c r="AI34" s="42" t="e">
        <f>IF(AND(#REF!="Media",#REF!="Catastrófico"),CONCATENATE("R9C",#REF!),"")</f>
        <v>#REF!</v>
      </c>
      <c r="AJ34" s="42" t="e">
        <f>IF(AND(#REF!="Media",#REF!="Catastrófico"),CONCATENATE("R9C",#REF!),"")</f>
        <v>#REF!</v>
      </c>
      <c r="AK34" s="42" t="e">
        <f>IF(AND(#REF!="Media",#REF!="Catastrófico"),CONCATENATE("R9C",#REF!),"")</f>
        <v>#REF!</v>
      </c>
      <c r="AL34" s="42" t="e">
        <f>IF(AND(#REF!="Media",#REF!="Catastrófico"),CONCATENATE("R9C",#REF!),"")</f>
        <v>#REF!</v>
      </c>
      <c r="AM34" s="43" t="e">
        <f>IF(AND(#REF!="Media",#REF!="Catastrófico"),CONCATENATE("R9C",#REF!),"")</f>
        <v>#REF!</v>
      </c>
      <c r="AN34" s="69"/>
      <c r="AO34" s="772"/>
      <c r="AP34" s="773"/>
      <c r="AQ34" s="773"/>
      <c r="AR34" s="773"/>
      <c r="AS34" s="773"/>
      <c r="AT34" s="774"/>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row>
    <row r="35" spans="1:80" ht="15.75" customHeight="1" thickBot="1" x14ac:dyDescent="0.3">
      <c r="A35" s="69"/>
      <c r="B35" s="691"/>
      <c r="C35" s="691"/>
      <c r="D35" s="692"/>
      <c r="E35" s="735"/>
      <c r="F35" s="736"/>
      <c r="G35" s="736"/>
      <c r="H35" s="736"/>
      <c r="I35" s="737"/>
      <c r="J35" s="53" t="e">
        <f>IF(AND(#REF!="Media",#REF!="Leve"),CONCATENATE("R10C",#REF!),"")</f>
        <v>#REF!</v>
      </c>
      <c r="K35" s="54" t="e">
        <f>IF(AND(#REF!="Media",#REF!="Leve"),CONCATENATE("R10C",#REF!),"")</f>
        <v>#REF!</v>
      </c>
      <c r="L35" s="54" t="e">
        <f>IF(AND(#REF!="Media",#REF!="Leve"),CONCATENATE("R10C",#REF!),"")</f>
        <v>#REF!</v>
      </c>
      <c r="M35" s="54" t="e">
        <f>IF(AND(#REF!="Media",#REF!="Leve"),CONCATENATE("R10C",#REF!),"")</f>
        <v>#REF!</v>
      </c>
      <c r="N35" s="54" t="e">
        <f>IF(AND(#REF!="Media",#REF!="Leve"),CONCATENATE("R10C",#REF!),"")</f>
        <v>#REF!</v>
      </c>
      <c r="O35" s="55" t="e">
        <f>IF(AND(#REF!="Media",#REF!="Leve"),CONCATENATE("R10C",#REF!),"")</f>
        <v>#REF!</v>
      </c>
      <c r="P35" s="53" t="e">
        <f>IF(AND(#REF!="Media",#REF!="Menor"),CONCATENATE("R10C",#REF!),"")</f>
        <v>#REF!</v>
      </c>
      <c r="Q35" s="54" t="e">
        <f>IF(AND(#REF!="Media",#REF!="Menor"),CONCATENATE("R10C",#REF!),"")</f>
        <v>#REF!</v>
      </c>
      <c r="R35" s="54" t="e">
        <f>IF(AND(#REF!="Media",#REF!="Menor"),CONCATENATE("R10C",#REF!),"")</f>
        <v>#REF!</v>
      </c>
      <c r="S35" s="54" t="e">
        <f>IF(AND(#REF!="Media",#REF!="Menor"),CONCATENATE("R10C",#REF!),"")</f>
        <v>#REF!</v>
      </c>
      <c r="T35" s="54" t="e">
        <f>IF(AND(#REF!="Media",#REF!="Menor"),CONCATENATE("R10C",#REF!),"")</f>
        <v>#REF!</v>
      </c>
      <c r="U35" s="55" t="e">
        <f>IF(AND(#REF!="Media",#REF!="Menor"),CONCATENATE("R10C",#REF!),"")</f>
        <v>#REF!</v>
      </c>
      <c r="V35" s="53" t="e">
        <f>IF(AND(#REF!="Media",#REF!="Moderado"),CONCATENATE("R10C",#REF!),"")</f>
        <v>#REF!</v>
      </c>
      <c r="W35" s="54" t="e">
        <f>IF(AND(#REF!="Media",#REF!="Moderado"),CONCATENATE("R10C",#REF!),"")</f>
        <v>#REF!</v>
      </c>
      <c r="X35" s="54" t="e">
        <f>IF(AND(#REF!="Media",#REF!="Moderado"),CONCATENATE("R10C",#REF!),"")</f>
        <v>#REF!</v>
      </c>
      <c r="Y35" s="54" t="e">
        <f>IF(AND(#REF!="Media",#REF!="Moderado"),CONCATENATE("R10C",#REF!),"")</f>
        <v>#REF!</v>
      </c>
      <c r="Z35" s="54" t="e">
        <f>IF(AND(#REF!="Media",#REF!="Moderado"),CONCATENATE("R10C",#REF!),"")</f>
        <v>#REF!</v>
      </c>
      <c r="AA35" s="55" t="e">
        <f>IF(AND(#REF!="Media",#REF!="Moderado"),CONCATENATE("R10C",#REF!),"")</f>
        <v>#REF!</v>
      </c>
      <c r="AB35" s="44" t="e">
        <f>IF(AND(#REF!="Media",#REF!="Mayor"),CONCATENATE("R10C",#REF!),"")</f>
        <v>#REF!</v>
      </c>
      <c r="AC35" s="45" t="e">
        <f>IF(AND(#REF!="Media",#REF!="Mayor"),CONCATENATE("R10C",#REF!),"")</f>
        <v>#REF!</v>
      </c>
      <c r="AD35" s="45" t="e">
        <f>IF(AND(#REF!="Media",#REF!="Mayor"),CONCATENATE("R10C",#REF!),"")</f>
        <v>#REF!</v>
      </c>
      <c r="AE35" s="45" t="e">
        <f>IF(AND(#REF!="Media",#REF!="Mayor"),CONCATENATE("R10C",#REF!),"")</f>
        <v>#REF!</v>
      </c>
      <c r="AF35" s="45" t="e">
        <f>IF(AND(#REF!="Media",#REF!="Mayor"),CONCATENATE("R10C",#REF!),"")</f>
        <v>#REF!</v>
      </c>
      <c r="AG35" s="46" t="e">
        <f>IF(AND(#REF!="Media",#REF!="Mayor"),CONCATENATE("R10C",#REF!),"")</f>
        <v>#REF!</v>
      </c>
      <c r="AH35" s="47" t="e">
        <f>IF(AND(#REF!="Media",#REF!="Catastrófico"),CONCATENATE("R10C",#REF!),"")</f>
        <v>#REF!</v>
      </c>
      <c r="AI35" s="48" t="e">
        <f>IF(AND(#REF!="Media",#REF!="Catastrófico"),CONCATENATE("R10C",#REF!),"")</f>
        <v>#REF!</v>
      </c>
      <c r="AJ35" s="48" t="e">
        <f>IF(AND(#REF!="Media",#REF!="Catastrófico"),CONCATENATE("R10C",#REF!),"")</f>
        <v>#REF!</v>
      </c>
      <c r="AK35" s="48" t="e">
        <f>IF(AND(#REF!="Media",#REF!="Catastrófico"),CONCATENATE("R10C",#REF!),"")</f>
        <v>#REF!</v>
      </c>
      <c r="AL35" s="48" t="e">
        <f>IF(AND(#REF!="Media",#REF!="Catastrófico"),CONCATENATE("R10C",#REF!),"")</f>
        <v>#REF!</v>
      </c>
      <c r="AM35" s="49" t="e">
        <f>IF(AND(#REF!="Media",#REF!="Catastrófico"),CONCATENATE("R10C",#REF!),"")</f>
        <v>#REF!</v>
      </c>
      <c r="AN35" s="69"/>
      <c r="AO35" s="775"/>
      <c r="AP35" s="776"/>
      <c r="AQ35" s="776"/>
      <c r="AR35" s="776"/>
      <c r="AS35" s="776"/>
      <c r="AT35" s="777"/>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row>
    <row r="36" spans="1:80" ht="15" customHeight="1" x14ac:dyDescent="0.25">
      <c r="A36" s="69"/>
      <c r="B36" s="691"/>
      <c r="C36" s="691"/>
      <c r="D36" s="692"/>
      <c r="E36" s="729" t="s">
        <v>296</v>
      </c>
      <c r="F36" s="730"/>
      <c r="G36" s="730"/>
      <c r="H36" s="730"/>
      <c r="I36" s="730"/>
      <c r="J36" s="59" t="e">
        <f>IF(AND(#REF!="Baja",#REF!="Leve"),CONCATENATE("R1C",#REF!),"")</f>
        <v>#REF!</v>
      </c>
      <c r="K36" s="60" t="e">
        <f>IF(AND(#REF!="Baja",#REF!="Leve"),CONCATENATE("R1C",#REF!),"")</f>
        <v>#REF!</v>
      </c>
      <c r="L36" s="60" t="e">
        <f>IF(AND(#REF!="Baja",#REF!="Leve"),CONCATENATE("R1C",#REF!),"")</f>
        <v>#REF!</v>
      </c>
      <c r="M36" s="60" t="e">
        <f>IF(AND(#REF!="Baja",#REF!="Leve"),CONCATENATE("R1C",#REF!),"")</f>
        <v>#REF!</v>
      </c>
      <c r="N36" s="60" t="e">
        <f>IF(AND(#REF!="Baja",#REF!="Leve"),CONCATENATE("R1C",#REF!),"")</f>
        <v>#REF!</v>
      </c>
      <c r="O36" s="61" t="e">
        <f>IF(AND(#REF!="Baja",#REF!="Leve"),CONCATENATE("R1C",#REF!),"")</f>
        <v>#REF!</v>
      </c>
      <c r="P36" s="50" t="e">
        <f>IF(AND(#REF!="Baja",#REF!="Menor"),CONCATENATE("R1C",#REF!),"")</f>
        <v>#REF!</v>
      </c>
      <c r="Q36" s="51" t="e">
        <f>IF(AND(#REF!="Baja",#REF!="Menor"),CONCATENATE("R1C",#REF!),"")</f>
        <v>#REF!</v>
      </c>
      <c r="R36" s="51" t="e">
        <f>IF(AND(#REF!="Baja",#REF!="Menor"),CONCATENATE("R1C",#REF!),"")</f>
        <v>#REF!</v>
      </c>
      <c r="S36" s="51" t="e">
        <f>IF(AND(#REF!="Baja",#REF!="Menor"),CONCATENATE("R1C",#REF!),"")</f>
        <v>#REF!</v>
      </c>
      <c r="T36" s="51" t="e">
        <f>IF(AND(#REF!="Baja",#REF!="Menor"),CONCATENATE("R1C",#REF!),"")</f>
        <v>#REF!</v>
      </c>
      <c r="U36" s="52" t="e">
        <f>IF(AND(#REF!="Baja",#REF!="Menor"),CONCATENATE("R1C",#REF!),"")</f>
        <v>#REF!</v>
      </c>
      <c r="V36" s="50" t="e">
        <f>IF(AND(#REF!="Baja",#REF!="Moderado"),CONCATENATE("R1C",#REF!),"")</f>
        <v>#REF!</v>
      </c>
      <c r="W36" s="51" t="e">
        <f>IF(AND(#REF!="Baja",#REF!="Moderado"),CONCATENATE("R1C",#REF!),"")</f>
        <v>#REF!</v>
      </c>
      <c r="X36" s="51" t="e">
        <f>IF(AND(#REF!="Baja",#REF!="Moderado"),CONCATENATE("R1C",#REF!),"")</f>
        <v>#REF!</v>
      </c>
      <c r="Y36" s="51" t="e">
        <f>IF(AND(#REF!="Baja",#REF!="Moderado"),CONCATENATE("R1C",#REF!),"")</f>
        <v>#REF!</v>
      </c>
      <c r="Z36" s="51" t="e">
        <f>IF(AND(#REF!="Baja",#REF!="Moderado"),CONCATENATE("R1C",#REF!),"")</f>
        <v>#REF!</v>
      </c>
      <c r="AA36" s="52" t="e">
        <f>IF(AND(#REF!="Baja",#REF!="Moderado"),CONCATENATE("R1C",#REF!),"")</f>
        <v>#REF!</v>
      </c>
      <c r="AB36" s="32" t="e">
        <f>IF(AND(#REF!="Baja",#REF!="Mayor"),CONCATENATE("R1C",#REF!),"")</f>
        <v>#REF!</v>
      </c>
      <c r="AC36" s="33" t="e">
        <f>IF(AND(#REF!="Baja",#REF!="Mayor"),CONCATENATE("R1C",#REF!),"")</f>
        <v>#REF!</v>
      </c>
      <c r="AD36" s="33" t="e">
        <f>IF(AND(#REF!="Baja",#REF!="Mayor"),CONCATENATE("R1C",#REF!),"")</f>
        <v>#REF!</v>
      </c>
      <c r="AE36" s="33" t="e">
        <f>IF(AND(#REF!="Baja",#REF!="Mayor"),CONCATENATE("R1C",#REF!),"")</f>
        <v>#REF!</v>
      </c>
      <c r="AF36" s="33" t="e">
        <f>IF(AND(#REF!="Baja",#REF!="Mayor"),CONCATENATE("R1C",#REF!),"")</f>
        <v>#REF!</v>
      </c>
      <c r="AG36" s="34" t="e">
        <f>IF(AND(#REF!="Baja",#REF!="Mayor"),CONCATENATE("R1C",#REF!),"")</f>
        <v>#REF!</v>
      </c>
      <c r="AH36" s="35" t="e">
        <f>IF(AND(#REF!="Baja",#REF!="Catastrófico"),CONCATENATE("R1C",#REF!),"")</f>
        <v>#REF!</v>
      </c>
      <c r="AI36" s="36" t="e">
        <f>IF(AND(#REF!="Baja",#REF!="Catastrófico"),CONCATENATE("R1C",#REF!),"")</f>
        <v>#REF!</v>
      </c>
      <c r="AJ36" s="36" t="e">
        <f>IF(AND(#REF!="Baja",#REF!="Catastrófico"),CONCATENATE("R1C",#REF!),"")</f>
        <v>#REF!</v>
      </c>
      <c r="AK36" s="36" t="e">
        <f>IF(AND(#REF!="Baja",#REF!="Catastrófico"),CONCATENATE("R1C",#REF!),"")</f>
        <v>#REF!</v>
      </c>
      <c r="AL36" s="36" t="e">
        <f>IF(AND(#REF!="Baja",#REF!="Catastrófico"),CONCATENATE("R1C",#REF!),"")</f>
        <v>#REF!</v>
      </c>
      <c r="AM36" s="37" t="e">
        <f>IF(AND(#REF!="Baja",#REF!="Catastrófico"),CONCATENATE("R1C",#REF!),"")</f>
        <v>#REF!</v>
      </c>
      <c r="AN36" s="69"/>
      <c r="AO36" s="760" t="s">
        <v>297</v>
      </c>
      <c r="AP36" s="761"/>
      <c r="AQ36" s="761"/>
      <c r="AR36" s="761"/>
      <c r="AS36" s="761"/>
      <c r="AT36" s="762"/>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row>
    <row r="37" spans="1:80" ht="15" customHeight="1" x14ac:dyDescent="0.25">
      <c r="A37" s="69"/>
      <c r="B37" s="691"/>
      <c r="C37" s="691"/>
      <c r="D37" s="692"/>
      <c r="E37" s="748"/>
      <c r="F37" s="733"/>
      <c r="G37" s="733"/>
      <c r="H37" s="733"/>
      <c r="I37" s="733"/>
      <c r="J37" s="62" t="e">
        <f>IF(AND(#REF!="Baja",#REF!="Leve"),CONCATENATE("R2C",#REF!),"")</f>
        <v>#REF!</v>
      </c>
      <c r="K37" s="63" t="e">
        <f>IF(AND(#REF!="Baja",#REF!="Leve"),CONCATENATE("R2C",#REF!),"")</f>
        <v>#REF!</v>
      </c>
      <c r="L37" s="63" t="e">
        <f>IF(AND(#REF!="Baja",#REF!="Leve"),CONCATENATE("R2C",#REF!),"")</f>
        <v>#REF!</v>
      </c>
      <c r="M37" s="63" t="e">
        <f>IF(AND(#REF!="Baja",#REF!="Leve"),CONCATENATE("R2C",#REF!),"")</f>
        <v>#REF!</v>
      </c>
      <c r="N37" s="63" t="e">
        <f>IF(AND(#REF!="Baja",#REF!="Leve"),CONCATENATE("R2C",#REF!),"")</f>
        <v>#REF!</v>
      </c>
      <c r="O37" s="64" t="e">
        <f>IF(AND(#REF!="Baja",#REF!="Leve"),CONCATENATE("R2C",#REF!),"")</f>
        <v>#REF!</v>
      </c>
      <c r="P37" s="53" t="e">
        <f>IF(AND(#REF!="Baja",#REF!="Menor"),CONCATENATE("R2C",#REF!),"")</f>
        <v>#REF!</v>
      </c>
      <c r="Q37" s="54" t="e">
        <f>IF(AND(#REF!="Baja",#REF!="Menor"),CONCATENATE("R2C",#REF!),"")</f>
        <v>#REF!</v>
      </c>
      <c r="R37" s="54" t="e">
        <f>IF(AND(#REF!="Baja",#REF!="Menor"),CONCATENATE("R2C",#REF!),"")</f>
        <v>#REF!</v>
      </c>
      <c r="S37" s="54" t="e">
        <f>IF(AND(#REF!="Baja",#REF!="Menor"),CONCATENATE("R2C",#REF!),"")</f>
        <v>#REF!</v>
      </c>
      <c r="T37" s="54" t="e">
        <f>IF(AND(#REF!="Baja",#REF!="Menor"),CONCATENATE("R2C",#REF!),"")</f>
        <v>#REF!</v>
      </c>
      <c r="U37" s="55" t="e">
        <f>IF(AND(#REF!="Baja",#REF!="Menor"),CONCATENATE("R2C",#REF!),"")</f>
        <v>#REF!</v>
      </c>
      <c r="V37" s="53" t="e">
        <f>IF(AND(#REF!="Baja",#REF!="Moderado"),CONCATENATE("R2C",#REF!),"")</f>
        <v>#REF!</v>
      </c>
      <c r="W37" s="54" t="e">
        <f>IF(AND(#REF!="Baja",#REF!="Moderado"),CONCATENATE("R2C",#REF!),"")</f>
        <v>#REF!</v>
      </c>
      <c r="X37" s="54" t="e">
        <f>IF(AND(#REF!="Baja",#REF!="Moderado"),CONCATENATE("R2C",#REF!),"")</f>
        <v>#REF!</v>
      </c>
      <c r="Y37" s="54" t="e">
        <f>IF(AND(#REF!="Baja",#REF!="Moderado"),CONCATENATE("R2C",#REF!),"")</f>
        <v>#REF!</v>
      </c>
      <c r="Z37" s="54" t="e">
        <f>IF(AND(#REF!="Baja",#REF!="Moderado"),CONCATENATE("R2C",#REF!),"")</f>
        <v>#REF!</v>
      </c>
      <c r="AA37" s="55" t="e">
        <f>IF(AND(#REF!="Baja",#REF!="Moderado"),CONCATENATE("R2C",#REF!),"")</f>
        <v>#REF!</v>
      </c>
      <c r="AB37" s="38" t="e">
        <f>IF(AND(#REF!="Baja",#REF!="Mayor"),CONCATENATE("R2C",#REF!),"")</f>
        <v>#REF!</v>
      </c>
      <c r="AC37" s="39" t="e">
        <f>IF(AND(#REF!="Baja",#REF!="Mayor"),CONCATENATE("R2C",#REF!),"")</f>
        <v>#REF!</v>
      </c>
      <c r="AD37" s="39" t="e">
        <f>IF(AND(#REF!="Baja",#REF!="Mayor"),CONCATENATE("R2C",#REF!),"")</f>
        <v>#REF!</v>
      </c>
      <c r="AE37" s="39" t="e">
        <f>IF(AND(#REF!="Baja",#REF!="Mayor"),CONCATENATE("R2C",#REF!),"")</f>
        <v>#REF!</v>
      </c>
      <c r="AF37" s="39" t="e">
        <f>IF(AND(#REF!="Baja",#REF!="Mayor"),CONCATENATE("R2C",#REF!),"")</f>
        <v>#REF!</v>
      </c>
      <c r="AG37" s="40" t="e">
        <f>IF(AND(#REF!="Baja",#REF!="Mayor"),CONCATENATE("R2C",#REF!),"")</f>
        <v>#REF!</v>
      </c>
      <c r="AH37" s="41" t="e">
        <f>IF(AND(#REF!="Baja",#REF!="Catastrófico"),CONCATENATE("R2C",#REF!),"")</f>
        <v>#REF!</v>
      </c>
      <c r="AI37" s="42" t="e">
        <f>IF(AND(#REF!="Baja",#REF!="Catastrófico"),CONCATENATE("R2C",#REF!),"")</f>
        <v>#REF!</v>
      </c>
      <c r="AJ37" s="42" t="e">
        <f>IF(AND(#REF!="Baja",#REF!="Catastrófico"),CONCATENATE("R2C",#REF!),"")</f>
        <v>#REF!</v>
      </c>
      <c r="AK37" s="42" t="e">
        <f>IF(AND(#REF!="Baja",#REF!="Catastrófico"),CONCATENATE("R2C",#REF!),"")</f>
        <v>#REF!</v>
      </c>
      <c r="AL37" s="42" t="e">
        <f>IF(AND(#REF!="Baja",#REF!="Catastrófico"),CONCATENATE("R2C",#REF!),"")</f>
        <v>#REF!</v>
      </c>
      <c r="AM37" s="43" t="e">
        <f>IF(AND(#REF!="Baja",#REF!="Catastrófico"),CONCATENATE("R2C",#REF!),"")</f>
        <v>#REF!</v>
      </c>
      <c r="AN37" s="69"/>
      <c r="AO37" s="763"/>
      <c r="AP37" s="764"/>
      <c r="AQ37" s="764"/>
      <c r="AR37" s="764"/>
      <c r="AS37" s="764"/>
      <c r="AT37" s="765"/>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row>
    <row r="38" spans="1:80" ht="15" customHeight="1" x14ac:dyDescent="0.25">
      <c r="A38" s="69"/>
      <c r="B38" s="691"/>
      <c r="C38" s="691"/>
      <c r="D38" s="692"/>
      <c r="E38" s="732"/>
      <c r="F38" s="733"/>
      <c r="G38" s="733"/>
      <c r="H38" s="733"/>
      <c r="I38" s="733"/>
      <c r="J38" s="62" t="e">
        <f>IF(AND(#REF!="Baja",#REF!="Leve"),CONCATENATE("R3C",#REF!),"")</f>
        <v>#REF!</v>
      </c>
      <c r="K38" s="63" t="e">
        <f>IF(AND(#REF!="Baja",#REF!="Leve"),CONCATENATE("R3C",#REF!),"")</f>
        <v>#REF!</v>
      </c>
      <c r="L38" s="63" t="e">
        <f>IF(AND(#REF!="Baja",#REF!="Leve"),CONCATENATE("R3C",#REF!),"")</f>
        <v>#REF!</v>
      </c>
      <c r="M38" s="63" t="e">
        <f>IF(AND(#REF!="Baja",#REF!="Leve"),CONCATENATE("R3C",#REF!),"")</f>
        <v>#REF!</v>
      </c>
      <c r="N38" s="63" t="e">
        <f>IF(AND(#REF!="Baja",#REF!="Leve"),CONCATENATE("R3C",#REF!),"")</f>
        <v>#REF!</v>
      </c>
      <c r="O38" s="64" t="e">
        <f>IF(AND(#REF!="Baja",#REF!="Leve"),CONCATENATE("R3C",#REF!),"")</f>
        <v>#REF!</v>
      </c>
      <c r="P38" s="53" t="e">
        <f>IF(AND(#REF!="Baja",#REF!="Menor"),CONCATENATE("R3C",#REF!),"")</f>
        <v>#REF!</v>
      </c>
      <c r="Q38" s="54" t="e">
        <f>IF(AND(#REF!="Baja",#REF!="Menor"),CONCATENATE("R3C",#REF!),"")</f>
        <v>#REF!</v>
      </c>
      <c r="R38" s="54" t="e">
        <f>IF(AND(#REF!="Baja",#REF!="Menor"),CONCATENATE("R3C",#REF!),"")</f>
        <v>#REF!</v>
      </c>
      <c r="S38" s="54" t="e">
        <f>IF(AND(#REF!="Baja",#REF!="Menor"),CONCATENATE("R3C",#REF!),"")</f>
        <v>#REF!</v>
      </c>
      <c r="T38" s="54" t="e">
        <f>IF(AND(#REF!="Baja",#REF!="Menor"),CONCATENATE("R3C",#REF!),"")</f>
        <v>#REF!</v>
      </c>
      <c r="U38" s="55" t="e">
        <f>IF(AND(#REF!="Baja",#REF!="Menor"),CONCATENATE("R3C",#REF!),"")</f>
        <v>#REF!</v>
      </c>
      <c r="V38" s="53" t="e">
        <f>IF(AND(#REF!="Baja",#REF!="Moderado"),CONCATENATE("R3C",#REF!),"")</f>
        <v>#REF!</v>
      </c>
      <c r="W38" s="54" t="e">
        <f>IF(AND(#REF!="Baja",#REF!="Moderado"),CONCATENATE("R3C",#REF!),"")</f>
        <v>#REF!</v>
      </c>
      <c r="X38" s="54" t="e">
        <f>IF(AND(#REF!="Baja",#REF!="Moderado"),CONCATENATE("R3C",#REF!),"")</f>
        <v>#REF!</v>
      </c>
      <c r="Y38" s="54" t="e">
        <f>IF(AND(#REF!="Baja",#REF!="Moderado"),CONCATENATE("R3C",#REF!),"")</f>
        <v>#REF!</v>
      </c>
      <c r="Z38" s="54" t="e">
        <f>IF(AND(#REF!="Baja",#REF!="Moderado"),CONCATENATE("R3C",#REF!),"")</f>
        <v>#REF!</v>
      </c>
      <c r="AA38" s="55" t="e">
        <f>IF(AND(#REF!="Baja",#REF!="Moderado"),CONCATENATE("R3C",#REF!),"")</f>
        <v>#REF!</v>
      </c>
      <c r="AB38" s="38" t="e">
        <f>IF(AND(#REF!="Baja",#REF!="Mayor"),CONCATENATE("R3C",#REF!),"")</f>
        <v>#REF!</v>
      </c>
      <c r="AC38" s="39" t="e">
        <f>IF(AND(#REF!="Baja",#REF!="Mayor"),CONCATENATE("R3C",#REF!),"")</f>
        <v>#REF!</v>
      </c>
      <c r="AD38" s="39" t="e">
        <f>IF(AND(#REF!="Baja",#REF!="Mayor"),CONCATENATE("R3C",#REF!),"")</f>
        <v>#REF!</v>
      </c>
      <c r="AE38" s="39" t="e">
        <f>IF(AND(#REF!="Baja",#REF!="Mayor"),CONCATENATE("R3C",#REF!),"")</f>
        <v>#REF!</v>
      </c>
      <c r="AF38" s="39" t="e">
        <f>IF(AND(#REF!="Baja",#REF!="Mayor"),CONCATENATE("R3C",#REF!),"")</f>
        <v>#REF!</v>
      </c>
      <c r="AG38" s="40" t="e">
        <f>IF(AND(#REF!="Baja",#REF!="Mayor"),CONCATENATE("R3C",#REF!),"")</f>
        <v>#REF!</v>
      </c>
      <c r="AH38" s="41" t="e">
        <f>IF(AND(#REF!="Baja",#REF!="Catastrófico"),CONCATENATE("R3C",#REF!),"")</f>
        <v>#REF!</v>
      </c>
      <c r="AI38" s="42" t="e">
        <f>IF(AND(#REF!="Baja",#REF!="Catastrófico"),CONCATENATE("R3C",#REF!),"")</f>
        <v>#REF!</v>
      </c>
      <c r="AJ38" s="42" t="e">
        <f>IF(AND(#REF!="Baja",#REF!="Catastrófico"),CONCATENATE("R3C",#REF!),"")</f>
        <v>#REF!</v>
      </c>
      <c r="AK38" s="42" t="e">
        <f>IF(AND(#REF!="Baja",#REF!="Catastrófico"),CONCATENATE("R3C",#REF!),"")</f>
        <v>#REF!</v>
      </c>
      <c r="AL38" s="42" t="e">
        <f>IF(AND(#REF!="Baja",#REF!="Catastrófico"),CONCATENATE("R3C",#REF!),"")</f>
        <v>#REF!</v>
      </c>
      <c r="AM38" s="43" t="e">
        <f>IF(AND(#REF!="Baja",#REF!="Catastrófico"),CONCATENATE("R3C",#REF!),"")</f>
        <v>#REF!</v>
      </c>
      <c r="AN38" s="69"/>
      <c r="AO38" s="763"/>
      <c r="AP38" s="764"/>
      <c r="AQ38" s="764"/>
      <c r="AR38" s="764"/>
      <c r="AS38" s="764"/>
      <c r="AT38" s="765"/>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row>
    <row r="39" spans="1:80" ht="15" customHeight="1" x14ac:dyDescent="0.25">
      <c r="A39" s="69"/>
      <c r="B39" s="691"/>
      <c r="C39" s="691"/>
      <c r="D39" s="692"/>
      <c r="E39" s="732"/>
      <c r="F39" s="733"/>
      <c r="G39" s="733"/>
      <c r="H39" s="733"/>
      <c r="I39" s="733"/>
      <c r="J39" s="62" t="e">
        <f>IF(AND(#REF!="Baja",#REF!="Leve"),CONCATENATE("R4C",#REF!),"")</f>
        <v>#REF!</v>
      </c>
      <c r="K39" s="63" t="e">
        <f>IF(AND(#REF!="Baja",#REF!="Leve"),CONCATENATE("R4C",#REF!),"")</f>
        <v>#REF!</v>
      </c>
      <c r="L39" s="63" t="e">
        <f>IF(AND(#REF!="Baja",#REF!="Leve"),CONCATENATE("R4C",#REF!),"")</f>
        <v>#REF!</v>
      </c>
      <c r="M39" s="63" t="e">
        <f>IF(AND(#REF!="Baja",#REF!="Leve"),CONCATENATE("R4C",#REF!),"")</f>
        <v>#REF!</v>
      </c>
      <c r="N39" s="63" t="e">
        <f>IF(AND(#REF!="Baja",#REF!="Leve"),CONCATENATE("R4C",#REF!),"")</f>
        <v>#REF!</v>
      </c>
      <c r="O39" s="64" t="e">
        <f>IF(AND(#REF!="Baja",#REF!="Leve"),CONCATENATE("R4C",#REF!),"")</f>
        <v>#REF!</v>
      </c>
      <c r="P39" s="53" t="e">
        <f>IF(AND(#REF!="Baja",#REF!="Menor"),CONCATENATE("R4C",#REF!),"")</f>
        <v>#REF!</v>
      </c>
      <c r="Q39" s="54" t="e">
        <f>IF(AND(#REF!="Baja",#REF!="Menor"),CONCATENATE("R4C",#REF!),"")</f>
        <v>#REF!</v>
      </c>
      <c r="R39" s="54" t="e">
        <f>IF(AND(#REF!="Baja",#REF!="Menor"),CONCATENATE("R4C",#REF!),"")</f>
        <v>#REF!</v>
      </c>
      <c r="S39" s="54" t="e">
        <f>IF(AND(#REF!="Baja",#REF!="Menor"),CONCATENATE("R4C",#REF!),"")</f>
        <v>#REF!</v>
      </c>
      <c r="T39" s="54" t="e">
        <f>IF(AND(#REF!="Baja",#REF!="Menor"),CONCATENATE("R4C",#REF!),"")</f>
        <v>#REF!</v>
      </c>
      <c r="U39" s="55" t="e">
        <f>IF(AND(#REF!="Baja",#REF!="Menor"),CONCATENATE("R4C",#REF!),"")</f>
        <v>#REF!</v>
      </c>
      <c r="V39" s="53" t="e">
        <f>IF(AND(#REF!="Baja",#REF!="Moderado"),CONCATENATE("R4C",#REF!),"")</f>
        <v>#REF!</v>
      </c>
      <c r="W39" s="54" t="e">
        <f>IF(AND(#REF!="Baja",#REF!="Moderado"),CONCATENATE("R4C",#REF!),"")</f>
        <v>#REF!</v>
      </c>
      <c r="X39" s="54" t="e">
        <f>IF(AND(#REF!="Baja",#REF!="Moderado"),CONCATENATE("R4C",#REF!),"")</f>
        <v>#REF!</v>
      </c>
      <c r="Y39" s="54" t="e">
        <f>IF(AND(#REF!="Baja",#REF!="Moderado"),CONCATENATE("R4C",#REF!),"")</f>
        <v>#REF!</v>
      </c>
      <c r="Z39" s="54" t="e">
        <f>IF(AND(#REF!="Baja",#REF!="Moderado"),CONCATENATE("R4C",#REF!),"")</f>
        <v>#REF!</v>
      </c>
      <c r="AA39" s="55" t="e">
        <f>IF(AND(#REF!="Baja",#REF!="Moderado"),CONCATENATE("R4C",#REF!),"")</f>
        <v>#REF!</v>
      </c>
      <c r="AB39" s="38" t="e">
        <f>IF(AND(#REF!="Baja",#REF!="Mayor"),CONCATENATE("R4C",#REF!),"")</f>
        <v>#REF!</v>
      </c>
      <c r="AC39" s="39" t="e">
        <f>IF(AND(#REF!="Baja",#REF!="Mayor"),CONCATENATE("R4C",#REF!),"")</f>
        <v>#REF!</v>
      </c>
      <c r="AD39" s="39" t="e">
        <f>IF(AND(#REF!="Baja",#REF!="Mayor"),CONCATENATE("R4C",#REF!),"")</f>
        <v>#REF!</v>
      </c>
      <c r="AE39" s="39" t="e">
        <f>IF(AND(#REF!="Baja",#REF!="Mayor"),CONCATENATE("R4C",#REF!),"")</f>
        <v>#REF!</v>
      </c>
      <c r="AF39" s="39" t="e">
        <f>IF(AND(#REF!="Baja",#REF!="Mayor"),CONCATENATE("R4C",#REF!),"")</f>
        <v>#REF!</v>
      </c>
      <c r="AG39" s="40" t="e">
        <f>IF(AND(#REF!="Baja",#REF!="Mayor"),CONCATENATE("R4C",#REF!),"")</f>
        <v>#REF!</v>
      </c>
      <c r="AH39" s="41" t="e">
        <f>IF(AND(#REF!="Baja",#REF!="Catastrófico"),CONCATENATE("R4C",#REF!),"")</f>
        <v>#REF!</v>
      </c>
      <c r="AI39" s="42" t="e">
        <f>IF(AND(#REF!="Baja",#REF!="Catastrófico"),CONCATENATE("R4C",#REF!),"")</f>
        <v>#REF!</v>
      </c>
      <c r="AJ39" s="42" t="e">
        <f>IF(AND(#REF!="Baja",#REF!="Catastrófico"),CONCATENATE("R4C",#REF!),"")</f>
        <v>#REF!</v>
      </c>
      <c r="AK39" s="42" t="e">
        <f>IF(AND(#REF!="Baja",#REF!="Catastrófico"),CONCATENATE("R4C",#REF!),"")</f>
        <v>#REF!</v>
      </c>
      <c r="AL39" s="42" t="e">
        <f>IF(AND(#REF!="Baja",#REF!="Catastrófico"),CONCATENATE("R4C",#REF!),"")</f>
        <v>#REF!</v>
      </c>
      <c r="AM39" s="43" t="e">
        <f>IF(AND(#REF!="Baja",#REF!="Catastrófico"),CONCATENATE("R4C",#REF!),"")</f>
        <v>#REF!</v>
      </c>
      <c r="AN39" s="69"/>
      <c r="AO39" s="763"/>
      <c r="AP39" s="764"/>
      <c r="AQ39" s="764"/>
      <c r="AR39" s="764"/>
      <c r="AS39" s="764"/>
      <c r="AT39" s="765"/>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row>
    <row r="40" spans="1:80" ht="15" customHeight="1" x14ac:dyDescent="0.25">
      <c r="A40" s="69"/>
      <c r="B40" s="691"/>
      <c r="C40" s="691"/>
      <c r="D40" s="692"/>
      <c r="E40" s="732"/>
      <c r="F40" s="733"/>
      <c r="G40" s="733"/>
      <c r="H40" s="733"/>
      <c r="I40" s="733"/>
      <c r="J40" s="62" t="e">
        <f>IF(AND(#REF!="Baja",#REF!="Leve"),CONCATENATE("R5C",#REF!),"")</f>
        <v>#REF!</v>
      </c>
      <c r="K40" s="63" t="e">
        <f>IF(AND(#REF!="Baja",#REF!="Leve"),CONCATENATE("R5C",#REF!),"")</f>
        <v>#REF!</v>
      </c>
      <c r="L40" s="63" t="e">
        <f>IF(AND(#REF!="Baja",#REF!="Leve"),CONCATENATE("R5C",#REF!),"")</f>
        <v>#REF!</v>
      </c>
      <c r="M40" s="63" t="e">
        <f>IF(AND(#REF!="Baja",#REF!="Leve"),CONCATENATE("R5C",#REF!),"")</f>
        <v>#REF!</v>
      </c>
      <c r="N40" s="63" t="e">
        <f>IF(AND(#REF!="Baja",#REF!="Leve"),CONCATENATE("R5C",#REF!),"")</f>
        <v>#REF!</v>
      </c>
      <c r="O40" s="64" t="e">
        <f>IF(AND(#REF!="Baja",#REF!="Leve"),CONCATENATE("R5C",#REF!),"")</f>
        <v>#REF!</v>
      </c>
      <c r="P40" s="53" t="e">
        <f>IF(AND(#REF!="Baja",#REF!="Menor"),CONCATENATE("R5C",#REF!),"")</f>
        <v>#REF!</v>
      </c>
      <c r="Q40" s="54" t="e">
        <f>IF(AND(#REF!="Baja",#REF!="Menor"),CONCATENATE("R5C",#REF!),"")</f>
        <v>#REF!</v>
      </c>
      <c r="R40" s="54" t="e">
        <f>IF(AND(#REF!="Baja",#REF!="Menor"),CONCATENATE("R5C",#REF!),"")</f>
        <v>#REF!</v>
      </c>
      <c r="S40" s="54" t="e">
        <f>IF(AND(#REF!="Baja",#REF!="Menor"),CONCATENATE("R5C",#REF!),"")</f>
        <v>#REF!</v>
      </c>
      <c r="T40" s="54" t="e">
        <f>IF(AND(#REF!="Baja",#REF!="Menor"),CONCATENATE("R5C",#REF!),"")</f>
        <v>#REF!</v>
      </c>
      <c r="U40" s="55" t="e">
        <f>IF(AND(#REF!="Baja",#REF!="Menor"),CONCATENATE("R5C",#REF!),"")</f>
        <v>#REF!</v>
      </c>
      <c r="V40" s="53" t="e">
        <f>IF(AND(#REF!="Baja",#REF!="Moderado"),CONCATENATE("R5C",#REF!),"")</f>
        <v>#REF!</v>
      </c>
      <c r="W40" s="54" t="e">
        <f>IF(AND(#REF!="Baja",#REF!="Moderado"),CONCATENATE("R5C",#REF!),"")</f>
        <v>#REF!</v>
      </c>
      <c r="X40" s="54" t="e">
        <f>IF(AND(#REF!="Baja",#REF!="Moderado"),CONCATENATE("R5C",#REF!),"")</f>
        <v>#REF!</v>
      </c>
      <c r="Y40" s="54" t="e">
        <f>IF(AND(#REF!="Baja",#REF!="Moderado"),CONCATENATE("R5C",#REF!),"")</f>
        <v>#REF!</v>
      </c>
      <c r="Z40" s="54" t="e">
        <f>IF(AND(#REF!="Baja",#REF!="Moderado"),CONCATENATE("R5C",#REF!),"")</f>
        <v>#REF!</v>
      </c>
      <c r="AA40" s="55" t="e">
        <f>IF(AND(#REF!="Baja",#REF!="Moderado"),CONCATENATE("R5C",#REF!),"")</f>
        <v>#REF!</v>
      </c>
      <c r="AB40" s="38" t="e">
        <f>IF(AND(#REF!="Baja",#REF!="Mayor"),CONCATENATE("R5C",#REF!),"")</f>
        <v>#REF!</v>
      </c>
      <c r="AC40" s="39" t="e">
        <f>IF(AND(#REF!="Baja",#REF!="Mayor"),CONCATENATE("R5C",#REF!),"")</f>
        <v>#REF!</v>
      </c>
      <c r="AD40" s="39" t="e">
        <f>IF(AND(#REF!="Baja",#REF!="Mayor"),CONCATENATE("R5C",#REF!),"")</f>
        <v>#REF!</v>
      </c>
      <c r="AE40" s="39" t="e">
        <f>IF(AND(#REF!="Baja",#REF!="Mayor"),CONCATENATE("R5C",#REF!),"")</f>
        <v>#REF!</v>
      </c>
      <c r="AF40" s="39" t="e">
        <f>IF(AND(#REF!="Baja",#REF!="Mayor"),CONCATENATE("R5C",#REF!),"")</f>
        <v>#REF!</v>
      </c>
      <c r="AG40" s="40" t="e">
        <f>IF(AND(#REF!="Baja",#REF!="Mayor"),CONCATENATE("R5C",#REF!),"")</f>
        <v>#REF!</v>
      </c>
      <c r="AH40" s="41" t="e">
        <f>IF(AND(#REF!="Baja",#REF!="Catastrófico"),CONCATENATE("R5C",#REF!),"")</f>
        <v>#REF!</v>
      </c>
      <c r="AI40" s="42" t="e">
        <f>IF(AND(#REF!="Baja",#REF!="Catastrófico"),CONCATENATE("R5C",#REF!),"")</f>
        <v>#REF!</v>
      </c>
      <c r="AJ40" s="42" t="e">
        <f>IF(AND(#REF!="Baja",#REF!="Catastrófico"),CONCATENATE("R5C",#REF!),"")</f>
        <v>#REF!</v>
      </c>
      <c r="AK40" s="42" t="e">
        <f>IF(AND(#REF!="Baja",#REF!="Catastrófico"),CONCATENATE("R5C",#REF!),"")</f>
        <v>#REF!</v>
      </c>
      <c r="AL40" s="42" t="e">
        <f>IF(AND(#REF!="Baja",#REF!="Catastrófico"),CONCATENATE("R5C",#REF!),"")</f>
        <v>#REF!</v>
      </c>
      <c r="AM40" s="43" t="e">
        <f>IF(AND(#REF!="Baja",#REF!="Catastrófico"),CONCATENATE("R5C",#REF!),"")</f>
        <v>#REF!</v>
      </c>
      <c r="AN40" s="69"/>
      <c r="AO40" s="763"/>
      <c r="AP40" s="764"/>
      <c r="AQ40" s="764"/>
      <c r="AR40" s="764"/>
      <c r="AS40" s="764"/>
      <c r="AT40" s="765"/>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row>
    <row r="41" spans="1:80" ht="15" customHeight="1" x14ac:dyDescent="0.25">
      <c r="A41" s="69"/>
      <c r="B41" s="691"/>
      <c r="C41" s="691"/>
      <c r="D41" s="692"/>
      <c r="E41" s="732"/>
      <c r="F41" s="733"/>
      <c r="G41" s="733"/>
      <c r="H41" s="733"/>
      <c r="I41" s="733"/>
      <c r="J41" s="62" t="e">
        <f>IF(AND(#REF!="Baja",#REF!="Leve"),CONCATENATE("R6C",#REF!),"")</f>
        <v>#REF!</v>
      </c>
      <c r="K41" s="63" t="e">
        <f>IF(AND(#REF!="Baja",#REF!="Leve"),CONCATENATE("R6C",#REF!),"")</f>
        <v>#REF!</v>
      </c>
      <c r="L41" s="63" t="e">
        <f>IF(AND(#REF!="Baja",#REF!="Leve"),CONCATENATE("R6C",#REF!),"")</f>
        <v>#REF!</v>
      </c>
      <c r="M41" s="63" t="e">
        <f>IF(AND(#REF!="Baja",#REF!="Leve"),CONCATENATE("R6C",#REF!),"")</f>
        <v>#REF!</v>
      </c>
      <c r="N41" s="63" t="e">
        <f>IF(AND(#REF!="Baja",#REF!="Leve"),CONCATENATE("R6C",#REF!),"")</f>
        <v>#REF!</v>
      </c>
      <c r="O41" s="64" t="e">
        <f>IF(AND(#REF!="Baja",#REF!="Leve"),CONCATENATE("R6C",#REF!),"")</f>
        <v>#REF!</v>
      </c>
      <c r="P41" s="53" t="e">
        <f>IF(AND(#REF!="Baja",#REF!="Menor"),CONCATENATE("R6C",#REF!),"")</f>
        <v>#REF!</v>
      </c>
      <c r="Q41" s="54" t="e">
        <f>IF(AND(#REF!="Baja",#REF!="Menor"),CONCATENATE("R6C",#REF!),"")</f>
        <v>#REF!</v>
      </c>
      <c r="R41" s="54" t="e">
        <f>IF(AND(#REF!="Baja",#REF!="Menor"),CONCATENATE("R6C",#REF!),"")</f>
        <v>#REF!</v>
      </c>
      <c r="S41" s="54" t="e">
        <f>IF(AND(#REF!="Baja",#REF!="Menor"),CONCATENATE("R6C",#REF!),"")</f>
        <v>#REF!</v>
      </c>
      <c r="T41" s="54" t="e">
        <f>IF(AND(#REF!="Baja",#REF!="Menor"),CONCATENATE("R6C",#REF!),"")</f>
        <v>#REF!</v>
      </c>
      <c r="U41" s="55" t="e">
        <f>IF(AND(#REF!="Baja",#REF!="Menor"),CONCATENATE("R6C",#REF!),"")</f>
        <v>#REF!</v>
      </c>
      <c r="V41" s="53" t="e">
        <f>IF(AND(#REF!="Baja",#REF!="Moderado"),CONCATENATE("R6C",#REF!),"")</f>
        <v>#REF!</v>
      </c>
      <c r="W41" s="54" t="e">
        <f>IF(AND(#REF!="Baja",#REF!="Moderado"),CONCATENATE("R6C",#REF!),"")</f>
        <v>#REF!</v>
      </c>
      <c r="X41" s="54" t="e">
        <f>IF(AND(#REF!="Baja",#REF!="Moderado"),CONCATENATE("R6C",#REF!),"")</f>
        <v>#REF!</v>
      </c>
      <c r="Y41" s="54" t="e">
        <f>IF(AND(#REF!="Baja",#REF!="Moderado"),CONCATENATE("R6C",#REF!),"")</f>
        <v>#REF!</v>
      </c>
      <c r="Z41" s="54" t="e">
        <f>IF(AND(#REF!="Baja",#REF!="Moderado"),CONCATENATE("R6C",#REF!),"")</f>
        <v>#REF!</v>
      </c>
      <c r="AA41" s="55" t="e">
        <f>IF(AND(#REF!="Baja",#REF!="Moderado"),CONCATENATE("R6C",#REF!),"")</f>
        <v>#REF!</v>
      </c>
      <c r="AB41" s="38" t="e">
        <f>IF(AND(#REF!="Baja",#REF!="Mayor"),CONCATENATE("R6C",#REF!),"")</f>
        <v>#REF!</v>
      </c>
      <c r="AC41" s="39" t="e">
        <f>IF(AND(#REF!="Baja",#REF!="Mayor"),CONCATENATE("R6C",#REF!),"")</f>
        <v>#REF!</v>
      </c>
      <c r="AD41" s="39" t="e">
        <f>IF(AND(#REF!="Baja",#REF!="Mayor"),CONCATENATE("R6C",#REF!),"")</f>
        <v>#REF!</v>
      </c>
      <c r="AE41" s="39" t="e">
        <f>IF(AND(#REF!="Baja",#REF!="Mayor"),CONCATENATE("R6C",#REF!),"")</f>
        <v>#REF!</v>
      </c>
      <c r="AF41" s="39" t="e">
        <f>IF(AND(#REF!="Baja",#REF!="Mayor"),CONCATENATE("R6C",#REF!),"")</f>
        <v>#REF!</v>
      </c>
      <c r="AG41" s="40" t="e">
        <f>IF(AND(#REF!="Baja",#REF!="Mayor"),CONCATENATE("R6C",#REF!),"")</f>
        <v>#REF!</v>
      </c>
      <c r="AH41" s="41" t="e">
        <f>IF(AND(#REF!="Baja",#REF!="Catastrófico"),CONCATENATE("R6C",#REF!),"")</f>
        <v>#REF!</v>
      </c>
      <c r="AI41" s="42" t="e">
        <f>IF(AND(#REF!="Baja",#REF!="Catastrófico"),CONCATENATE("R6C",#REF!),"")</f>
        <v>#REF!</v>
      </c>
      <c r="AJ41" s="42" t="e">
        <f>IF(AND(#REF!="Baja",#REF!="Catastrófico"),CONCATENATE("R6C",#REF!),"")</f>
        <v>#REF!</v>
      </c>
      <c r="AK41" s="42" t="e">
        <f>IF(AND(#REF!="Baja",#REF!="Catastrófico"),CONCATENATE("R6C",#REF!),"")</f>
        <v>#REF!</v>
      </c>
      <c r="AL41" s="42" t="e">
        <f>IF(AND(#REF!="Baja",#REF!="Catastrófico"),CONCATENATE("R6C",#REF!),"")</f>
        <v>#REF!</v>
      </c>
      <c r="AM41" s="43" t="e">
        <f>IF(AND(#REF!="Baja",#REF!="Catastrófico"),CONCATENATE("R6C",#REF!),"")</f>
        <v>#REF!</v>
      </c>
      <c r="AN41" s="69"/>
      <c r="AO41" s="763"/>
      <c r="AP41" s="764"/>
      <c r="AQ41" s="764"/>
      <c r="AR41" s="764"/>
      <c r="AS41" s="764"/>
      <c r="AT41" s="765"/>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row>
    <row r="42" spans="1:80" ht="15" customHeight="1" x14ac:dyDescent="0.25">
      <c r="A42" s="69"/>
      <c r="B42" s="691"/>
      <c r="C42" s="691"/>
      <c r="D42" s="692"/>
      <c r="E42" s="732"/>
      <c r="F42" s="733"/>
      <c r="G42" s="733"/>
      <c r="H42" s="733"/>
      <c r="I42" s="733"/>
      <c r="J42" s="62" t="e">
        <f>IF(AND(#REF!="Baja",#REF!="Leve"),CONCATENATE("R7C",#REF!),"")</f>
        <v>#REF!</v>
      </c>
      <c r="K42" s="63" t="e">
        <f>IF(AND(#REF!="Baja",#REF!="Leve"),CONCATENATE("R7C",#REF!),"")</f>
        <v>#REF!</v>
      </c>
      <c r="L42" s="63" t="e">
        <f>IF(AND(#REF!="Baja",#REF!="Leve"),CONCATENATE("R7C",#REF!),"")</f>
        <v>#REF!</v>
      </c>
      <c r="M42" s="63" t="e">
        <f>IF(AND(#REF!="Baja",#REF!="Leve"),CONCATENATE("R7C",#REF!),"")</f>
        <v>#REF!</v>
      </c>
      <c r="N42" s="63" t="e">
        <f>IF(AND(#REF!="Baja",#REF!="Leve"),CONCATENATE("R7C",#REF!),"")</f>
        <v>#REF!</v>
      </c>
      <c r="O42" s="64" t="e">
        <f>IF(AND(#REF!="Baja",#REF!="Leve"),CONCATENATE("R7C",#REF!),"")</f>
        <v>#REF!</v>
      </c>
      <c r="P42" s="53" t="e">
        <f>IF(AND(#REF!="Baja",#REF!="Menor"),CONCATENATE("R7C",#REF!),"")</f>
        <v>#REF!</v>
      </c>
      <c r="Q42" s="54" t="e">
        <f>IF(AND(#REF!="Baja",#REF!="Menor"),CONCATENATE("R7C",#REF!),"")</f>
        <v>#REF!</v>
      </c>
      <c r="R42" s="54" t="e">
        <f>IF(AND(#REF!="Baja",#REF!="Menor"),CONCATENATE("R7C",#REF!),"")</f>
        <v>#REF!</v>
      </c>
      <c r="S42" s="54" t="e">
        <f>IF(AND(#REF!="Baja",#REF!="Menor"),CONCATENATE("R7C",#REF!),"")</f>
        <v>#REF!</v>
      </c>
      <c r="T42" s="54" t="e">
        <f>IF(AND(#REF!="Baja",#REF!="Menor"),CONCATENATE("R7C",#REF!),"")</f>
        <v>#REF!</v>
      </c>
      <c r="U42" s="55" t="e">
        <f>IF(AND(#REF!="Baja",#REF!="Menor"),CONCATENATE("R7C",#REF!),"")</f>
        <v>#REF!</v>
      </c>
      <c r="V42" s="53" t="e">
        <f>IF(AND(#REF!="Baja",#REF!="Moderado"),CONCATENATE("R7C",#REF!),"")</f>
        <v>#REF!</v>
      </c>
      <c r="W42" s="54" t="e">
        <f>IF(AND(#REF!="Baja",#REF!="Moderado"),CONCATENATE("R7C",#REF!),"")</f>
        <v>#REF!</v>
      </c>
      <c r="X42" s="54" t="e">
        <f>IF(AND(#REF!="Baja",#REF!="Moderado"),CONCATENATE("R7C",#REF!),"")</f>
        <v>#REF!</v>
      </c>
      <c r="Y42" s="54" t="e">
        <f>IF(AND(#REF!="Baja",#REF!="Moderado"),CONCATENATE("R7C",#REF!),"")</f>
        <v>#REF!</v>
      </c>
      <c r="Z42" s="54" t="e">
        <f>IF(AND(#REF!="Baja",#REF!="Moderado"),CONCATENATE("R7C",#REF!),"")</f>
        <v>#REF!</v>
      </c>
      <c r="AA42" s="55" t="e">
        <f>IF(AND(#REF!="Baja",#REF!="Moderado"),CONCATENATE("R7C",#REF!),"")</f>
        <v>#REF!</v>
      </c>
      <c r="AB42" s="38" t="e">
        <f>IF(AND(#REF!="Baja",#REF!="Mayor"),CONCATENATE("R7C",#REF!),"")</f>
        <v>#REF!</v>
      </c>
      <c r="AC42" s="39" t="e">
        <f>IF(AND(#REF!="Baja",#REF!="Mayor"),CONCATENATE("R7C",#REF!),"")</f>
        <v>#REF!</v>
      </c>
      <c r="AD42" s="39" t="e">
        <f>IF(AND(#REF!="Baja",#REF!="Mayor"),CONCATENATE("R7C",#REF!),"")</f>
        <v>#REF!</v>
      </c>
      <c r="AE42" s="39" t="e">
        <f>IF(AND(#REF!="Baja",#REF!="Mayor"),CONCATENATE("R7C",#REF!),"")</f>
        <v>#REF!</v>
      </c>
      <c r="AF42" s="39" t="e">
        <f>IF(AND(#REF!="Baja",#REF!="Mayor"),CONCATENATE("R7C",#REF!),"")</f>
        <v>#REF!</v>
      </c>
      <c r="AG42" s="40" t="e">
        <f>IF(AND(#REF!="Baja",#REF!="Mayor"),CONCATENATE("R7C",#REF!),"")</f>
        <v>#REF!</v>
      </c>
      <c r="AH42" s="41" t="e">
        <f>IF(AND(#REF!="Baja",#REF!="Catastrófico"),CONCATENATE("R7C",#REF!),"")</f>
        <v>#REF!</v>
      </c>
      <c r="AI42" s="42" t="e">
        <f>IF(AND(#REF!="Baja",#REF!="Catastrófico"),CONCATENATE("R7C",#REF!),"")</f>
        <v>#REF!</v>
      </c>
      <c r="AJ42" s="42" t="e">
        <f>IF(AND(#REF!="Baja",#REF!="Catastrófico"),CONCATENATE("R7C",#REF!),"")</f>
        <v>#REF!</v>
      </c>
      <c r="AK42" s="42" t="e">
        <f>IF(AND(#REF!="Baja",#REF!="Catastrófico"),CONCATENATE("R7C",#REF!),"")</f>
        <v>#REF!</v>
      </c>
      <c r="AL42" s="42" t="e">
        <f>IF(AND(#REF!="Baja",#REF!="Catastrófico"),CONCATENATE("R7C",#REF!),"")</f>
        <v>#REF!</v>
      </c>
      <c r="AM42" s="43" t="e">
        <f>IF(AND(#REF!="Baja",#REF!="Catastrófico"),CONCATENATE("R7C",#REF!),"")</f>
        <v>#REF!</v>
      </c>
      <c r="AN42" s="69"/>
      <c r="AO42" s="763"/>
      <c r="AP42" s="764"/>
      <c r="AQ42" s="764"/>
      <c r="AR42" s="764"/>
      <c r="AS42" s="764"/>
      <c r="AT42" s="765"/>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row>
    <row r="43" spans="1:80" ht="15" customHeight="1" x14ac:dyDescent="0.25">
      <c r="A43" s="69"/>
      <c r="B43" s="691"/>
      <c r="C43" s="691"/>
      <c r="D43" s="692"/>
      <c r="E43" s="732"/>
      <c r="F43" s="733"/>
      <c r="G43" s="733"/>
      <c r="H43" s="733"/>
      <c r="I43" s="733"/>
      <c r="J43" s="62" t="e">
        <f>IF(AND(#REF!="Baja",#REF!="Leve"),CONCATENATE("R8C",#REF!),"")</f>
        <v>#REF!</v>
      </c>
      <c r="K43" s="63" t="e">
        <f>IF(AND(#REF!="Baja",#REF!="Leve"),CONCATENATE("R8C",#REF!),"")</f>
        <v>#REF!</v>
      </c>
      <c r="L43" s="63" t="e">
        <f>IF(AND(#REF!="Baja",#REF!="Leve"),CONCATENATE("R8C",#REF!),"")</f>
        <v>#REF!</v>
      </c>
      <c r="M43" s="63" t="e">
        <f>IF(AND(#REF!="Baja",#REF!="Leve"),CONCATENATE("R8C",#REF!),"")</f>
        <v>#REF!</v>
      </c>
      <c r="N43" s="63" t="e">
        <f>IF(AND(#REF!="Baja",#REF!="Leve"),CONCATENATE("R8C",#REF!),"")</f>
        <v>#REF!</v>
      </c>
      <c r="O43" s="64" t="e">
        <f>IF(AND(#REF!="Baja",#REF!="Leve"),CONCATENATE("R8C",#REF!),"")</f>
        <v>#REF!</v>
      </c>
      <c r="P43" s="53" t="e">
        <f>IF(AND(#REF!="Baja",#REF!="Menor"),CONCATENATE("R8C",#REF!),"")</f>
        <v>#REF!</v>
      </c>
      <c r="Q43" s="54" t="e">
        <f>IF(AND(#REF!="Baja",#REF!="Menor"),CONCATENATE("R8C",#REF!),"")</f>
        <v>#REF!</v>
      </c>
      <c r="R43" s="54" t="e">
        <f>IF(AND(#REF!="Baja",#REF!="Menor"),CONCATENATE("R8C",#REF!),"")</f>
        <v>#REF!</v>
      </c>
      <c r="S43" s="54" t="e">
        <f>IF(AND(#REF!="Baja",#REF!="Menor"),CONCATENATE("R8C",#REF!),"")</f>
        <v>#REF!</v>
      </c>
      <c r="T43" s="54" t="e">
        <f>IF(AND(#REF!="Baja",#REF!="Menor"),CONCATENATE("R8C",#REF!),"")</f>
        <v>#REF!</v>
      </c>
      <c r="U43" s="55" t="e">
        <f>IF(AND(#REF!="Baja",#REF!="Menor"),CONCATENATE("R8C",#REF!),"")</f>
        <v>#REF!</v>
      </c>
      <c r="V43" s="53" t="e">
        <f>IF(AND(#REF!="Baja",#REF!="Moderado"),CONCATENATE("R8C",#REF!),"")</f>
        <v>#REF!</v>
      </c>
      <c r="W43" s="54" t="e">
        <f>IF(AND(#REF!="Baja",#REF!="Moderado"),CONCATENATE("R8C",#REF!),"")</f>
        <v>#REF!</v>
      </c>
      <c r="X43" s="54" t="e">
        <f>IF(AND(#REF!="Baja",#REF!="Moderado"),CONCATENATE("R8C",#REF!),"")</f>
        <v>#REF!</v>
      </c>
      <c r="Y43" s="54" t="e">
        <f>IF(AND(#REF!="Baja",#REF!="Moderado"),CONCATENATE("R8C",#REF!),"")</f>
        <v>#REF!</v>
      </c>
      <c r="Z43" s="54" t="e">
        <f>IF(AND(#REF!="Baja",#REF!="Moderado"),CONCATENATE("R8C",#REF!),"")</f>
        <v>#REF!</v>
      </c>
      <c r="AA43" s="55" t="e">
        <f>IF(AND(#REF!="Baja",#REF!="Moderado"),CONCATENATE("R8C",#REF!),"")</f>
        <v>#REF!</v>
      </c>
      <c r="AB43" s="38" t="e">
        <f>IF(AND(#REF!="Baja",#REF!="Mayor"),CONCATENATE("R8C",#REF!),"")</f>
        <v>#REF!</v>
      </c>
      <c r="AC43" s="39" t="e">
        <f>IF(AND(#REF!="Baja",#REF!="Mayor"),CONCATENATE("R8C",#REF!),"")</f>
        <v>#REF!</v>
      </c>
      <c r="AD43" s="39" t="e">
        <f>IF(AND(#REF!="Baja",#REF!="Mayor"),CONCATENATE("R8C",#REF!),"")</f>
        <v>#REF!</v>
      </c>
      <c r="AE43" s="39" t="e">
        <f>IF(AND(#REF!="Baja",#REF!="Mayor"),CONCATENATE("R8C",#REF!),"")</f>
        <v>#REF!</v>
      </c>
      <c r="AF43" s="39" t="e">
        <f>IF(AND(#REF!="Baja",#REF!="Mayor"),CONCATENATE("R8C",#REF!),"")</f>
        <v>#REF!</v>
      </c>
      <c r="AG43" s="40" t="e">
        <f>IF(AND(#REF!="Baja",#REF!="Mayor"),CONCATENATE("R8C",#REF!),"")</f>
        <v>#REF!</v>
      </c>
      <c r="AH43" s="41" t="e">
        <f>IF(AND(#REF!="Baja",#REF!="Catastrófico"),CONCATENATE("R8C",#REF!),"")</f>
        <v>#REF!</v>
      </c>
      <c r="AI43" s="42" t="e">
        <f>IF(AND(#REF!="Baja",#REF!="Catastrófico"),CONCATENATE("R8C",#REF!),"")</f>
        <v>#REF!</v>
      </c>
      <c r="AJ43" s="42" t="e">
        <f>IF(AND(#REF!="Baja",#REF!="Catastrófico"),CONCATENATE("R8C",#REF!),"")</f>
        <v>#REF!</v>
      </c>
      <c r="AK43" s="42" t="e">
        <f>IF(AND(#REF!="Baja",#REF!="Catastrófico"),CONCATENATE("R8C",#REF!),"")</f>
        <v>#REF!</v>
      </c>
      <c r="AL43" s="42" t="e">
        <f>IF(AND(#REF!="Baja",#REF!="Catastrófico"),CONCATENATE("R8C",#REF!),"")</f>
        <v>#REF!</v>
      </c>
      <c r="AM43" s="43" t="e">
        <f>IF(AND(#REF!="Baja",#REF!="Catastrófico"),CONCATENATE("R8C",#REF!),"")</f>
        <v>#REF!</v>
      </c>
      <c r="AN43" s="69"/>
      <c r="AO43" s="763"/>
      <c r="AP43" s="764"/>
      <c r="AQ43" s="764"/>
      <c r="AR43" s="764"/>
      <c r="AS43" s="764"/>
      <c r="AT43" s="765"/>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row>
    <row r="44" spans="1:80" ht="15" customHeight="1" x14ac:dyDescent="0.25">
      <c r="A44" s="69"/>
      <c r="B44" s="691"/>
      <c r="C44" s="691"/>
      <c r="D44" s="692"/>
      <c r="E44" s="732"/>
      <c r="F44" s="733"/>
      <c r="G44" s="733"/>
      <c r="H44" s="733"/>
      <c r="I44" s="733"/>
      <c r="J44" s="62" t="e">
        <f>IF(AND(#REF!="Baja",#REF!="Leve"),CONCATENATE("R9C",#REF!),"")</f>
        <v>#REF!</v>
      </c>
      <c r="K44" s="63" t="e">
        <f>IF(AND(#REF!="Baja",#REF!="Leve"),CONCATENATE("R9C",#REF!),"")</f>
        <v>#REF!</v>
      </c>
      <c r="L44" s="63" t="e">
        <f>IF(AND(#REF!="Baja",#REF!="Leve"),CONCATENATE("R9C",#REF!),"")</f>
        <v>#REF!</v>
      </c>
      <c r="M44" s="63" t="e">
        <f>IF(AND(#REF!="Baja",#REF!="Leve"),CONCATENATE("R9C",#REF!),"")</f>
        <v>#REF!</v>
      </c>
      <c r="N44" s="63" t="e">
        <f>IF(AND(#REF!="Baja",#REF!="Leve"),CONCATENATE("R9C",#REF!),"")</f>
        <v>#REF!</v>
      </c>
      <c r="O44" s="64" t="e">
        <f>IF(AND(#REF!="Baja",#REF!="Leve"),CONCATENATE("R9C",#REF!),"")</f>
        <v>#REF!</v>
      </c>
      <c r="P44" s="53" t="e">
        <f>IF(AND(#REF!="Baja",#REF!="Menor"),CONCATENATE("R9C",#REF!),"")</f>
        <v>#REF!</v>
      </c>
      <c r="Q44" s="54" t="e">
        <f>IF(AND(#REF!="Baja",#REF!="Menor"),CONCATENATE("R9C",#REF!),"")</f>
        <v>#REF!</v>
      </c>
      <c r="R44" s="54" t="e">
        <f>IF(AND(#REF!="Baja",#REF!="Menor"),CONCATENATE("R9C",#REF!),"")</f>
        <v>#REF!</v>
      </c>
      <c r="S44" s="54" t="e">
        <f>IF(AND(#REF!="Baja",#REF!="Menor"),CONCATENATE("R9C",#REF!),"")</f>
        <v>#REF!</v>
      </c>
      <c r="T44" s="54" t="e">
        <f>IF(AND(#REF!="Baja",#REF!="Menor"),CONCATENATE("R9C",#REF!),"")</f>
        <v>#REF!</v>
      </c>
      <c r="U44" s="55" t="e">
        <f>IF(AND(#REF!="Baja",#REF!="Menor"),CONCATENATE("R9C",#REF!),"")</f>
        <v>#REF!</v>
      </c>
      <c r="V44" s="53" t="e">
        <f>IF(AND(#REF!="Baja",#REF!="Moderado"),CONCATENATE("R9C",#REF!),"")</f>
        <v>#REF!</v>
      </c>
      <c r="W44" s="54" t="e">
        <f>IF(AND(#REF!="Baja",#REF!="Moderado"),CONCATENATE("R9C",#REF!),"")</f>
        <v>#REF!</v>
      </c>
      <c r="X44" s="54" t="e">
        <f>IF(AND(#REF!="Baja",#REF!="Moderado"),CONCATENATE("R9C",#REF!),"")</f>
        <v>#REF!</v>
      </c>
      <c r="Y44" s="54" t="e">
        <f>IF(AND(#REF!="Baja",#REF!="Moderado"),CONCATENATE("R9C",#REF!),"")</f>
        <v>#REF!</v>
      </c>
      <c r="Z44" s="54" t="e">
        <f>IF(AND(#REF!="Baja",#REF!="Moderado"),CONCATENATE("R9C",#REF!),"")</f>
        <v>#REF!</v>
      </c>
      <c r="AA44" s="55" t="e">
        <f>IF(AND(#REF!="Baja",#REF!="Moderado"),CONCATENATE("R9C",#REF!),"")</f>
        <v>#REF!</v>
      </c>
      <c r="AB44" s="38" t="e">
        <f>IF(AND(#REF!="Baja",#REF!="Mayor"),CONCATENATE("R9C",#REF!),"")</f>
        <v>#REF!</v>
      </c>
      <c r="AC44" s="39" t="e">
        <f>IF(AND(#REF!="Baja",#REF!="Mayor"),CONCATENATE("R9C",#REF!),"")</f>
        <v>#REF!</v>
      </c>
      <c r="AD44" s="39" t="e">
        <f>IF(AND(#REF!="Baja",#REF!="Mayor"),CONCATENATE("R9C",#REF!),"")</f>
        <v>#REF!</v>
      </c>
      <c r="AE44" s="39" t="e">
        <f>IF(AND(#REF!="Baja",#REF!="Mayor"),CONCATENATE("R9C",#REF!),"")</f>
        <v>#REF!</v>
      </c>
      <c r="AF44" s="39" t="e">
        <f>IF(AND(#REF!="Baja",#REF!="Mayor"),CONCATENATE("R9C",#REF!),"")</f>
        <v>#REF!</v>
      </c>
      <c r="AG44" s="40" t="e">
        <f>IF(AND(#REF!="Baja",#REF!="Mayor"),CONCATENATE("R9C",#REF!),"")</f>
        <v>#REF!</v>
      </c>
      <c r="AH44" s="41" t="e">
        <f>IF(AND(#REF!="Baja",#REF!="Catastrófico"),CONCATENATE("R9C",#REF!),"")</f>
        <v>#REF!</v>
      </c>
      <c r="AI44" s="42" t="e">
        <f>IF(AND(#REF!="Baja",#REF!="Catastrófico"),CONCATENATE("R9C",#REF!),"")</f>
        <v>#REF!</v>
      </c>
      <c r="AJ44" s="42" t="e">
        <f>IF(AND(#REF!="Baja",#REF!="Catastrófico"),CONCATENATE("R9C",#REF!),"")</f>
        <v>#REF!</v>
      </c>
      <c r="AK44" s="42" t="e">
        <f>IF(AND(#REF!="Baja",#REF!="Catastrófico"),CONCATENATE("R9C",#REF!),"")</f>
        <v>#REF!</v>
      </c>
      <c r="AL44" s="42" t="e">
        <f>IF(AND(#REF!="Baja",#REF!="Catastrófico"),CONCATENATE("R9C",#REF!),"")</f>
        <v>#REF!</v>
      </c>
      <c r="AM44" s="43" t="e">
        <f>IF(AND(#REF!="Baja",#REF!="Catastrófico"),CONCATENATE("R9C",#REF!),"")</f>
        <v>#REF!</v>
      </c>
      <c r="AN44" s="69"/>
      <c r="AO44" s="763"/>
      <c r="AP44" s="764"/>
      <c r="AQ44" s="764"/>
      <c r="AR44" s="764"/>
      <c r="AS44" s="764"/>
      <c r="AT44" s="765"/>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row>
    <row r="45" spans="1:80" ht="15.75" customHeight="1" thickBot="1" x14ac:dyDescent="0.3">
      <c r="A45" s="69"/>
      <c r="B45" s="691"/>
      <c r="C45" s="691"/>
      <c r="D45" s="692"/>
      <c r="E45" s="735"/>
      <c r="F45" s="736"/>
      <c r="G45" s="736"/>
      <c r="H45" s="736"/>
      <c r="I45" s="736"/>
      <c r="J45" s="65" t="e">
        <f>IF(AND(#REF!="Baja",#REF!="Leve"),CONCATENATE("R10C",#REF!),"")</f>
        <v>#REF!</v>
      </c>
      <c r="K45" s="66" t="e">
        <f>IF(AND(#REF!="Baja",#REF!="Leve"),CONCATENATE("R10C",#REF!),"")</f>
        <v>#REF!</v>
      </c>
      <c r="L45" s="66" t="e">
        <f>IF(AND(#REF!="Baja",#REF!="Leve"),CONCATENATE("R10C",#REF!),"")</f>
        <v>#REF!</v>
      </c>
      <c r="M45" s="66" t="e">
        <f>IF(AND(#REF!="Baja",#REF!="Leve"),CONCATENATE("R10C",#REF!),"")</f>
        <v>#REF!</v>
      </c>
      <c r="N45" s="66" t="e">
        <f>IF(AND(#REF!="Baja",#REF!="Leve"),CONCATENATE("R10C",#REF!),"")</f>
        <v>#REF!</v>
      </c>
      <c r="O45" s="67" t="e">
        <f>IF(AND(#REF!="Baja",#REF!="Leve"),CONCATENATE("R10C",#REF!),"")</f>
        <v>#REF!</v>
      </c>
      <c r="P45" s="53" t="e">
        <f>IF(AND(#REF!="Baja",#REF!="Menor"),CONCATENATE("R10C",#REF!),"")</f>
        <v>#REF!</v>
      </c>
      <c r="Q45" s="54" t="e">
        <f>IF(AND(#REF!="Baja",#REF!="Menor"),CONCATENATE("R10C",#REF!),"")</f>
        <v>#REF!</v>
      </c>
      <c r="R45" s="54" t="e">
        <f>IF(AND(#REF!="Baja",#REF!="Menor"),CONCATENATE("R10C",#REF!),"")</f>
        <v>#REF!</v>
      </c>
      <c r="S45" s="54" t="e">
        <f>IF(AND(#REF!="Baja",#REF!="Menor"),CONCATENATE("R10C",#REF!),"")</f>
        <v>#REF!</v>
      </c>
      <c r="T45" s="54" t="e">
        <f>IF(AND(#REF!="Baja",#REF!="Menor"),CONCATENATE("R10C",#REF!),"")</f>
        <v>#REF!</v>
      </c>
      <c r="U45" s="55" t="e">
        <f>IF(AND(#REF!="Baja",#REF!="Menor"),CONCATENATE("R10C",#REF!),"")</f>
        <v>#REF!</v>
      </c>
      <c r="V45" s="56" t="e">
        <f>IF(AND(#REF!="Baja",#REF!="Moderado"),CONCATENATE("R10C",#REF!),"")</f>
        <v>#REF!</v>
      </c>
      <c r="W45" s="57" t="e">
        <f>IF(AND(#REF!="Baja",#REF!="Moderado"),CONCATENATE("R10C",#REF!),"")</f>
        <v>#REF!</v>
      </c>
      <c r="X45" s="57" t="e">
        <f>IF(AND(#REF!="Baja",#REF!="Moderado"),CONCATENATE("R10C",#REF!),"")</f>
        <v>#REF!</v>
      </c>
      <c r="Y45" s="57" t="e">
        <f>IF(AND(#REF!="Baja",#REF!="Moderado"),CONCATENATE("R10C",#REF!),"")</f>
        <v>#REF!</v>
      </c>
      <c r="Z45" s="57" t="e">
        <f>IF(AND(#REF!="Baja",#REF!="Moderado"),CONCATENATE("R10C",#REF!),"")</f>
        <v>#REF!</v>
      </c>
      <c r="AA45" s="58" t="e">
        <f>IF(AND(#REF!="Baja",#REF!="Moderado"),CONCATENATE("R10C",#REF!),"")</f>
        <v>#REF!</v>
      </c>
      <c r="AB45" s="44" t="e">
        <f>IF(AND(#REF!="Baja",#REF!="Mayor"),CONCATENATE("R10C",#REF!),"")</f>
        <v>#REF!</v>
      </c>
      <c r="AC45" s="45" t="e">
        <f>IF(AND(#REF!="Baja",#REF!="Mayor"),CONCATENATE("R10C",#REF!),"")</f>
        <v>#REF!</v>
      </c>
      <c r="AD45" s="45" t="e">
        <f>IF(AND(#REF!="Baja",#REF!="Mayor"),CONCATENATE("R10C",#REF!),"")</f>
        <v>#REF!</v>
      </c>
      <c r="AE45" s="45" t="e">
        <f>IF(AND(#REF!="Baja",#REF!="Mayor"),CONCATENATE("R10C",#REF!),"")</f>
        <v>#REF!</v>
      </c>
      <c r="AF45" s="45" t="e">
        <f>IF(AND(#REF!="Baja",#REF!="Mayor"),CONCATENATE("R10C",#REF!),"")</f>
        <v>#REF!</v>
      </c>
      <c r="AG45" s="46" t="e">
        <f>IF(AND(#REF!="Baja",#REF!="Mayor"),CONCATENATE("R10C",#REF!),"")</f>
        <v>#REF!</v>
      </c>
      <c r="AH45" s="47" t="e">
        <f>IF(AND(#REF!="Baja",#REF!="Catastrófico"),CONCATENATE("R10C",#REF!),"")</f>
        <v>#REF!</v>
      </c>
      <c r="AI45" s="48" t="e">
        <f>IF(AND(#REF!="Baja",#REF!="Catastrófico"),CONCATENATE("R10C",#REF!),"")</f>
        <v>#REF!</v>
      </c>
      <c r="AJ45" s="48" t="e">
        <f>IF(AND(#REF!="Baja",#REF!="Catastrófico"),CONCATENATE("R10C",#REF!),"")</f>
        <v>#REF!</v>
      </c>
      <c r="AK45" s="48" t="e">
        <f>IF(AND(#REF!="Baja",#REF!="Catastrófico"),CONCATENATE("R10C",#REF!),"")</f>
        <v>#REF!</v>
      </c>
      <c r="AL45" s="48" t="e">
        <f>IF(AND(#REF!="Baja",#REF!="Catastrófico"),CONCATENATE("R10C",#REF!),"")</f>
        <v>#REF!</v>
      </c>
      <c r="AM45" s="49" t="e">
        <f>IF(AND(#REF!="Baja",#REF!="Catastrófico"),CONCATENATE("R10C",#REF!),"")</f>
        <v>#REF!</v>
      </c>
      <c r="AN45" s="69"/>
      <c r="AO45" s="766"/>
      <c r="AP45" s="767"/>
      <c r="AQ45" s="767"/>
      <c r="AR45" s="767"/>
      <c r="AS45" s="767"/>
      <c r="AT45" s="768"/>
    </row>
    <row r="46" spans="1:80" ht="21" customHeight="1" x14ac:dyDescent="0.35">
      <c r="A46" s="69"/>
      <c r="B46" s="691"/>
      <c r="C46" s="691"/>
      <c r="D46" s="692"/>
      <c r="E46" s="729" t="s">
        <v>298</v>
      </c>
      <c r="F46" s="730"/>
      <c r="G46" s="730"/>
      <c r="H46" s="730"/>
      <c r="I46" s="731"/>
      <c r="J46" s="59" t="e">
        <f>IF(AND(#REF!="Muy Baja",#REF!="Leve"),CONCATENATE("R1C",#REF!),"")</f>
        <v>#REF!</v>
      </c>
      <c r="K46" s="60" t="e">
        <f>IF(AND(#REF!="Muy Baja",#REF!="Leve"),CONCATENATE("R1C",#REF!),"")</f>
        <v>#REF!</v>
      </c>
      <c r="L46" s="60" t="e">
        <f>IF(AND(#REF!="Muy Baja",#REF!="Leve"),CONCATENATE("R1C",#REF!),"")</f>
        <v>#REF!</v>
      </c>
      <c r="M46" s="60" t="e">
        <f>IF(AND(#REF!="Muy Baja",#REF!="Leve"),CONCATENATE("R1C",#REF!),"")</f>
        <v>#REF!</v>
      </c>
      <c r="N46" s="60" t="e">
        <f>IF(AND(#REF!="Muy Baja",#REF!="Leve"),CONCATENATE("R1C",#REF!),"")</f>
        <v>#REF!</v>
      </c>
      <c r="O46" s="61" t="e">
        <f>IF(AND(#REF!="Muy Baja",#REF!="Leve"),CONCATENATE("R1C",#REF!),"")</f>
        <v>#REF!</v>
      </c>
      <c r="P46" s="59" t="e">
        <f>IF(AND(#REF!="Muy Baja",#REF!="Menor"),CONCATENATE("R1C",#REF!),"")</f>
        <v>#REF!</v>
      </c>
      <c r="Q46" s="60" t="e">
        <f>IF(AND(#REF!="Muy Baja",#REF!="Menor"),CONCATENATE("R1C",#REF!),"")</f>
        <v>#REF!</v>
      </c>
      <c r="R46" s="60" t="e">
        <f>IF(AND(#REF!="Muy Baja",#REF!="Menor"),CONCATENATE("R1C",#REF!),"")</f>
        <v>#REF!</v>
      </c>
      <c r="S46" s="60" t="e">
        <f>IF(AND(#REF!="Muy Baja",#REF!="Menor"),CONCATENATE("R1C",#REF!),"")</f>
        <v>#REF!</v>
      </c>
      <c r="T46" s="60" t="e">
        <f>IF(AND(#REF!="Muy Baja",#REF!="Menor"),CONCATENATE("R1C",#REF!),"")</f>
        <v>#REF!</v>
      </c>
      <c r="U46" s="61" t="e">
        <f>IF(AND(#REF!="Muy Baja",#REF!="Menor"),CONCATENATE("R1C",#REF!),"")</f>
        <v>#REF!</v>
      </c>
      <c r="V46" s="50" t="e">
        <f>IF(AND(#REF!="Muy Baja",#REF!="Moderado"),CONCATENATE("R1C",#REF!),"")</f>
        <v>#REF!</v>
      </c>
      <c r="W46" s="68" t="e">
        <f>IF(AND(#REF!="Muy Baja",#REF!="Moderado"),CONCATENATE("R1C",#REF!),"")</f>
        <v>#REF!</v>
      </c>
      <c r="X46" s="51" t="e">
        <f>IF(AND(#REF!="Muy Baja",#REF!="Moderado"),CONCATENATE("R1C",#REF!),"")</f>
        <v>#REF!</v>
      </c>
      <c r="Y46" s="51" t="e">
        <f>IF(AND(#REF!="Muy Baja",#REF!="Moderado"),CONCATENATE("R1C",#REF!),"")</f>
        <v>#REF!</v>
      </c>
      <c r="Z46" s="51" t="e">
        <f>IF(AND(#REF!="Muy Baja",#REF!="Moderado"),CONCATENATE("R1C",#REF!),"")</f>
        <v>#REF!</v>
      </c>
      <c r="AA46" s="52" t="e">
        <f>IF(AND(#REF!="Muy Baja",#REF!="Moderado"),CONCATENATE("R1C",#REF!),"")</f>
        <v>#REF!</v>
      </c>
      <c r="AB46" s="32" t="e">
        <f>IF(AND(#REF!="Muy Baja",#REF!="Mayor"),CONCATENATE("R1C",#REF!),"")</f>
        <v>#REF!</v>
      </c>
      <c r="AC46" s="33" t="e">
        <f>IF(AND(#REF!="Muy Baja",#REF!="Mayor"),CONCATENATE("R1C",#REF!),"")</f>
        <v>#REF!</v>
      </c>
      <c r="AD46" s="33" t="e">
        <f>IF(AND(#REF!="Muy Baja",#REF!="Mayor"),CONCATENATE("R1C",#REF!),"")</f>
        <v>#REF!</v>
      </c>
      <c r="AE46" s="33" t="e">
        <f>IF(AND(#REF!="Muy Baja",#REF!="Mayor"),CONCATENATE("R1C",#REF!),"")</f>
        <v>#REF!</v>
      </c>
      <c r="AF46" s="33" t="e">
        <f>IF(AND(#REF!="Muy Baja",#REF!="Mayor"),CONCATENATE("R1C",#REF!),"")</f>
        <v>#REF!</v>
      </c>
      <c r="AG46" s="34" t="e">
        <f>IF(AND(#REF!="Muy Baja",#REF!="Mayor"),CONCATENATE("R1C",#REF!),"")</f>
        <v>#REF!</v>
      </c>
      <c r="AH46" s="35" t="e">
        <f>IF(AND(#REF!="Muy Baja",#REF!="Catastrófico"),CONCATENATE("R1C",#REF!),"")</f>
        <v>#REF!</v>
      </c>
      <c r="AI46" s="36" t="e">
        <f>IF(AND(#REF!="Muy Baja",#REF!="Catastrófico"),CONCATENATE("R1C",#REF!),"")</f>
        <v>#REF!</v>
      </c>
      <c r="AJ46" s="36" t="e">
        <f>IF(AND(#REF!="Muy Baja",#REF!="Catastrófico"),CONCATENATE("R1C",#REF!),"")</f>
        <v>#REF!</v>
      </c>
      <c r="AK46" s="36" t="e">
        <f>IF(AND(#REF!="Muy Baja",#REF!="Catastrófico"),CONCATENATE("R1C",#REF!),"")</f>
        <v>#REF!</v>
      </c>
      <c r="AL46" s="36" t="e">
        <f>IF(AND(#REF!="Muy Baja",#REF!="Catastrófico"),CONCATENATE("R1C",#REF!),"")</f>
        <v>#REF!</v>
      </c>
      <c r="AM46" s="37" t="e">
        <f>IF(AND(#REF!="Muy Baja",#REF!="Catastrófico"),CONCATENATE("R1C",#REF!),"")</f>
        <v>#REF!</v>
      </c>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row>
    <row r="47" spans="1:80" ht="21" customHeight="1" x14ac:dyDescent="0.25">
      <c r="A47" s="69"/>
      <c r="B47" s="691"/>
      <c r="C47" s="691"/>
      <c r="D47" s="692"/>
      <c r="E47" s="748"/>
      <c r="F47" s="733"/>
      <c r="G47" s="733"/>
      <c r="H47" s="733"/>
      <c r="I47" s="734"/>
      <c r="J47" s="62" t="e">
        <f>IF(AND(#REF!="Muy Baja",#REF!="Leve"),CONCATENATE("R2C",#REF!),"")</f>
        <v>#REF!</v>
      </c>
      <c r="K47" s="63" t="e">
        <f>IF(AND(#REF!="Muy Baja",#REF!="Leve"),CONCATENATE("R2C",#REF!),"")</f>
        <v>#REF!</v>
      </c>
      <c r="L47" s="63" t="e">
        <f>IF(AND(#REF!="Muy Baja",#REF!="Leve"),CONCATENATE("R2C",#REF!),"")</f>
        <v>#REF!</v>
      </c>
      <c r="M47" s="63" t="e">
        <f>IF(AND(#REF!="Muy Baja",#REF!="Leve"),CONCATENATE("R2C",#REF!),"")</f>
        <v>#REF!</v>
      </c>
      <c r="N47" s="63" t="e">
        <f>IF(AND(#REF!="Muy Baja",#REF!="Leve"),CONCATENATE("R2C",#REF!),"")</f>
        <v>#REF!</v>
      </c>
      <c r="O47" s="64" t="e">
        <f>IF(AND(#REF!="Muy Baja",#REF!="Leve"),CONCATENATE("R2C",#REF!),"")</f>
        <v>#REF!</v>
      </c>
      <c r="P47" s="62" t="e">
        <f>IF(AND(#REF!="Muy Baja",#REF!="Menor"),CONCATENATE("R2C",#REF!),"")</f>
        <v>#REF!</v>
      </c>
      <c r="Q47" s="63" t="e">
        <f>IF(AND(#REF!="Muy Baja",#REF!="Menor"),CONCATENATE("R2C",#REF!),"")</f>
        <v>#REF!</v>
      </c>
      <c r="R47" s="63" t="e">
        <f>IF(AND(#REF!="Muy Baja",#REF!="Menor"),CONCATENATE("R2C",#REF!),"")</f>
        <v>#REF!</v>
      </c>
      <c r="S47" s="63" t="e">
        <f>IF(AND(#REF!="Muy Baja",#REF!="Menor"),CONCATENATE("R2C",#REF!),"")</f>
        <v>#REF!</v>
      </c>
      <c r="T47" s="63" t="e">
        <f>IF(AND(#REF!="Muy Baja",#REF!="Menor"),CONCATENATE("R2C",#REF!),"")</f>
        <v>#REF!</v>
      </c>
      <c r="U47" s="64" t="e">
        <f>IF(AND(#REF!="Muy Baja",#REF!="Menor"),CONCATENATE("R2C",#REF!),"")</f>
        <v>#REF!</v>
      </c>
      <c r="V47" s="53" t="e">
        <f>IF(AND(#REF!="Muy Baja",#REF!="Moderado"),CONCATENATE("R2C",#REF!),"")</f>
        <v>#REF!</v>
      </c>
      <c r="W47" s="54" t="e">
        <f>IF(AND(#REF!="Muy Baja",#REF!="Moderado"),CONCATENATE("R2C",#REF!),"")</f>
        <v>#REF!</v>
      </c>
      <c r="X47" s="54" t="e">
        <f>IF(AND(#REF!="Muy Baja",#REF!="Moderado"),CONCATENATE("R2C",#REF!),"")</f>
        <v>#REF!</v>
      </c>
      <c r="Y47" s="54" t="e">
        <f>IF(AND(#REF!="Muy Baja",#REF!="Moderado"),CONCATENATE("R2C",#REF!),"")</f>
        <v>#REF!</v>
      </c>
      <c r="Z47" s="54" t="e">
        <f>IF(AND(#REF!="Muy Baja",#REF!="Moderado"),CONCATENATE("R2C",#REF!),"")</f>
        <v>#REF!</v>
      </c>
      <c r="AA47" s="55" t="e">
        <f>IF(AND(#REF!="Muy Baja",#REF!="Moderado"),CONCATENATE("R2C",#REF!),"")</f>
        <v>#REF!</v>
      </c>
      <c r="AB47" s="38" t="e">
        <f>IF(AND(#REF!="Muy Baja",#REF!="Mayor"),CONCATENATE("R2C",#REF!),"")</f>
        <v>#REF!</v>
      </c>
      <c r="AC47" s="39" t="e">
        <f>IF(AND(#REF!="Muy Baja",#REF!="Mayor"),CONCATENATE("R2C",#REF!),"")</f>
        <v>#REF!</v>
      </c>
      <c r="AD47" s="39" t="e">
        <f>IF(AND(#REF!="Muy Baja",#REF!="Mayor"),CONCATENATE("R2C",#REF!),"")</f>
        <v>#REF!</v>
      </c>
      <c r="AE47" s="39" t="e">
        <f>IF(AND(#REF!="Muy Baja",#REF!="Mayor"),CONCATENATE("R2C",#REF!),"")</f>
        <v>#REF!</v>
      </c>
      <c r="AF47" s="39" t="e">
        <f>IF(AND(#REF!="Muy Baja",#REF!="Mayor"),CONCATENATE("R2C",#REF!),"")</f>
        <v>#REF!</v>
      </c>
      <c r="AG47" s="40" t="e">
        <f>IF(AND(#REF!="Muy Baja",#REF!="Mayor"),CONCATENATE("R2C",#REF!),"")</f>
        <v>#REF!</v>
      </c>
      <c r="AH47" s="41" t="e">
        <f>IF(AND(#REF!="Muy Baja",#REF!="Catastrófico"),CONCATENATE("R2C",#REF!),"")</f>
        <v>#REF!</v>
      </c>
      <c r="AI47" s="42" t="e">
        <f>IF(AND(#REF!="Muy Baja",#REF!="Catastrófico"),CONCATENATE("R2C",#REF!),"")</f>
        <v>#REF!</v>
      </c>
      <c r="AJ47" s="42" t="e">
        <f>IF(AND(#REF!="Muy Baja",#REF!="Catastrófico"),CONCATENATE("R2C",#REF!),"")</f>
        <v>#REF!</v>
      </c>
      <c r="AK47" s="42" t="e">
        <f>IF(AND(#REF!="Muy Baja",#REF!="Catastrófico"),CONCATENATE("R2C",#REF!),"")</f>
        <v>#REF!</v>
      </c>
      <c r="AL47" s="42" t="e">
        <f>IF(AND(#REF!="Muy Baja",#REF!="Catastrófico"),CONCATENATE("R2C",#REF!),"")</f>
        <v>#REF!</v>
      </c>
      <c r="AM47" s="43" t="e">
        <f>IF(AND(#REF!="Muy Baja",#REF!="Catastrófico"),CONCATENATE("R2C",#REF!),"")</f>
        <v>#REF!</v>
      </c>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row>
    <row r="48" spans="1:80" ht="15" customHeight="1" x14ac:dyDescent="0.25">
      <c r="A48" s="69"/>
      <c r="B48" s="691"/>
      <c r="C48" s="691"/>
      <c r="D48" s="692"/>
      <c r="E48" s="748"/>
      <c r="F48" s="733"/>
      <c r="G48" s="733"/>
      <c r="H48" s="733"/>
      <c r="I48" s="734"/>
      <c r="J48" s="62" t="e">
        <f>IF(AND(#REF!="Muy Baja",#REF!="Leve"),CONCATENATE("R3C",#REF!),"")</f>
        <v>#REF!</v>
      </c>
      <c r="K48" s="63" t="e">
        <f>IF(AND(#REF!="Muy Baja",#REF!="Leve"),CONCATENATE("R3C",#REF!),"")</f>
        <v>#REF!</v>
      </c>
      <c r="L48" s="63" t="e">
        <f>IF(AND(#REF!="Muy Baja",#REF!="Leve"),CONCATENATE("R3C",#REF!),"")</f>
        <v>#REF!</v>
      </c>
      <c r="M48" s="63" t="e">
        <f>IF(AND(#REF!="Muy Baja",#REF!="Leve"),CONCATENATE("R3C",#REF!),"")</f>
        <v>#REF!</v>
      </c>
      <c r="N48" s="63" t="e">
        <f>IF(AND(#REF!="Muy Baja",#REF!="Leve"),CONCATENATE("R3C",#REF!),"")</f>
        <v>#REF!</v>
      </c>
      <c r="O48" s="64" t="e">
        <f>IF(AND(#REF!="Muy Baja",#REF!="Leve"),CONCATENATE("R3C",#REF!),"")</f>
        <v>#REF!</v>
      </c>
      <c r="P48" s="62" t="e">
        <f>IF(AND(#REF!="Muy Baja",#REF!="Menor"),CONCATENATE("R3C",#REF!),"")</f>
        <v>#REF!</v>
      </c>
      <c r="Q48" s="63" t="e">
        <f>IF(AND(#REF!="Muy Baja",#REF!="Menor"),CONCATENATE("R3C",#REF!),"")</f>
        <v>#REF!</v>
      </c>
      <c r="R48" s="63" t="e">
        <f>IF(AND(#REF!="Muy Baja",#REF!="Menor"),CONCATENATE("R3C",#REF!),"")</f>
        <v>#REF!</v>
      </c>
      <c r="S48" s="63" t="e">
        <f>IF(AND(#REF!="Muy Baja",#REF!="Menor"),CONCATENATE("R3C",#REF!),"")</f>
        <v>#REF!</v>
      </c>
      <c r="T48" s="63" t="e">
        <f>IF(AND(#REF!="Muy Baja",#REF!="Menor"),CONCATENATE("R3C",#REF!),"")</f>
        <v>#REF!</v>
      </c>
      <c r="U48" s="64" t="e">
        <f>IF(AND(#REF!="Muy Baja",#REF!="Menor"),CONCATENATE("R3C",#REF!),"")</f>
        <v>#REF!</v>
      </c>
      <c r="V48" s="53" t="e">
        <f>IF(AND(#REF!="Muy Baja",#REF!="Moderado"),CONCATENATE("R3C",#REF!),"")</f>
        <v>#REF!</v>
      </c>
      <c r="W48" s="54" t="e">
        <f>IF(AND(#REF!="Muy Baja",#REF!="Moderado"),CONCATENATE("R3C",#REF!),"")</f>
        <v>#REF!</v>
      </c>
      <c r="X48" s="54" t="e">
        <f>IF(AND(#REF!="Muy Baja",#REF!="Moderado"),CONCATENATE("R3C",#REF!),"")</f>
        <v>#REF!</v>
      </c>
      <c r="Y48" s="54" t="e">
        <f>IF(AND(#REF!="Muy Baja",#REF!="Moderado"),CONCATENATE("R3C",#REF!),"")</f>
        <v>#REF!</v>
      </c>
      <c r="Z48" s="54" t="e">
        <f>IF(AND(#REF!="Muy Baja",#REF!="Moderado"),CONCATENATE("R3C",#REF!),"")</f>
        <v>#REF!</v>
      </c>
      <c r="AA48" s="55" t="e">
        <f>IF(AND(#REF!="Muy Baja",#REF!="Moderado"),CONCATENATE("R3C",#REF!),"")</f>
        <v>#REF!</v>
      </c>
      <c r="AB48" s="38" t="e">
        <f>IF(AND(#REF!="Muy Baja",#REF!="Mayor"),CONCATENATE("R3C",#REF!),"")</f>
        <v>#REF!</v>
      </c>
      <c r="AC48" s="39" t="e">
        <f>IF(AND(#REF!="Muy Baja",#REF!="Mayor"),CONCATENATE("R3C",#REF!),"")</f>
        <v>#REF!</v>
      </c>
      <c r="AD48" s="39" t="e">
        <f>IF(AND(#REF!="Muy Baja",#REF!="Mayor"),CONCATENATE("R3C",#REF!),"")</f>
        <v>#REF!</v>
      </c>
      <c r="AE48" s="39" t="e">
        <f>IF(AND(#REF!="Muy Baja",#REF!="Mayor"),CONCATENATE("R3C",#REF!),"")</f>
        <v>#REF!</v>
      </c>
      <c r="AF48" s="39" t="e">
        <f>IF(AND(#REF!="Muy Baja",#REF!="Mayor"),CONCATENATE("R3C",#REF!),"")</f>
        <v>#REF!</v>
      </c>
      <c r="AG48" s="40" t="e">
        <f>IF(AND(#REF!="Muy Baja",#REF!="Mayor"),CONCATENATE("R3C",#REF!),"")</f>
        <v>#REF!</v>
      </c>
      <c r="AH48" s="41" t="e">
        <f>IF(AND(#REF!="Muy Baja",#REF!="Catastrófico"),CONCATENATE("R3C",#REF!),"")</f>
        <v>#REF!</v>
      </c>
      <c r="AI48" s="42" t="e">
        <f>IF(AND(#REF!="Muy Baja",#REF!="Catastrófico"),CONCATENATE("R3C",#REF!),"")</f>
        <v>#REF!</v>
      </c>
      <c r="AJ48" s="42" t="e">
        <f>IF(AND(#REF!="Muy Baja",#REF!="Catastrófico"),CONCATENATE("R3C",#REF!),"")</f>
        <v>#REF!</v>
      </c>
      <c r="AK48" s="42" t="e">
        <f>IF(AND(#REF!="Muy Baja",#REF!="Catastrófico"),CONCATENATE("R3C",#REF!),"")</f>
        <v>#REF!</v>
      </c>
      <c r="AL48" s="42" t="e">
        <f>IF(AND(#REF!="Muy Baja",#REF!="Catastrófico"),CONCATENATE("R3C",#REF!),"")</f>
        <v>#REF!</v>
      </c>
      <c r="AM48" s="43" t="e">
        <f>IF(AND(#REF!="Muy Baja",#REF!="Catastrófico"),CONCATENATE("R3C",#REF!),"")</f>
        <v>#REF!</v>
      </c>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row>
    <row r="49" spans="1:80" ht="15" customHeight="1" x14ac:dyDescent="0.25">
      <c r="A49" s="69"/>
      <c r="B49" s="691"/>
      <c r="C49" s="691"/>
      <c r="D49" s="692"/>
      <c r="E49" s="732"/>
      <c r="F49" s="733"/>
      <c r="G49" s="733"/>
      <c r="H49" s="733"/>
      <c r="I49" s="734"/>
      <c r="J49" s="62" t="e">
        <f>IF(AND(#REF!="Muy Baja",#REF!="Leve"),CONCATENATE("R4C",#REF!),"")</f>
        <v>#REF!</v>
      </c>
      <c r="K49" s="63" t="e">
        <f>IF(AND(#REF!="Muy Baja",#REF!="Leve"),CONCATENATE("R4C",#REF!),"")</f>
        <v>#REF!</v>
      </c>
      <c r="L49" s="63" t="e">
        <f>IF(AND(#REF!="Muy Baja",#REF!="Leve"),CONCATENATE("R4C",#REF!),"")</f>
        <v>#REF!</v>
      </c>
      <c r="M49" s="63" t="e">
        <f>IF(AND(#REF!="Muy Baja",#REF!="Leve"),CONCATENATE("R4C",#REF!),"")</f>
        <v>#REF!</v>
      </c>
      <c r="N49" s="63" t="e">
        <f>IF(AND(#REF!="Muy Baja",#REF!="Leve"),CONCATENATE("R4C",#REF!),"")</f>
        <v>#REF!</v>
      </c>
      <c r="O49" s="64" t="e">
        <f>IF(AND(#REF!="Muy Baja",#REF!="Leve"),CONCATENATE("R4C",#REF!),"")</f>
        <v>#REF!</v>
      </c>
      <c r="P49" s="62" t="e">
        <f>IF(AND(#REF!="Muy Baja",#REF!="Menor"),CONCATENATE("R4C",#REF!),"")</f>
        <v>#REF!</v>
      </c>
      <c r="Q49" s="63" t="e">
        <f>IF(AND(#REF!="Muy Baja",#REF!="Menor"),CONCATENATE("R4C",#REF!),"")</f>
        <v>#REF!</v>
      </c>
      <c r="R49" s="63" t="e">
        <f>IF(AND(#REF!="Muy Baja",#REF!="Menor"),CONCATENATE("R4C",#REF!),"")</f>
        <v>#REF!</v>
      </c>
      <c r="S49" s="63" t="e">
        <f>IF(AND(#REF!="Muy Baja",#REF!="Menor"),CONCATENATE("R4C",#REF!),"")</f>
        <v>#REF!</v>
      </c>
      <c r="T49" s="63" t="e">
        <f>IF(AND(#REF!="Muy Baja",#REF!="Menor"),CONCATENATE("R4C",#REF!),"")</f>
        <v>#REF!</v>
      </c>
      <c r="U49" s="64" t="e">
        <f>IF(AND(#REF!="Muy Baja",#REF!="Menor"),CONCATENATE("R4C",#REF!),"")</f>
        <v>#REF!</v>
      </c>
      <c r="V49" s="53" t="e">
        <f>IF(AND(#REF!="Muy Baja",#REF!="Moderado"),CONCATENATE("R4C",#REF!),"")</f>
        <v>#REF!</v>
      </c>
      <c r="W49" s="54" t="e">
        <f>IF(AND(#REF!="Muy Baja",#REF!="Moderado"),CONCATENATE("R4C",#REF!),"")</f>
        <v>#REF!</v>
      </c>
      <c r="X49" s="54" t="e">
        <f>IF(AND(#REF!="Muy Baja",#REF!="Moderado"),CONCATENATE("R4C",#REF!),"")</f>
        <v>#REF!</v>
      </c>
      <c r="Y49" s="54" t="e">
        <f>IF(AND(#REF!="Muy Baja",#REF!="Moderado"),CONCATENATE("R4C",#REF!),"")</f>
        <v>#REF!</v>
      </c>
      <c r="Z49" s="54" t="e">
        <f>IF(AND(#REF!="Muy Baja",#REF!="Moderado"),CONCATENATE("R4C",#REF!),"")</f>
        <v>#REF!</v>
      </c>
      <c r="AA49" s="55" t="e">
        <f>IF(AND(#REF!="Muy Baja",#REF!="Moderado"),CONCATENATE("R4C",#REF!),"")</f>
        <v>#REF!</v>
      </c>
      <c r="AB49" s="38" t="e">
        <f>IF(AND(#REF!="Muy Baja",#REF!="Mayor"),CONCATENATE("R4C",#REF!),"")</f>
        <v>#REF!</v>
      </c>
      <c r="AC49" s="39" t="e">
        <f>IF(AND(#REF!="Muy Baja",#REF!="Mayor"),CONCATENATE("R4C",#REF!),"")</f>
        <v>#REF!</v>
      </c>
      <c r="AD49" s="39" t="e">
        <f>IF(AND(#REF!="Muy Baja",#REF!="Mayor"),CONCATENATE("R4C",#REF!),"")</f>
        <v>#REF!</v>
      </c>
      <c r="AE49" s="39" t="e">
        <f>IF(AND(#REF!="Muy Baja",#REF!="Mayor"),CONCATENATE("R4C",#REF!),"")</f>
        <v>#REF!</v>
      </c>
      <c r="AF49" s="39" t="e">
        <f>IF(AND(#REF!="Muy Baja",#REF!="Mayor"),CONCATENATE("R4C",#REF!),"")</f>
        <v>#REF!</v>
      </c>
      <c r="AG49" s="40" t="e">
        <f>IF(AND(#REF!="Muy Baja",#REF!="Mayor"),CONCATENATE("R4C",#REF!),"")</f>
        <v>#REF!</v>
      </c>
      <c r="AH49" s="41" t="e">
        <f>IF(AND(#REF!="Muy Baja",#REF!="Catastrófico"),CONCATENATE("R4C",#REF!),"")</f>
        <v>#REF!</v>
      </c>
      <c r="AI49" s="42" t="e">
        <f>IF(AND(#REF!="Muy Baja",#REF!="Catastrófico"),CONCATENATE("R4C",#REF!),"")</f>
        <v>#REF!</v>
      </c>
      <c r="AJ49" s="42" t="e">
        <f>IF(AND(#REF!="Muy Baja",#REF!="Catastrófico"),CONCATENATE("R4C",#REF!),"")</f>
        <v>#REF!</v>
      </c>
      <c r="AK49" s="42" t="e">
        <f>IF(AND(#REF!="Muy Baja",#REF!="Catastrófico"),CONCATENATE("R4C",#REF!),"")</f>
        <v>#REF!</v>
      </c>
      <c r="AL49" s="42" t="e">
        <f>IF(AND(#REF!="Muy Baja",#REF!="Catastrófico"),CONCATENATE("R4C",#REF!),"")</f>
        <v>#REF!</v>
      </c>
      <c r="AM49" s="43" t="e">
        <f>IF(AND(#REF!="Muy Baja",#REF!="Catastrófico"),CONCATENATE("R4C",#REF!),"")</f>
        <v>#REF!</v>
      </c>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row>
    <row r="50" spans="1:80" ht="15" customHeight="1" x14ac:dyDescent="0.25">
      <c r="A50" s="69"/>
      <c r="B50" s="691"/>
      <c r="C50" s="691"/>
      <c r="D50" s="692"/>
      <c r="E50" s="732"/>
      <c r="F50" s="733"/>
      <c r="G50" s="733"/>
      <c r="H50" s="733"/>
      <c r="I50" s="734"/>
      <c r="J50" s="62" t="e">
        <f>IF(AND(#REF!="Muy Baja",#REF!="Leve"),CONCATENATE("R5C",#REF!),"")</f>
        <v>#REF!</v>
      </c>
      <c r="K50" s="63" t="e">
        <f>IF(AND(#REF!="Muy Baja",#REF!="Leve"),CONCATENATE("R5C",#REF!),"")</f>
        <v>#REF!</v>
      </c>
      <c r="L50" s="63" t="e">
        <f>IF(AND(#REF!="Muy Baja",#REF!="Leve"),CONCATENATE("R5C",#REF!),"")</f>
        <v>#REF!</v>
      </c>
      <c r="M50" s="63" t="e">
        <f>IF(AND(#REF!="Muy Baja",#REF!="Leve"),CONCATENATE("R5C",#REF!),"")</f>
        <v>#REF!</v>
      </c>
      <c r="N50" s="63" t="e">
        <f>IF(AND(#REF!="Muy Baja",#REF!="Leve"),CONCATENATE("R5C",#REF!),"")</f>
        <v>#REF!</v>
      </c>
      <c r="O50" s="64" t="e">
        <f>IF(AND(#REF!="Muy Baja",#REF!="Leve"),CONCATENATE("R5C",#REF!),"")</f>
        <v>#REF!</v>
      </c>
      <c r="P50" s="62" t="e">
        <f>IF(AND(#REF!="Muy Baja",#REF!="Menor"),CONCATENATE("R5C",#REF!),"")</f>
        <v>#REF!</v>
      </c>
      <c r="Q50" s="63" t="e">
        <f>IF(AND(#REF!="Muy Baja",#REF!="Menor"),CONCATENATE("R5C",#REF!),"")</f>
        <v>#REF!</v>
      </c>
      <c r="R50" s="63" t="e">
        <f>IF(AND(#REF!="Muy Baja",#REF!="Menor"),CONCATENATE("R5C",#REF!),"")</f>
        <v>#REF!</v>
      </c>
      <c r="S50" s="63" t="e">
        <f>IF(AND(#REF!="Muy Baja",#REF!="Menor"),CONCATENATE("R5C",#REF!),"")</f>
        <v>#REF!</v>
      </c>
      <c r="T50" s="63" t="e">
        <f>IF(AND(#REF!="Muy Baja",#REF!="Menor"),CONCATENATE("R5C",#REF!),"")</f>
        <v>#REF!</v>
      </c>
      <c r="U50" s="64" t="e">
        <f>IF(AND(#REF!="Muy Baja",#REF!="Menor"),CONCATENATE("R5C",#REF!),"")</f>
        <v>#REF!</v>
      </c>
      <c r="V50" s="53" t="e">
        <f>IF(AND(#REF!="Muy Baja",#REF!="Moderado"),CONCATENATE("R5C",#REF!),"")</f>
        <v>#REF!</v>
      </c>
      <c r="W50" s="54" t="e">
        <f>IF(AND(#REF!="Muy Baja",#REF!="Moderado"),CONCATENATE("R5C",#REF!),"")</f>
        <v>#REF!</v>
      </c>
      <c r="X50" s="54" t="e">
        <f>IF(AND(#REF!="Muy Baja",#REF!="Moderado"),CONCATENATE("R5C",#REF!),"")</f>
        <v>#REF!</v>
      </c>
      <c r="Y50" s="54" t="e">
        <f>IF(AND(#REF!="Muy Baja",#REF!="Moderado"),CONCATENATE("R5C",#REF!),"")</f>
        <v>#REF!</v>
      </c>
      <c r="Z50" s="54" t="e">
        <f>IF(AND(#REF!="Muy Baja",#REF!="Moderado"),CONCATENATE("R5C",#REF!),"")</f>
        <v>#REF!</v>
      </c>
      <c r="AA50" s="55" t="e">
        <f>IF(AND(#REF!="Muy Baja",#REF!="Moderado"),CONCATENATE("R5C",#REF!),"")</f>
        <v>#REF!</v>
      </c>
      <c r="AB50" s="38" t="e">
        <f>IF(AND(#REF!="Muy Baja",#REF!="Mayor"),CONCATENATE("R5C",#REF!),"")</f>
        <v>#REF!</v>
      </c>
      <c r="AC50" s="39" t="e">
        <f>IF(AND(#REF!="Muy Baja",#REF!="Mayor"),CONCATENATE("R5C",#REF!),"")</f>
        <v>#REF!</v>
      </c>
      <c r="AD50" s="39" t="e">
        <f>IF(AND(#REF!="Muy Baja",#REF!="Mayor"),CONCATENATE("R5C",#REF!),"")</f>
        <v>#REF!</v>
      </c>
      <c r="AE50" s="39" t="e">
        <f>IF(AND(#REF!="Muy Baja",#REF!="Mayor"),CONCATENATE("R5C",#REF!),"")</f>
        <v>#REF!</v>
      </c>
      <c r="AF50" s="39" t="e">
        <f>IF(AND(#REF!="Muy Baja",#REF!="Mayor"),CONCATENATE("R5C",#REF!),"")</f>
        <v>#REF!</v>
      </c>
      <c r="AG50" s="40" t="e">
        <f>IF(AND(#REF!="Muy Baja",#REF!="Mayor"),CONCATENATE("R5C",#REF!),"")</f>
        <v>#REF!</v>
      </c>
      <c r="AH50" s="41" t="e">
        <f>IF(AND(#REF!="Muy Baja",#REF!="Catastrófico"),CONCATENATE("R5C",#REF!),"")</f>
        <v>#REF!</v>
      </c>
      <c r="AI50" s="42" t="e">
        <f>IF(AND(#REF!="Muy Baja",#REF!="Catastrófico"),CONCATENATE("R5C",#REF!),"")</f>
        <v>#REF!</v>
      </c>
      <c r="AJ50" s="42" t="e">
        <f>IF(AND(#REF!="Muy Baja",#REF!="Catastrófico"),CONCATENATE("R5C",#REF!),"")</f>
        <v>#REF!</v>
      </c>
      <c r="AK50" s="42" t="e">
        <f>IF(AND(#REF!="Muy Baja",#REF!="Catastrófico"),CONCATENATE("R5C",#REF!),"")</f>
        <v>#REF!</v>
      </c>
      <c r="AL50" s="42" t="e">
        <f>IF(AND(#REF!="Muy Baja",#REF!="Catastrófico"),CONCATENATE("R5C",#REF!),"")</f>
        <v>#REF!</v>
      </c>
      <c r="AM50" s="43" t="e">
        <f>IF(AND(#REF!="Muy Baja",#REF!="Catastrófico"),CONCATENATE("R5C",#REF!),"")</f>
        <v>#REF!</v>
      </c>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row>
    <row r="51" spans="1:80" ht="15" customHeight="1" x14ac:dyDescent="0.25">
      <c r="A51" s="69"/>
      <c r="B51" s="691"/>
      <c r="C51" s="691"/>
      <c r="D51" s="692"/>
      <c r="E51" s="732"/>
      <c r="F51" s="733"/>
      <c r="G51" s="733"/>
      <c r="H51" s="733"/>
      <c r="I51" s="734"/>
      <c r="J51" s="62" t="e">
        <f>IF(AND(#REF!="Muy Baja",#REF!="Leve"),CONCATENATE("R6C",#REF!),"")</f>
        <v>#REF!</v>
      </c>
      <c r="K51" s="63" t="e">
        <f>IF(AND(#REF!="Muy Baja",#REF!="Leve"),CONCATENATE("R6C",#REF!),"")</f>
        <v>#REF!</v>
      </c>
      <c r="L51" s="63" t="e">
        <f>IF(AND(#REF!="Muy Baja",#REF!="Leve"),CONCATENATE("R6C",#REF!),"")</f>
        <v>#REF!</v>
      </c>
      <c r="M51" s="63" t="e">
        <f>IF(AND(#REF!="Muy Baja",#REF!="Leve"),CONCATENATE("R6C",#REF!),"")</f>
        <v>#REF!</v>
      </c>
      <c r="N51" s="63" t="e">
        <f>IF(AND(#REF!="Muy Baja",#REF!="Leve"),CONCATENATE("R6C",#REF!),"")</f>
        <v>#REF!</v>
      </c>
      <c r="O51" s="64" t="e">
        <f>IF(AND(#REF!="Muy Baja",#REF!="Leve"),CONCATENATE("R6C",#REF!),"")</f>
        <v>#REF!</v>
      </c>
      <c r="P51" s="62" t="e">
        <f>IF(AND(#REF!="Muy Baja",#REF!="Menor"),CONCATENATE("R6C",#REF!),"")</f>
        <v>#REF!</v>
      </c>
      <c r="Q51" s="63" t="e">
        <f>IF(AND(#REF!="Muy Baja",#REF!="Menor"),CONCATENATE("R6C",#REF!),"")</f>
        <v>#REF!</v>
      </c>
      <c r="R51" s="63" t="e">
        <f>IF(AND(#REF!="Muy Baja",#REF!="Menor"),CONCATENATE("R6C",#REF!),"")</f>
        <v>#REF!</v>
      </c>
      <c r="S51" s="63" t="e">
        <f>IF(AND(#REF!="Muy Baja",#REF!="Menor"),CONCATENATE("R6C",#REF!),"")</f>
        <v>#REF!</v>
      </c>
      <c r="T51" s="63" t="e">
        <f>IF(AND(#REF!="Muy Baja",#REF!="Menor"),CONCATENATE("R6C",#REF!),"")</f>
        <v>#REF!</v>
      </c>
      <c r="U51" s="64" t="e">
        <f>IF(AND(#REF!="Muy Baja",#REF!="Menor"),CONCATENATE("R6C",#REF!),"")</f>
        <v>#REF!</v>
      </c>
      <c r="V51" s="53" t="e">
        <f>IF(AND(#REF!="Muy Baja",#REF!="Moderado"),CONCATENATE("R6C",#REF!),"")</f>
        <v>#REF!</v>
      </c>
      <c r="W51" s="54" t="e">
        <f>IF(AND(#REF!="Muy Baja",#REF!="Moderado"),CONCATENATE("R6C",#REF!),"")</f>
        <v>#REF!</v>
      </c>
      <c r="X51" s="54" t="e">
        <f>IF(AND(#REF!="Muy Baja",#REF!="Moderado"),CONCATENATE("R6C",#REF!),"")</f>
        <v>#REF!</v>
      </c>
      <c r="Y51" s="54" t="e">
        <f>IF(AND(#REF!="Muy Baja",#REF!="Moderado"),CONCATENATE("R6C",#REF!),"")</f>
        <v>#REF!</v>
      </c>
      <c r="Z51" s="54" t="e">
        <f>IF(AND(#REF!="Muy Baja",#REF!="Moderado"),CONCATENATE("R6C",#REF!),"")</f>
        <v>#REF!</v>
      </c>
      <c r="AA51" s="55" t="e">
        <f>IF(AND(#REF!="Muy Baja",#REF!="Moderado"),CONCATENATE("R6C",#REF!),"")</f>
        <v>#REF!</v>
      </c>
      <c r="AB51" s="38" t="e">
        <f>IF(AND(#REF!="Muy Baja",#REF!="Mayor"),CONCATENATE("R6C",#REF!),"")</f>
        <v>#REF!</v>
      </c>
      <c r="AC51" s="39" t="e">
        <f>IF(AND(#REF!="Muy Baja",#REF!="Mayor"),CONCATENATE("R6C",#REF!),"")</f>
        <v>#REF!</v>
      </c>
      <c r="AD51" s="39" t="e">
        <f>IF(AND(#REF!="Muy Baja",#REF!="Mayor"),CONCATENATE("R6C",#REF!),"")</f>
        <v>#REF!</v>
      </c>
      <c r="AE51" s="39" t="e">
        <f>IF(AND(#REF!="Muy Baja",#REF!="Mayor"),CONCATENATE("R6C",#REF!),"")</f>
        <v>#REF!</v>
      </c>
      <c r="AF51" s="39" t="e">
        <f>IF(AND(#REF!="Muy Baja",#REF!="Mayor"),CONCATENATE("R6C",#REF!),"")</f>
        <v>#REF!</v>
      </c>
      <c r="AG51" s="40" t="e">
        <f>IF(AND(#REF!="Muy Baja",#REF!="Mayor"),CONCATENATE("R6C",#REF!),"")</f>
        <v>#REF!</v>
      </c>
      <c r="AH51" s="41" t="e">
        <f>IF(AND(#REF!="Muy Baja",#REF!="Catastrófico"),CONCATENATE("R6C",#REF!),"")</f>
        <v>#REF!</v>
      </c>
      <c r="AI51" s="42" t="e">
        <f>IF(AND(#REF!="Muy Baja",#REF!="Catastrófico"),CONCATENATE("R6C",#REF!),"")</f>
        <v>#REF!</v>
      </c>
      <c r="AJ51" s="42" t="e">
        <f>IF(AND(#REF!="Muy Baja",#REF!="Catastrófico"),CONCATENATE("R6C",#REF!),"")</f>
        <v>#REF!</v>
      </c>
      <c r="AK51" s="42" t="e">
        <f>IF(AND(#REF!="Muy Baja",#REF!="Catastrófico"),CONCATENATE("R6C",#REF!),"")</f>
        <v>#REF!</v>
      </c>
      <c r="AL51" s="42" t="e">
        <f>IF(AND(#REF!="Muy Baja",#REF!="Catastrófico"),CONCATENATE("R6C",#REF!),"")</f>
        <v>#REF!</v>
      </c>
      <c r="AM51" s="43" t="e">
        <f>IF(AND(#REF!="Muy Baja",#REF!="Catastrófico"),CONCATENATE("R6C",#REF!),"")</f>
        <v>#REF!</v>
      </c>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row>
    <row r="52" spans="1:80" ht="15" customHeight="1" x14ac:dyDescent="0.25">
      <c r="A52" s="69"/>
      <c r="B52" s="691"/>
      <c r="C52" s="691"/>
      <c r="D52" s="692"/>
      <c r="E52" s="732"/>
      <c r="F52" s="733"/>
      <c r="G52" s="733"/>
      <c r="H52" s="733"/>
      <c r="I52" s="734"/>
      <c r="J52" s="62" t="e">
        <f>IF(AND(#REF!="Muy Baja",#REF!="Leve"),CONCATENATE("R7C",#REF!),"")</f>
        <v>#REF!</v>
      </c>
      <c r="K52" s="63" t="e">
        <f>IF(AND(#REF!="Muy Baja",#REF!="Leve"),CONCATENATE("R7C",#REF!),"")</f>
        <v>#REF!</v>
      </c>
      <c r="L52" s="63" t="e">
        <f>IF(AND(#REF!="Muy Baja",#REF!="Leve"),CONCATENATE("R7C",#REF!),"")</f>
        <v>#REF!</v>
      </c>
      <c r="M52" s="63" t="e">
        <f>IF(AND(#REF!="Muy Baja",#REF!="Leve"),CONCATENATE("R7C",#REF!),"")</f>
        <v>#REF!</v>
      </c>
      <c r="N52" s="63" t="e">
        <f>IF(AND(#REF!="Muy Baja",#REF!="Leve"),CONCATENATE("R7C",#REF!),"")</f>
        <v>#REF!</v>
      </c>
      <c r="O52" s="64" t="e">
        <f>IF(AND(#REF!="Muy Baja",#REF!="Leve"),CONCATENATE("R7C",#REF!),"")</f>
        <v>#REF!</v>
      </c>
      <c r="P52" s="62" t="e">
        <f>IF(AND(#REF!="Muy Baja",#REF!="Menor"),CONCATENATE("R7C",#REF!),"")</f>
        <v>#REF!</v>
      </c>
      <c r="Q52" s="63" t="e">
        <f>IF(AND(#REF!="Muy Baja",#REF!="Menor"),CONCATENATE("R7C",#REF!),"")</f>
        <v>#REF!</v>
      </c>
      <c r="R52" s="63" t="e">
        <f>IF(AND(#REF!="Muy Baja",#REF!="Menor"),CONCATENATE("R7C",#REF!),"")</f>
        <v>#REF!</v>
      </c>
      <c r="S52" s="63" t="e">
        <f>IF(AND(#REF!="Muy Baja",#REF!="Menor"),CONCATENATE("R7C",#REF!),"")</f>
        <v>#REF!</v>
      </c>
      <c r="T52" s="63" t="e">
        <f>IF(AND(#REF!="Muy Baja",#REF!="Menor"),CONCATENATE("R7C",#REF!),"")</f>
        <v>#REF!</v>
      </c>
      <c r="U52" s="64" t="e">
        <f>IF(AND(#REF!="Muy Baja",#REF!="Menor"),CONCATENATE("R7C",#REF!),"")</f>
        <v>#REF!</v>
      </c>
      <c r="V52" s="53" t="e">
        <f>IF(AND(#REF!="Muy Baja",#REF!="Moderado"),CONCATENATE("R7C",#REF!),"")</f>
        <v>#REF!</v>
      </c>
      <c r="W52" s="54" t="e">
        <f>IF(AND(#REF!="Muy Baja",#REF!="Moderado"),CONCATENATE("R7C",#REF!),"")</f>
        <v>#REF!</v>
      </c>
      <c r="X52" s="54" t="e">
        <f>IF(AND(#REF!="Muy Baja",#REF!="Moderado"),CONCATENATE("R7C",#REF!),"")</f>
        <v>#REF!</v>
      </c>
      <c r="Y52" s="54" t="e">
        <f>IF(AND(#REF!="Muy Baja",#REF!="Moderado"),CONCATENATE("R7C",#REF!),"")</f>
        <v>#REF!</v>
      </c>
      <c r="Z52" s="54" t="e">
        <f>IF(AND(#REF!="Muy Baja",#REF!="Moderado"),CONCATENATE("R7C",#REF!),"")</f>
        <v>#REF!</v>
      </c>
      <c r="AA52" s="55" t="e">
        <f>IF(AND(#REF!="Muy Baja",#REF!="Moderado"),CONCATENATE("R7C",#REF!),"")</f>
        <v>#REF!</v>
      </c>
      <c r="AB52" s="38" t="e">
        <f>IF(AND(#REF!="Muy Baja",#REF!="Mayor"),CONCATENATE("R7C",#REF!),"")</f>
        <v>#REF!</v>
      </c>
      <c r="AC52" s="39" t="e">
        <f>IF(AND(#REF!="Muy Baja",#REF!="Mayor"),CONCATENATE("R7C",#REF!),"")</f>
        <v>#REF!</v>
      </c>
      <c r="AD52" s="39" t="e">
        <f>IF(AND(#REF!="Muy Baja",#REF!="Mayor"),CONCATENATE("R7C",#REF!),"")</f>
        <v>#REF!</v>
      </c>
      <c r="AE52" s="39" t="e">
        <f>IF(AND(#REF!="Muy Baja",#REF!="Mayor"),CONCATENATE("R7C",#REF!),"")</f>
        <v>#REF!</v>
      </c>
      <c r="AF52" s="39" t="e">
        <f>IF(AND(#REF!="Muy Baja",#REF!="Mayor"),CONCATENATE("R7C",#REF!),"")</f>
        <v>#REF!</v>
      </c>
      <c r="AG52" s="40" t="e">
        <f>IF(AND(#REF!="Muy Baja",#REF!="Mayor"),CONCATENATE("R7C",#REF!),"")</f>
        <v>#REF!</v>
      </c>
      <c r="AH52" s="41" t="e">
        <f>IF(AND(#REF!="Muy Baja",#REF!="Catastrófico"),CONCATENATE("R7C",#REF!),"")</f>
        <v>#REF!</v>
      </c>
      <c r="AI52" s="42" t="e">
        <f>IF(AND(#REF!="Muy Baja",#REF!="Catastrófico"),CONCATENATE("R7C",#REF!),"")</f>
        <v>#REF!</v>
      </c>
      <c r="AJ52" s="42" t="e">
        <f>IF(AND(#REF!="Muy Baja",#REF!="Catastrófico"),CONCATENATE("R7C",#REF!),"")</f>
        <v>#REF!</v>
      </c>
      <c r="AK52" s="42" t="e">
        <f>IF(AND(#REF!="Muy Baja",#REF!="Catastrófico"),CONCATENATE("R7C",#REF!),"")</f>
        <v>#REF!</v>
      </c>
      <c r="AL52" s="42" t="e">
        <f>IF(AND(#REF!="Muy Baja",#REF!="Catastrófico"),CONCATENATE("R7C",#REF!),"")</f>
        <v>#REF!</v>
      </c>
      <c r="AM52" s="43" t="e">
        <f>IF(AND(#REF!="Muy Baja",#REF!="Catastrófico"),CONCATENATE("R7C",#REF!),"")</f>
        <v>#REF!</v>
      </c>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row>
    <row r="53" spans="1:80" ht="15" customHeight="1" x14ac:dyDescent="0.25">
      <c r="A53" s="69"/>
      <c r="B53" s="691"/>
      <c r="C53" s="691"/>
      <c r="D53" s="692"/>
      <c r="E53" s="732"/>
      <c r="F53" s="733"/>
      <c r="G53" s="733"/>
      <c r="H53" s="733"/>
      <c r="I53" s="734"/>
      <c r="J53" s="62" t="e">
        <f>IF(AND(#REF!="Muy Baja",#REF!="Leve"),CONCATENATE("R8C",#REF!),"")</f>
        <v>#REF!</v>
      </c>
      <c r="K53" s="63" t="e">
        <f>IF(AND(#REF!="Muy Baja",#REF!="Leve"),CONCATENATE("R8C",#REF!),"")</f>
        <v>#REF!</v>
      </c>
      <c r="L53" s="63" t="e">
        <f>IF(AND(#REF!="Muy Baja",#REF!="Leve"),CONCATENATE("R8C",#REF!),"")</f>
        <v>#REF!</v>
      </c>
      <c r="M53" s="63" t="e">
        <f>IF(AND(#REF!="Muy Baja",#REF!="Leve"),CONCATENATE("R8C",#REF!),"")</f>
        <v>#REF!</v>
      </c>
      <c r="N53" s="63" t="e">
        <f>IF(AND(#REF!="Muy Baja",#REF!="Leve"),CONCATENATE("R8C",#REF!),"")</f>
        <v>#REF!</v>
      </c>
      <c r="O53" s="64" t="e">
        <f>IF(AND(#REF!="Muy Baja",#REF!="Leve"),CONCATENATE("R8C",#REF!),"")</f>
        <v>#REF!</v>
      </c>
      <c r="P53" s="62" t="e">
        <f>IF(AND(#REF!="Muy Baja",#REF!="Menor"),CONCATENATE("R8C",#REF!),"")</f>
        <v>#REF!</v>
      </c>
      <c r="Q53" s="63" t="e">
        <f>IF(AND(#REF!="Muy Baja",#REF!="Menor"),CONCATENATE("R8C",#REF!),"")</f>
        <v>#REF!</v>
      </c>
      <c r="R53" s="63" t="e">
        <f>IF(AND(#REF!="Muy Baja",#REF!="Menor"),CONCATENATE("R8C",#REF!),"")</f>
        <v>#REF!</v>
      </c>
      <c r="S53" s="63" t="e">
        <f>IF(AND(#REF!="Muy Baja",#REF!="Menor"),CONCATENATE("R8C",#REF!),"")</f>
        <v>#REF!</v>
      </c>
      <c r="T53" s="63" t="e">
        <f>IF(AND(#REF!="Muy Baja",#REF!="Menor"),CONCATENATE("R8C",#REF!),"")</f>
        <v>#REF!</v>
      </c>
      <c r="U53" s="64" t="e">
        <f>IF(AND(#REF!="Muy Baja",#REF!="Menor"),CONCATENATE("R8C",#REF!),"")</f>
        <v>#REF!</v>
      </c>
      <c r="V53" s="53" t="e">
        <f>IF(AND(#REF!="Muy Baja",#REF!="Moderado"),CONCATENATE("R8C",#REF!),"")</f>
        <v>#REF!</v>
      </c>
      <c r="W53" s="54" t="e">
        <f>IF(AND(#REF!="Muy Baja",#REF!="Moderado"),CONCATENATE("R8C",#REF!),"")</f>
        <v>#REF!</v>
      </c>
      <c r="X53" s="54" t="e">
        <f>IF(AND(#REF!="Muy Baja",#REF!="Moderado"),CONCATENATE("R8C",#REF!),"")</f>
        <v>#REF!</v>
      </c>
      <c r="Y53" s="54" t="e">
        <f>IF(AND(#REF!="Muy Baja",#REF!="Moderado"),CONCATENATE("R8C",#REF!),"")</f>
        <v>#REF!</v>
      </c>
      <c r="Z53" s="54" t="e">
        <f>IF(AND(#REF!="Muy Baja",#REF!="Moderado"),CONCATENATE("R8C",#REF!),"")</f>
        <v>#REF!</v>
      </c>
      <c r="AA53" s="55" t="e">
        <f>IF(AND(#REF!="Muy Baja",#REF!="Moderado"),CONCATENATE("R8C",#REF!),"")</f>
        <v>#REF!</v>
      </c>
      <c r="AB53" s="38" t="e">
        <f>IF(AND(#REF!="Muy Baja",#REF!="Mayor"),CONCATENATE("R8C",#REF!),"")</f>
        <v>#REF!</v>
      </c>
      <c r="AC53" s="39" t="e">
        <f>IF(AND(#REF!="Muy Baja",#REF!="Mayor"),CONCATENATE("R8C",#REF!),"")</f>
        <v>#REF!</v>
      </c>
      <c r="AD53" s="39" t="e">
        <f>IF(AND(#REF!="Muy Baja",#REF!="Mayor"),CONCATENATE("R8C",#REF!),"")</f>
        <v>#REF!</v>
      </c>
      <c r="AE53" s="39" t="e">
        <f>IF(AND(#REF!="Muy Baja",#REF!="Mayor"),CONCATENATE("R8C",#REF!),"")</f>
        <v>#REF!</v>
      </c>
      <c r="AF53" s="39" t="e">
        <f>IF(AND(#REF!="Muy Baja",#REF!="Mayor"),CONCATENATE("R8C",#REF!),"")</f>
        <v>#REF!</v>
      </c>
      <c r="AG53" s="40" t="e">
        <f>IF(AND(#REF!="Muy Baja",#REF!="Mayor"),CONCATENATE("R8C",#REF!),"")</f>
        <v>#REF!</v>
      </c>
      <c r="AH53" s="41" t="e">
        <f>IF(AND(#REF!="Muy Baja",#REF!="Catastrófico"),CONCATENATE("R8C",#REF!),"")</f>
        <v>#REF!</v>
      </c>
      <c r="AI53" s="42" t="e">
        <f>IF(AND(#REF!="Muy Baja",#REF!="Catastrófico"),CONCATENATE("R8C",#REF!),"")</f>
        <v>#REF!</v>
      </c>
      <c r="AJ53" s="42" t="e">
        <f>IF(AND(#REF!="Muy Baja",#REF!="Catastrófico"),CONCATENATE("R8C",#REF!),"")</f>
        <v>#REF!</v>
      </c>
      <c r="AK53" s="42" t="e">
        <f>IF(AND(#REF!="Muy Baja",#REF!="Catastrófico"),CONCATENATE("R8C",#REF!),"")</f>
        <v>#REF!</v>
      </c>
      <c r="AL53" s="42" t="e">
        <f>IF(AND(#REF!="Muy Baja",#REF!="Catastrófico"),CONCATENATE("R8C",#REF!),"")</f>
        <v>#REF!</v>
      </c>
      <c r="AM53" s="43" t="e">
        <f>IF(AND(#REF!="Muy Baja",#REF!="Catastrófico"),CONCATENATE("R8C",#REF!),"")</f>
        <v>#REF!</v>
      </c>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row>
    <row r="54" spans="1:80" ht="15" customHeight="1" x14ac:dyDescent="0.25">
      <c r="A54" s="69"/>
      <c r="B54" s="691"/>
      <c r="C54" s="691"/>
      <c r="D54" s="692"/>
      <c r="E54" s="732"/>
      <c r="F54" s="733"/>
      <c r="G54" s="733"/>
      <c r="H54" s="733"/>
      <c r="I54" s="734"/>
      <c r="J54" s="62" t="e">
        <f>IF(AND(#REF!="Muy Baja",#REF!="Leve"),CONCATENATE("R9C",#REF!),"")</f>
        <v>#REF!</v>
      </c>
      <c r="K54" s="63" t="e">
        <f>IF(AND(#REF!="Muy Baja",#REF!="Leve"),CONCATENATE("R9C",#REF!),"")</f>
        <v>#REF!</v>
      </c>
      <c r="L54" s="63" t="e">
        <f>IF(AND(#REF!="Muy Baja",#REF!="Leve"),CONCATENATE("R9C",#REF!),"")</f>
        <v>#REF!</v>
      </c>
      <c r="M54" s="63" t="e">
        <f>IF(AND(#REF!="Muy Baja",#REF!="Leve"),CONCATENATE("R9C",#REF!),"")</f>
        <v>#REF!</v>
      </c>
      <c r="N54" s="63" t="e">
        <f>IF(AND(#REF!="Muy Baja",#REF!="Leve"),CONCATENATE("R9C",#REF!),"")</f>
        <v>#REF!</v>
      </c>
      <c r="O54" s="64" t="e">
        <f>IF(AND(#REF!="Muy Baja",#REF!="Leve"),CONCATENATE("R9C",#REF!),"")</f>
        <v>#REF!</v>
      </c>
      <c r="P54" s="62" t="e">
        <f>IF(AND(#REF!="Muy Baja",#REF!="Menor"),CONCATENATE("R9C",#REF!),"")</f>
        <v>#REF!</v>
      </c>
      <c r="Q54" s="63" t="e">
        <f>IF(AND(#REF!="Muy Baja",#REF!="Menor"),CONCATENATE("R9C",#REF!),"")</f>
        <v>#REF!</v>
      </c>
      <c r="R54" s="63" t="e">
        <f>IF(AND(#REF!="Muy Baja",#REF!="Menor"),CONCATENATE("R9C",#REF!),"")</f>
        <v>#REF!</v>
      </c>
      <c r="S54" s="63" t="e">
        <f>IF(AND(#REF!="Muy Baja",#REF!="Menor"),CONCATENATE("R9C",#REF!),"")</f>
        <v>#REF!</v>
      </c>
      <c r="T54" s="63" t="e">
        <f>IF(AND(#REF!="Muy Baja",#REF!="Menor"),CONCATENATE("R9C",#REF!),"")</f>
        <v>#REF!</v>
      </c>
      <c r="U54" s="64" t="e">
        <f>IF(AND(#REF!="Muy Baja",#REF!="Menor"),CONCATENATE("R9C",#REF!),"")</f>
        <v>#REF!</v>
      </c>
      <c r="V54" s="53" t="e">
        <f>IF(AND(#REF!="Muy Baja",#REF!="Moderado"),CONCATENATE("R9C",#REF!),"")</f>
        <v>#REF!</v>
      </c>
      <c r="W54" s="54" t="e">
        <f>IF(AND(#REF!="Muy Baja",#REF!="Moderado"),CONCATENATE("R9C",#REF!),"")</f>
        <v>#REF!</v>
      </c>
      <c r="X54" s="54" t="e">
        <f>IF(AND(#REF!="Muy Baja",#REF!="Moderado"),CONCATENATE("R9C",#REF!),"")</f>
        <v>#REF!</v>
      </c>
      <c r="Y54" s="54" t="e">
        <f>IF(AND(#REF!="Muy Baja",#REF!="Moderado"),CONCATENATE("R9C",#REF!),"")</f>
        <v>#REF!</v>
      </c>
      <c r="Z54" s="54" t="e">
        <f>IF(AND(#REF!="Muy Baja",#REF!="Moderado"),CONCATENATE("R9C",#REF!),"")</f>
        <v>#REF!</v>
      </c>
      <c r="AA54" s="55" t="e">
        <f>IF(AND(#REF!="Muy Baja",#REF!="Moderado"),CONCATENATE("R9C",#REF!),"")</f>
        <v>#REF!</v>
      </c>
      <c r="AB54" s="38" t="e">
        <f>IF(AND(#REF!="Muy Baja",#REF!="Mayor"),CONCATENATE("R9C",#REF!),"")</f>
        <v>#REF!</v>
      </c>
      <c r="AC54" s="39" t="e">
        <f>IF(AND(#REF!="Muy Baja",#REF!="Mayor"),CONCATENATE("R9C",#REF!),"")</f>
        <v>#REF!</v>
      </c>
      <c r="AD54" s="39" t="e">
        <f>IF(AND(#REF!="Muy Baja",#REF!="Mayor"),CONCATENATE("R9C",#REF!),"")</f>
        <v>#REF!</v>
      </c>
      <c r="AE54" s="39" t="e">
        <f>IF(AND(#REF!="Muy Baja",#REF!="Mayor"),CONCATENATE("R9C",#REF!),"")</f>
        <v>#REF!</v>
      </c>
      <c r="AF54" s="39" t="e">
        <f>IF(AND(#REF!="Muy Baja",#REF!="Mayor"),CONCATENATE("R9C",#REF!),"")</f>
        <v>#REF!</v>
      </c>
      <c r="AG54" s="40" t="e">
        <f>IF(AND(#REF!="Muy Baja",#REF!="Mayor"),CONCATENATE("R9C",#REF!),"")</f>
        <v>#REF!</v>
      </c>
      <c r="AH54" s="41" t="e">
        <f>IF(AND(#REF!="Muy Baja",#REF!="Catastrófico"),CONCATENATE("R9C",#REF!),"")</f>
        <v>#REF!</v>
      </c>
      <c r="AI54" s="42" t="e">
        <f>IF(AND(#REF!="Muy Baja",#REF!="Catastrófico"),CONCATENATE("R9C",#REF!),"")</f>
        <v>#REF!</v>
      </c>
      <c r="AJ54" s="42" t="e">
        <f>IF(AND(#REF!="Muy Baja",#REF!="Catastrófico"),CONCATENATE("R9C",#REF!),"")</f>
        <v>#REF!</v>
      </c>
      <c r="AK54" s="42" t="e">
        <f>IF(AND(#REF!="Muy Baja",#REF!="Catastrófico"),CONCATENATE("R9C",#REF!),"")</f>
        <v>#REF!</v>
      </c>
      <c r="AL54" s="42" t="e">
        <f>IF(AND(#REF!="Muy Baja",#REF!="Catastrófico"),CONCATENATE("R9C",#REF!),"")</f>
        <v>#REF!</v>
      </c>
      <c r="AM54" s="43" t="e">
        <f>IF(AND(#REF!="Muy Baja",#REF!="Catastrófico"),CONCATENATE("R9C",#REF!),"")</f>
        <v>#REF!</v>
      </c>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row>
    <row r="55" spans="1:80" ht="15.75" customHeight="1" thickBot="1" x14ac:dyDescent="0.3">
      <c r="A55" s="69"/>
      <c r="B55" s="691"/>
      <c r="C55" s="691"/>
      <c r="D55" s="692"/>
      <c r="E55" s="735"/>
      <c r="F55" s="736"/>
      <c r="G55" s="736"/>
      <c r="H55" s="736"/>
      <c r="I55" s="737"/>
      <c r="J55" s="65" t="e">
        <f>IF(AND(#REF!="Muy Baja",#REF!="Leve"),CONCATENATE("R10C",#REF!),"")</f>
        <v>#REF!</v>
      </c>
      <c r="K55" s="66" t="e">
        <f>IF(AND(#REF!="Muy Baja",#REF!="Leve"),CONCATENATE("R10C",#REF!),"")</f>
        <v>#REF!</v>
      </c>
      <c r="L55" s="66" t="e">
        <f>IF(AND(#REF!="Muy Baja",#REF!="Leve"),CONCATENATE("R10C",#REF!),"")</f>
        <v>#REF!</v>
      </c>
      <c r="M55" s="66" t="e">
        <f>IF(AND(#REF!="Muy Baja",#REF!="Leve"),CONCATENATE("R10C",#REF!),"")</f>
        <v>#REF!</v>
      </c>
      <c r="N55" s="66" t="e">
        <f>IF(AND(#REF!="Muy Baja",#REF!="Leve"),CONCATENATE("R10C",#REF!),"")</f>
        <v>#REF!</v>
      </c>
      <c r="O55" s="67" t="e">
        <f>IF(AND(#REF!="Muy Baja",#REF!="Leve"),CONCATENATE("R10C",#REF!),"")</f>
        <v>#REF!</v>
      </c>
      <c r="P55" s="65" t="e">
        <f>IF(AND(#REF!="Muy Baja",#REF!="Menor"),CONCATENATE("R10C",#REF!),"")</f>
        <v>#REF!</v>
      </c>
      <c r="Q55" s="66" t="e">
        <f>IF(AND(#REF!="Muy Baja",#REF!="Menor"),CONCATENATE("R10C",#REF!),"")</f>
        <v>#REF!</v>
      </c>
      <c r="R55" s="66" t="e">
        <f>IF(AND(#REF!="Muy Baja",#REF!="Menor"),CONCATENATE("R10C",#REF!),"")</f>
        <v>#REF!</v>
      </c>
      <c r="S55" s="66" t="e">
        <f>IF(AND(#REF!="Muy Baja",#REF!="Menor"),CONCATENATE("R10C",#REF!),"")</f>
        <v>#REF!</v>
      </c>
      <c r="T55" s="66" t="e">
        <f>IF(AND(#REF!="Muy Baja",#REF!="Menor"),CONCATENATE("R10C",#REF!),"")</f>
        <v>#REF!</v>
      </c>
      <c r="U55" s="67" t="e">
        <f>IF(AND(#REF!="Muy Baja",#REF!="Menor"),CONCATENATE("R10C",#REF!),"")</f>
        <v>#REF!</v>
      </c>
      <c r="V55" s="56" t="e">
        <f>IF(AND(#REF!="Muy Baja",#REF!="Moderado"),CONCATENATE("R10C",#REF!),"")</f>
        <v>#REF!</v>
      </c>
      <c r="W55" s="57" t="e">
        <f>IF(AND(#REF!="Muy Baja",#REF!="Moderado"),CONCATENATE("R10C",#REF!),"")</f>
        <v>#REF!</v>
      </c>
      <c r="X55" s="57" t="e">
        <f>IF(AND(#REF!="Muy Baja",#REF!="Moderado"),CONCATENATE("R10C",#REF!),"")</f>
        <v>#REF!</v>
      </c>
      <c r="Y55" s="57" t="e">
        <f>IF(AND(#REF!="Muy Baja",#REF!="Moderado"),CONCATENATE("R10C",#REF!),"")</f>
        <v>#REF!</v>
      </c>
      <c r="Z55" s="57" t="e">
        <f>IF(AND(#REF!="Muy Baja",#REF!="Moderado"),CONCATENATE("R10C",#REF!),"")</f>
        <v>#REF!</v>
      </c>
      <c r="AA55" s="58" t="e">
        <f>IF(AND(#REF!="Muy Baja",#REF!="Moderado"),CONCATENATE("R10C",#REF!),"")</f>
        <v>#REF!</v>
      </c>
      <c r="AB55" s="44" t="e">
        <f>IF(AND(#REF!="Muy Baja",#REF!="Mayor"),CONCATENATE("R10C",#REF!),"")</f>
        <v>#REF!</v>
      </c>
      <c r="AC55" s="45" t="e">
        <f>IF(AND(#REF!="Muy Baja",#REF!="Mayor"),CONCATENATE("R10C",#REF!),"")</f>
        <v>#REF!</v>
      </c>
      <c r="AD55" s="45" t="e">
        <f>IF(AND(#REF!="Muy Baja",#REF!="Mayor"),CONCATENATE("R10C",#REF!),"")</f>
        <v>#REF!</v>
      </c>
      <c r="AE55" s="45" t="e">
        <f>IF(AND(#REF!="Muy Baja",#REF!="Mayor"),CONCATENATE("R10C",#REF!),"")</f>
        <v>#REF!</v>
      </c>
      <c r="AF55" s="45" t="e">
        <f>IF(AND(#REF!="Muy Baja",#REF!="Mayor"),CONCATENATE("R10C",#REF!),"")</f>
        <v>#REF!</v>
      </c>
      <c r="AG55" s="46" t="e">
        <f>IF(AND(#REF!="Muy Baja",#REF!="Mayor"),CONCATENATE("R10C",#REF!),"")</f>
        <v>#REF!</v>
      </c>
      <c r="AH55" s="47" t="e">
        <f>IF(AND(#REF!="Muy Baja",#REF!="Catastrófico"),CONCATENATE("R10C",#REF!),"")</f>
        <v>#REF!</v>
      </c>
      <c r="AI55" s="48" t="e">
        <f>IF(AND(#REF!="Muy Baja",#REF!="Catastrófico"),CONCATENATE("R10C",#REF!),"")</f>
        <v>#REF!</v>
      </c>
      <c r="AJ55" s="48" t="e">
        <f>IF(AND(#REF!="Muy Baja",#REF!="Catastrófico"),CONCATENATE("R10C",#REF!),"")</f>
        <v>#REF!</v>
      </c>
      <c r="AK55" s="48" t="e">
        <f>IF(AND(#REF!="Muy Baja",#REF!="Catastrófico"),CONCATENATE("R10C",#REF!),"")</f>
        <v>#REF!</v>
      </c>
      <c r="AL55" s="48" t="e">
        <f>IF(AND(#REF!="Muy Baja",#REF!="Catastrófico"),CONCATENATE("R10C",#REF!),"")</f>
        <v>#REF!</v>
      </c>
      <c r="AM55" s="49" t="e">
        <f>IF(AND(#REF!="Muy Baja",#REF!="Catastrófico"),CONCATENATE("R10C",#REF!),"")</f>
        <v>#REF!</v>
      </c>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row>
    <row r="56" spans="1:80" x14ac:dyDescent="0.25">
      <c r="A56" s="69"/>
      <c r="B56" s="69"/>
      <c r="C56" s="69"/>
      <c r="D56" s="69"/>
      <c r="E56" s="69"/>
      <c r="F56" s="69"/>
      <c r="G56" s="69"/>
      <c r="H56" s="69"/>
      <c r="I56" s="69"/>
      <c r="J56" s="729" t="s">
        <v>299</v>
      </c>
      <c r="K56" s="730"/>
      <c r="L56" s="730"/>
      <c r="M56" s="730"/>
      <c r="N56" s="730"/>
      <c r="O56" s="731"/>
      <c r="P56" s="729" t="s">
        <v>300</v>
      </c>
      <c r="Q56" s="730"/>
      <c r="R56" s="730"/>
      <c r="S56" s="730"/>
      <c r="T56" s="730"/>
      <c r="U56" s="731"/>
      <c r="V56" s="729" t="s">
        <v>301</v>
      </c>
      <c r="W56" s="730"/>
      <c r="X56" s="730"/>
      <c r="Y56" s="730"/>
      <c r="Z56" s="730"/>
      <c r="AA56" s="731"/>
      <c r="AB56" s="729" t="s">
        <v>302</v>
      </c>
      <c r="AC56" s="738"/>
      <c r="AD56" s="730"/>
      <c r="AE56" s="730"/>
      <c r="AF56" s="730"/>
      <c r="AG56" s="731"/>
      <c r="AH56" s="729" t="s">
        <v>303</v>
      </c>
      <c r="AI56" s="730"/>
      <c r="AJ56" s="730"/>
      <c r="AK56" s="730"/>
      <c r="AL56" s="730"/>
      <c r="AM56" s="731"/>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row>
    <row r="57" spans="1:80" x14ac:dyDescent="0.25">
      <c r="A57" s="69"/>
      <c r="B57" s="69"/>
      <c r="C57" s="69"/>
      <c r="D57" s="69"/>
      <c r="E57" s="69"/>
      <c r="F57" s="69"/>
      <c r="G57" s="69"/>
      <c r="H57" s="69"/>
      <c r="I57" s="69"/>
      <c r="J57" s="732"/>
      <c r="K57" s="733"/>
      <c r="L57" s="733"/>
      <c r="M57" s="733"/>
      <c r="N57" s="733"/>
      <c r="O57" s="734"/>
      <c r="P57" s="732"/>
      <c r="Q57" s="733"/>
      <c r="R57" s="733"/>
      <c r="S57" s="733"/>
      <c r="T57" s="733"/>
      <c r="U57" s="734"/>
      <c r="V57" s="732"/>
      <c r="W57" s="733"/>
      <c r="X57" s="733"/>
      <c r="Y57" s="733"/>
      <c r="Z57" s="733"/>
      <c r="AA57" s="734"/>
      <c r="AB57" s="732"/>
      <c r="AC57" s="733"/>
      <c r="AD57" s="733"/>
      <c r="AE57" s="733"/>
      <c r="AF57" s="733"/>
      <c r="AG57" s="734"/>
      <c r="AH57" s="732"/>
      <c r="AI57" s="733"/>
      <c r="AJ57" s="733"/>
      <c r="AK57" s="733"/>
      <c r="AL57" s="733"/>
      <c r="AM57" s="734"/>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row>
    <row r="58" spans="1:80" x14ac:dyDescent="0.25">
      <c r="A58" s="69"/>
      <c r="B58" s="69"/>
      <c r="C58" s="69"/>
      <c r="D58" s="69"/>
      <c r="E58" s="69"/>
      <c r="F58" s="69"/>
      <c r="G58" s="69"/>
      <c r="H58" s="69"/>
      <c r="I58" s="69"/>
      <c r="J58" s="732"/>
      <c r="K58" s="733"/>
      <c r="L58" s="733"/>
      <c r="M58" s="733"/>
      <c r="N58" s="733"/>
      <c r="O58" s="734"/>
      <c r="P58" s="732"/>
      <c r="Q58" s="733"/>
      <c r="R58" s="733"/>
      <c r="S58" s="733"/>
      <c r="T58" s="733"/>
      <c r="U58" s="734"/>
      <c r="V58" s="732"/>
      <c r="W58" s="733"/>
      <c r="X58" s="733"/>
      <c r="Y58" s="733"/>
      <c r="Z58" s="733"/>
      <c r="AA58" s="734"/>
      <c r="AB58" s="732"/>
      <c r="AC58" s="733"/>
      <c r="AD58" s="733"/>
      <c r="AE58" s="733"/>
      <c r="AF58" s="733"/>
      <c r="AG58" s="734"/>
      <c r="AH58" s="732"/>
      <c r="AI58" s="733"/>
      <c r="AJ58" s="733"/>
      <c r="AK58" s="733"/>
      <c r="AL58" s="733"/>
      <c r="AM58" s="734"/>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row>
    <row r="59" spans="1:80" x14ac:dyDescent="0.25">
      <c r="A59" s="69"/>
      <c r="B59" s="69"/>
      <c r="C59" s="69"/>
      <c r="D59" s="69"/>
      <c r="E59" s="69"/>
      <c r="F59" s="69"/>
      <c r="G59" s="69"/>
      <c r="H59" s="69"/>
      <c r="I59" s="69"/>
      <c r="J59" s="732"/>
      <c r="K59" s="733"/>
      <c r="L59" s="733"/>
      <c r="M59" s="733"/>
      <c r="N59" s="733"/>
      <c r="O59" s="734"/>
      <c r="P59" s="732"/>
      <c r="Q59" s="733"/>
      <c r="R59" s="733"/>
      <c r="S59" s="733"/>
      <c r="T59" s="733"/>
      <c r="U59" s="734"/>
      <c r="V59" s="732"/>
      <c r="W59" s="733"/>
      <c r="X59" s="733"/>
      <c r="Y59" s="733"/>
      <c r="Z59" s="733"/>
      <c r="AA59" s="734"/>
      <c r="AB59" s="732"/>
      <c r="AC59" s="733"/>
      <c r="AD59" s="733"/>
      <c r="AE59" s="733"/>
      <c r="AF59" s="733"/>
      <c r="AG59" s="734"/>
      <c r="AH59" s="732"/>
      <c r="AI59" s="733"/>
      <c r="AJ59" s="733"/>
      <c r="AK59" s="733"/>
      <c r="AL59" s="733"/>
      <c r="AM59" s="734"/>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row>
    <row r="60" spans="1:80" x14ac:dyDescent="0.25">
      <c r="A60" s="69"/>
      <c r="B60" s="69"/>
      <c r="C60" s="69"/>
      <c r="D60" s="69"/>
      <c r="E60" s="69"/>
      <c r="F60" s="69"/>
      <c r="G60" s="69"/>
      <c r="H60" s="69"/>
      <c r="I60" s="69"/>
      <c r="J60" s="732"/>
      <c r="K60" s="733"/>
      <c r="L60" s="733"/>
      <c r="M60" s="733"/>
      <c r="N60" s="733"/>
      <c r="O60" s="734"/>
      <c r="P60" s="732"/>
      <c r="Q60" s="733"/>
      <c r="R60" s="733"/>
      <c r="S60" s="733"/>
      <c r="T60" s="733"/>
      <c r="U60" s="734"/>
      <c r="V60" s="732"/>
      <c r="W60" s="733"/>
      <c r="X60" s="733"/>
      <c r="Y60" s="733"/>
      <c r="Z60" s="733"/>
      <c r="AA60" s="734"/>
      <c r="AB60" s="732"/>
      <c r="AC60" s="733"/>
      <c r="AD60" s="733"/>
      <c r="AE60" s="733"/>
      <c r="AF60" s="733"/>
      <c r="AG60" s="734"/>
      <c r="AH60" s="732"/>
      <c r="AI60" s="733"/>
      <c r="AJ60" s="733"/>
      <c r="AK60" s="733"/>
      <c r="AL60" s="733"/>
      <c r="AM60" s="734"/>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row>
    <row r="61" spans="1:80" ht="15.75" thickBot="1" x14ac:dyDescent="0.3">
      <c r="A61" s="69"/>
      <c r="B61" s="69"/>
      <c r="C61" s="69"/>
      <c r="D61" s="69"/>
      <c r="E61" s="69"/>
      <c r="F61" s="69"/>
      <c r="G61" s="69"/>
      <c r="H61" s="69"/>
      <c r="I61" s="69"/>
      <c r="J61" s="735"/>
      <c r="K61" s="736"/>
      <c r="L61" s="736"/>
      <c r="M61" s="736"/>
      <c r="N61" s="736"/>
      <c r="O61" s="737"/>
      <c r="P61" s="735"/>
      <c r="Q61" s="736"/>
      <c r="R61" s="736"/>
      <c r="S61" s="736"/>
      <c r="T61" s="736"/>
      <c r="U61" s="737"/>
      <c r="V61" s="735"/>
      <c r="W61" s="736"/>
      <c r="X61" s="736"/>
      <c r="Y61" s="736"/>
      <c r="Z61" s="736"/>
      <c r="AA61" s="737"/>
      <c r="AB61" s="735"/>
      <c r="AC61" s="736"/>
      <c r="AD61" s="736"/>
      <c r="AE61" s="736"/>
      <c r="AF61" s="736"/>
      <c r="AG61" s="737"/>
      <c r="AH61" s="735"/>
      <c r="AI61" s="736"/>
      <c r="AJ61" s="736"/>
      <c r="AK61" s="736"/>
      <c r="AL61" s="736"/>
      <c r="AM61" s="737"/>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row>
    <row r="62" spans="1:80" x14ac:dyDescent="0.25">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row>
    <row r="63" spans="1:80" ht="15" customHeight="1" x14ac:dyDescent="0.25">
      <c r="A63" s="69"/>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69"/>
      <c r="AV63" s="69"/>
      <c r="AW63" s="69"/>
      <c r="AX63" s="69"/>
      <c r="AY63" s="69"/>
      <c r="AZ63" s="69"/>
      <c r="BA63" s="69"/>
      <c r="BB63" s="69"/>
      <c r="BC63" s="69"/>
      <c r="BD63" s="69"/>
      <c r="BE63" s="69"/>
      <c r="BF63" s="69"/>
      <c r="BG63" s="69"/>
      <c r="BH63" s="69"/>
    </row>
    <row r="64" spans="1:80" ht="15" customHeight="1" x14ac:dyDescent="0.25">
      <c r="A64" s="69"/>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69"/>
      <c r="AV64" s="69"/>
      <c r="AW64" s="69"/>
      <c r="AX64" s="69"/>
      <c r="AY64" s="69"/>
      <c r="AZ64" s="69"/>
      <c r="BA64" s="69"/>
      <c r="BB64" s="69"/>
      <c r="BC64" s="69"/>
      <c r="BD64" s="69"/>
      <c r="BE64" s="69"/>
      <c r="BF64" s="69"/>
      <c r="BG64" s="69"/>
      <c r="BH64" s="69"/>
    </row>
    <row r="65" spans="1:60" x14ac:dyDescent="0.2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row>
    <row r="66" spans="1:60" x14ac:dyDescent="0.25">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row>
    <row r="67" spans="1:60" x14ac:dyDescent="0.25">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row>
    <row r="68" spans="1:60" x14ac:dyDescent="0.25">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row>
    <row r="69" spans="1:60" x14ac:dyDescent="0.25">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row>
    <row r="70" spans="1:60" x14ac:dyDescent="0.25">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row>
    <row r="71" spans="1:60" x14ac:dyDescent="0.25">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row>
    <row r="72" spans="1:60" x14ac:dyDescent="0.25">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row>
    <row r="73" spans="1:60" x14ac:dyDescent="0.25">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row>
    <row r="74" spans="1:60" x14ac:dyDescent="0.25">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row>
    <row r="75" spans="1:60" x14ac:dyDescent="0.25">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row>
    <row r="76" spans="1:60" x14ac:dyDescent="0.25">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row>
    <row r="77" spans="1:60" x14ac:dyDescent="0.25">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row>
    <row r="78" spans="1:60" x14ac:dyDescent="0.25">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row>
    <row r="79" spans="1:60" x14ac:dyDescent="0.25">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row>
    <row r="80" spans="1:60" x14ac:dyDescent="0.25">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row>
    <row r="81" spans="1:60" x14ac:dyDescent="0.25">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row>
    <row r="82" spans="1:60" x14ac:dyDescent="0.25">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row>
    <row r="83" spans="1:60" x14ac:dyDescent="0.25">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row>
    <row r="84" spans="1:60" x14ac:dyDescent="0.25">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row>
    <row r="85" spans="1:60" x14ac:dyDescent="0.25">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row>
    <row r="86" spans="1:60" x14ac:dyDescent="0.2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row>
    <row r="87" spans="1:60" x14ac:dyDescent="0.25">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row>
    <row r="88" spans="1:60" x14ac:dyDescent="0.25">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row>
    <row r="89" spans="1:60" x14ac:dyDescent="0.25">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row>
    <row r="90" spans="1:60" x14ac:dyDescent="0.25">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row>
    <row r="91" spans="1:60" x14ac:dyDescent="0.25">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row>
    <row r="92" spans="1:60" x14ac:dyDescent="0.2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row>
    <row r="93" spans="1:60" x14ac:dyDescent="0.25">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row>
    <row r="94" spans="1:60" x14ac:dyDescent="0.25">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row>
    <row r="95" spans="1:60" x14ac:dyDescent="0.2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row>
    <row r="96" spans="1:60" x14ac:dyDescent="0.25">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row>
    <row r="97" spans="1:60" x14ac:dyDescent="0.25">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row>
    <row r="98" spans="1:60" x14ac:dyDescent="0.25">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row>
    <row r="99" spans="1:60" x14ac:dyDescent="0.25">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row>
    <row r="100" spans="1:60" x14ac:dyDescent="0.25">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row>
    <row r="101" spans="1:60" x14ac:dyDescent="0.2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row>
    <row r="102" spans="1:60" x14ac:dyDescent="0.25">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row>
    <row r="103" spans="1:60" x14ac:dyDescent="0.25">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row>
    <row r="104" spans="1:60" x14ac:dyDescent="0.25">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row>
    <row r="105" spans="1:60" x14ac:dyDescent="0.25">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row>
    <row r="106" spans="1:60" x14ac:dyDescent="0.25">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row>
    <row r="107" spans="1:60" x14ac:dyDescent="0.25">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row>
    <row r="108" spans="1:60" x14ac:dyDescent="0.25">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row>
    <row r="109" spans="1:60" x14ac:dyDescent="0.25">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row>
    <row r="110" spans="1:60" x14ac:dyDescent="0.25">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row>
    <row r="111" spans="1:60" x14ac:dyDescent="0.25">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row>
    <row r="112" spans="1:60" x14ac:dyDescent="0.25">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row>
    <row r="113" spans="1:60" x14ac:dyDescent="0.25">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row>
    <row r="114" spans="1:60" x14ac:dyDescent="0.25">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row>
    <row r="115" spans="1:60" x14ac:dyDescent="0.25">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row>
    <row r="116" spans="1:60" x14ac:dyDescent="0.25">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row>
    <row r="117" spans="1:60" x14ac:dyDescent="0.25">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row>
    <row r="118" spans="1:60" x14ac:dyDescent="0.25">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row>
    <row r="119" spans="1:60" x14ac:dyDescent="0.25">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row>
    <row r="120" spans="1:60" x14ac:dyDescent="0.25">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row>
    <row r="121" spans="1:60" x14ac:dyDescent="0.25">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row>
    <row r="122" spans="1:60" x14ac:dyDescent="0.25">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row>
    <row r="123" spans="1:60" x14ac:dyDescent="0.25">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row>
    <row r="124" spans="1:60" x14ac:dyDescent="0.25">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row>
    <row r="125" spans="1:60" x14ac:dyDescent="0.25">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row>
    <row r="126" spans="1:60" x14ac:dyDescent="0.25">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row>
    <row r="127" spans="1:60" x14ac:dyDescent="0.25">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row>
    <row r="128" spans="1:60" x14ac:dyDescent="0.25">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row>
    <row r="129" spans="1:60" x14ac:dyDescent="0.25">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row>
    <row r="130" spans="1:60" x14ac:dyDescent="0.25">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row>
    <row r="131" spans="1:60" x14ac:dyDescent="0.25">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row>
    <row r="132" spans="1:60" x14ac:dyDescent="0.25">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row>
    <row r="133" spans="1:60" x14ac:dyDescent="0.25">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row>
    <row r="134" spans="1:60" x14ac:dyDescent="0.25">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row>
    <row r="135" spans="1:60" x14ac:dyDescent="0.25">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row>
    <row r="136" spans="1:60" x14ac:dyDescent="0.25">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row>
    <row r="137" spans="1:60" x14ac:dyDescent="0.25">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row>
    <row r="138" spans="1:60" x14ac:dyDescent="0.25">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row>
    <row r="139" spans="1:60" x14ac:dyDescent="0.25">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row>
    <row r="140" spans="1:60" x14ac:dyDescent="0.25">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row>
    <row r="141" spans="1:60" x14ac:dyDescent="0.25">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row>
    <row r="142" spans="1:60" x14ac:dyDescent="0.25">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row>
    <row r="143" spans="1:60" x14ac:dyDescent="0.25">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row>
    <row r="144" spans="1:60" x14ac:dyDescent="0.25">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row>
    <row r="145" spans="1:60" x14ac:dyDescent="0.25">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c r="BG145" s="69"/>
      <c r="BH145" s="69"/>
    </row>
    <row r="146" spans="1:60" x14ac:dyDescent="0.25">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row>
    <row r="147" spans="1:60" x14ac:dyDescent="0.25">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row>
    <row r="148" spans="1:60" x14ac:dyDescent="0.25">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row>
    <row r="149" spans="1:60" x14ac:dyDescent="0.25">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row>
    <row r="150" spans="1:60" x14ac:dyDescent="0.25">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row>
    <row r="151" spans="1:60" x14ac:dyDescent="0.25">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c r="BG151" s="69"/>
      <c r="BH151" s="69"/>
    </row>
    <row r="152" spans="1:60" x14ac:dyDescent="0.25">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row>
    <row r="153" spans="1:60" x14ac:dyDescent="0.25">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row>
    <row r="154" spans="1:60" x14ac:dyDescent="0.25">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row>
    <row r="155" spans="1:60" x14ac:dyDescent="0.25">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row>
    <row r="156" spans="1:60" x14ac:dyDescent="0.25">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row>
    <row r="157" spans="1:60" x14ac:dyDescent="0.25">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row>
    <row r="158" spans="1:60" x14ac:dyDescent="0.25">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row>
    <row r="159" spans="1:60" x14ac:dyDescent="0.25">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row>
    <row r="160" spans="1:60" x14ac:dyDescent="0.25">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c r="BG160" s="69"/>
      <c r="BH160" s="69"/>
    </row>
    <row r="161" spans="1:60" x14ac:dyDescent="0.25">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row>
    <row r="162" spans="1:60" x14ac:dyDescent="0.25">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row>
    <row r="163" spans="1:60" x14ac:dyDescent="0.25">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69"/>
      <c r="BH163" s="69"/>
    </row>
    <row r="164" spans="1:60" x14ac:dyDescent="0.25">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c r="BG164" s="69"/>
      <c r="BH164" s="69"/>
    </row>
    <row r="165" spans="1:60" x14ac:dyDescent="0.25">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c r="BG165" s="69"/>
      <c r="BH165" s="69"/>
    </row>
    <row r="166" spans="1:60" x14ac:dyDescent="0.25">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c r="BG166" s="69"/>
      <c r="BH166" s="69"/>
    </row>
    <row r="167" spans="1:60" x14ac:dyDescent="0.25">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row>
    <row r="168" spans="1:60" x14ac:dyDescent="0.25">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row>
    <row r="169" spans="1:60" x14ac:dyDescent="0.25">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row>
    <row r="170" spans="1:60" x14ac:dyDescent="0.25">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row>
    <row r="171" spans="1:60" x14ac:dyDescent="0.25">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c r="BG171" s="69"/>
      <c r="BH171" s="69"/>
    </row>
    <row r="172" spans="1:60" x14ac:dyDescent="0.25">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c r="BG172" s="69"/>
      <c r="BH172" s="69"/>
    </row>
    <row r="173" spans="1:60" x14ac:dyDescent="0.25">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row>
    <row r="174" spans="1:60" x14ac:dyDescent="0.25">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row>
    <row r="175" spans="1:60" x14ac:dyDescent="0.25">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c r="BG175" s="69"/>
      <c r="BH175" s="69"/>
    </row>
    <row r="176" spans="1:60" x14ac:dyDescent="0.25">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c r="BG176" s="69"/>
      <c r="BH176" s="69"/>
    </row>
    <row r="177" spans="1:60" x14ac:dyDescent="0.25">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c r="BG177" s="69"/>
      <c r="BH177" s="69"/>
    </row>
    <row r="178" spans="1:60" x14ac:dyDescent="0.25">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c r="BG178" s="69"/>
      <c r="BH178" s="69"/>
    </row>
    <row r="179" spans="1:60" x14ac:dyDescent="0.25">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c r="BG179" s="69"/>
      <c r="BH179" s="69"/>
    </row>
    <row r="180" spans="1:60" x14ac:dyDescent="0.25">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c r="BG180" s="69"/>
      <c r="BH180" s="69"/>
    </row>
    <row r="181" spans="1:60" x14ac:dyDescent="0.25">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row>
    <row r="182" spans="1:60" x14ac:dyDescent="0.25">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row>
    <row r="183" spans="1:60" x14ac:dyDescent="0.25">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c r="BG183" s="69"/>
      <c r="BH183" s="69"/>
    </row>
    <row r="184" spans="1:60" x14ac:dyDescent="0.25">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c r="BG184" s="69"/>
      <c r="BH184" s="69"/>
    </row>
    <row r="185" spans="1:60" x14ac:dyDescent="0.25">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row>
    <row r="186" spans="1:60" x14ac:dyDescent="0.25">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c r="BG186" s="69"/>
      <c r="BH186" s="69"/>
    </row>
    <row r="187" spans="1:60" x14ac:dyDescent="0.25">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row>
    <row r="188" spans="1:60" x14ac:dyDescent="0.25">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row>
    <row r="189" spans="1:60" x14ac:dyDescent="0.25">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row>
    <row r="190" spans="1:60" x14ac:dyDescent="0.25">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row>
    <row r="191" spans="1:60" x14ac:dyDescent="0.25">
      <c r="A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row>
    <row r="192" spans="1:60" x14ac:dyDescent="0.25">
      <c r="A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c r="BG192" s="69"/>
      <c r="BH192" s="69"/>
    </row>
    <row r="193" spans="1:60" x14ac:dyDescent="0.25">
      <c r="A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c r="BG193" s="69"/>
      <c r="BH193" s="69"/>
    </row>
    <row r="194" spans="1:60" x14ac:dyDescent="0.25">
      <c r="A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c r="BG194" s="69"/>
      <c r="BH194" s="69"/>
    </row>
    <row r="195" spans="1:60" x14ac:dyDescent="0.25">
      <c r="A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c r="BG195" s="69"/>
      <c r="BH195" s="69"/>
    </row>
    <row r="196" spans="1:60" x14ac:dyDescent="0.25">
      <c r="A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c r="BG196" s="69"/>
      <c r="BH196" s="69"/>
    </row>
    <row r="197" spans="1:60" x14ac:dyDescent="0.25">
      <c r="A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c r="BG197" s="69"/>
      <c r="BH197" s="69"/>
    </row>
    <row r="198" spans="1:60" x14ac:dyDescent="0.25">
      <c r="A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row>
    <row r="199" spans="1:60" x14ac:dyDescent="0.25">
      <c r="A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c r="BG199" s="69"/>
      <c r="BH199" s="69"/>
    </row>
    <row r="200" spans="1:60" x14ac:dyDescent="0.25">
      <c r="A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row>
    <row r="201" spans="1:60" x14ac:dyDescent="0.25">
      <c r="A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c r="BG201" s="69"/>
      <c r="BH201" s="69"/>
    </row>
    <row r="202" spans="1:60" x14ac:dyDescent="0.25">
      <c r="A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c r="BG202" s="69"/>
      <c r="BH202" s="69"/>
    </row>
    <row r="203" spans="1:60" x14ac:dyDescent="0.25">
      <c r="A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c r="BG203" s="69"/>
      <c r="BH203" s="69"/>
    </row>
    <row r="204" spans="1:60" x14ac:dyDescent="0.25">
      <c r="A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c r="BG204" s="69"/>
      <c r="BH204" s="69"/>
    </row>
    <row r="205" spans="1:60" x14ac:dyDescent="0.25">
      <c r="A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c r="BG205" s="69"/>
      <c r="BH205" s="69"/>
    </row>
    <row r="206" spans="1:60" x14ac:dyDescent="0.25">
      <c r="A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c r="BG206" s="69"/>
      <c r="BH206" s="69"/>
    </row>
    <row r="207" spans="1:60" x14ac:dyDescent="0.25">
      <c r="A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c r="BG207" s="69"/>
      <c r="BH207" s="69"/>
    </row>
    <row r="208" spans="1:60" x14ac:dyDescent="0.25">
      <c r="A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c r="BG208" s="69"/>
      <c r="BH208" s="69"/>
    </row>
    <row r="209" spans="1:60" x14ac:dyDescent="0.25">
      <c r="A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c r="BG209" s="69"/>
      <c r="BH209" s="69"/>
    </row>
    <row r="210" spans="1:60" x14ac:dyDescent="0.25">
      <c r="A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c r="BG210" s="69"/>
      <c r="BH210" s="69"/>
    </row>
    <row r="211" spans="1:60" x14ac:dyDescent="0.25">
      <c r="A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c r="BG211" s="69"/>
      <c r="BH211" s="69"/>
    </row>
    <row r="212" spans="1:60" x14ac:dyDescent="0.25">
      <c r="A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c r="BG212" s="69"/>
      <c r="BH212" s="69"/>
    </row>
    <row r="213" spans="1:60" x14ac:dyDescent="0.25">
      <c r="A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c r="BG213" s="69"/>
      <c r="BH213" s="69"/>
    </row>
    <row r="214" spans="1:60" x14ac:dyDescent="0.25">
      <c r="A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row>
    <row r="215" spans="1:60" x14ac:dyDescent="0.25">
      <c r="A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c r="BG215" s="69"/>
      <c r="BH215" s="69"/>
    </row>
    <row r="216" spans="1:60" x14ac:dyDescent="0.25">
      <c r="A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c r="BG216" s="69"/>
      <c r="BH216" s="69"/>
    </row>
    <row r="217" spans="1:60" x14ac:dyDescent="0.25">
      <c r="A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c r="BG217" s="69"/>
      <c r="BH217" s="69"/>
    </row>
    <row r="218" spans="1:60" x14ac:dyDescent="0.25">
      <c r="A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c r="BG218" s="69"/>
      <c r="BH218" s="69"/>
    </row>
    <row r="219" spans="1:60" x14ac:dyDescent="0.25">
      <c r="A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c r="BG219" s="69"/>
      <c r="BH219" s="69"/>
    </row>
    <row r="220" spans="1:60" x14ac:dyDescent="0.25">
      <c r="A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c r="BG220" s="69"/>
      <c r="BH220" s="69"/>
    </row>
    <row r="221" spans="1:60" x14ac:dyDescent="0.25">
      <c r="A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c r="BG221" s="69"/>
      <c r="BH221" s="69"/>
    </row>
    <row r="222" spans="1:60" x14ac:dyDescent="0.25">
      <c r="A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c r="BG222" s="69"/>
      <c r="BH222" s="69"/>
    </row>
    <row r="223" spans="1:60" x14ac:dyDescent="0.25">
      <c r="A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c r="BG223" s="69"/>
      <c r="BH223" s="69"/>
    </row>
    <row r="224" spans="1:60" x14ac:dyDescent="0.25">
      <c r="A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c r="BG224" s="69"/>
      <c r="BH224" s="69"/>
    </row>
    <row r="225" spans="1:60" x14ac:dyDescent="0.25">
      <c r="A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c r="BG225" s="69"/>
      <c r="BH225" s="69"/>
    </row>
    <row r="226" spans="1:60" x14ac:dyDescent="0.25">
      <c r="A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c r="BG226" s="69"/>
      <c r="BH226" s="69"/>
    </row>
    <row r="227" spans="1:60" x14ac:dyDescent="0.25">
      <c r="A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c r="BG227" s="69"/>
      <c r="BH227" s="69"/>
    </row>
    <row r="228" spans="1:60" x14ac:dyDescent="0.25">
      <c r="A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c r="BG228" s="69"/>
      <c r="BH228" s="69"/>
    </row>
    <row r="229" spans="1:60" x14ac:dyDescent="0.25">
      <c r="A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c r="BG229" s="69"/>
      <c r="BH229" s="69"/>
    </row>
    <row r="230" spans="1:60" x14ac:dyDescent="0.25">
      <c r="A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c r="BG230" s="69"/>
      <c r="BH230" s="69"/>
    </row>
    <row r="231" spans="1:60" x14ac:dyDescent="0.25">
      <c r="A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c r="BG231" s="69"/>
      <c r="BH231" s="69"/>
    </row>
    <row r="232" spans="1:60" x14ac:dyDescent="0.25">
      <c r="A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c r="BG232" s="69"/>
      <c r="BH232" s="69"/>
    </row>
    <row r="233" spans="1:60" x14ac:dyDescent="0.25">
      <c r="A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c r="BG233" s="69"/>
      <c r="BH233" s="69"/>
    </row>
    <row r="234" spans="1:60" x14ac:dyDescent="0.25">
      <c r="A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c r="BG234" s="69"/>
      <c r="BH234" s="69"/>
    </row>
    <row r="235" spans="1:60" x14ac:dyDescent="0.25">
      <c r="A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c r="BG235" s="69"/>
      <c r="BH235" s="69"/>
    </row>
    <row r="236" spans="1:60" x14ac:dyDescent="0.25">
      <c r="A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c r="BG236" s="69"/>
      <c r="BH236" s="69"/>
    </row>
    <row r="237" spans="1:60" x14ac:dyDescent="0.25">
      <c r="A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c r="BG237" s="69"/>
      <c r="BH237" s="69"/>
    </row>
    <row r="238" spans="1:60" x14ac:dyDescent="0.25">
      <c r="A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c r="BG238" s="69"/>
      <c r="BH238" s="69"/>
    </row>
    <row r="239" spans="1:60" x14ac:dyDescent="0.25">
      <c r="A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c r="BG239" s="69"/>
      <c r="BH239" s="69"/>
    </row>
    <row r="240" spans="1:60" x14ac:dyDescent="0.25">
      <c r="A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c r="BG240" s="69"/>
      <c r="BH240" s="69"/>
    </row>
    <row r="241" spans="1:60" x14ac:dyDescent="0.25">
      <c r="A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c r="BG241" s="69"/>
      <c r="BH241" s="69"/>
    </row>
    <row r="242" spans="1:60" x14ac:dyDescent="0.25">
      <c r="A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c r="BG242" s="69"/>
      <c r="BH242" s="69"/>
    </row>
    <row r="243" spans="1:60" x14ac:dyDescent="0.25">
      <c r="A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c r="BG243" s="69"/>
      <c r="BH243" s="69"/>
    </row>
    <row r="244" spans="1:60" x14ac:dyDescent="0.25">
      <c r="A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c r="BG244" s="69"/>
      <c r="BH244" s="69"/>
    </row>
    <row r="245" spans="1:60" x14ac:dyDescent="0.25">
      <c r="A245" s="69"/>
    </row>
    <row r="246" spans="1:60" x14ac:dyDescent="0.25">
      <c r="A246" s="69"/>
    </row>
    <row r="247" spans="1:60" x14ac:dyDescent="0.25">
      <c r="A247" s="69"/>
    </row>
    <row r="248" spans="1:60" x14ac:dyDescent="0.25">
      <c r="A248" s="69"/>
    </row>
  </sheetData>
  <mergeCells count="17">
    <mergeCell ref="AO16:AT25"/>
    <mergeCell ref="E16:I25"/>
    <mergeCell ref="AO6:AT15"/>
    <mergeCell ref="B2:I4"/>
    <mergeCell ref="J2:AM4"/>
    <mergeCell ref="B6:D55"/>
    <mergeCell ref="E6:I15"/>
    <mergeCell ref="E46:I55"/>
    <mergeCell ref="AO36:AT45"/>
    <mergeCell ref="E36:I45"/>
    <mergeCell ref="AO26:AT35"/>
    <mergeCell ref="E26:I35"/>
    <mergeCell ref="J56:O61"/>
    <mergeCell ref="P56:U61"/>
    <mergeCell ref="V56:AA61"/>
    <mergeCell ref="AB56:AG61"/>
    <mergeCell ref="AH56:AM6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tabColor rgb="FFFFFF00"/>
  </sheetPr>
  <dimension ref="A1:R33"/>
  <sheetViews>
    <sheetView topLeftCell="E1" workbookViewId="0">
      <selection activeCell="E6" sqref="E6:I15"/>
    </sheetView>
  </sheetViews>
  <sheetFormatPr baseColWidth="10" defaultColWidth="11.42578125" defaultRowHeight="15" x14ac:dyDescent="0.25"/>
  <cols>
    <col min="1" max="1" width="37.42578125" style="101" bestFit="1" customWidth="1"/>
    <col min="2" max="2" width="40" style="129" customWidth="1"/>
    <col min="3" max="3" width="17.7109375" customWidth="1"/>
    <col min="15" max="15" width="28.28515625" customWidth="1"/>
    <col min="16" max="16" width="30.140625" customWidth="1"/>
  </cols>
  <sheetData>
    <row r="1" spans="1:18" x14ac:dyDescent="0.25">
      <c r="B1" s="127"/>
      <c r="C1" s="109"/>
      <c r="D1" s="110" t="s">
        <v>305</v>
      </c>
      <c r="E1" s="110" t="s">
        <v>255</v>
      </c>
      <c r="F1" s="110" t="s">
        <v>217</v>
      </c>
      <c r="G1" s="110" t="s">
        <v>219</v>
      </c>
      <c r="H1" s="110" t="s">
        <v>221</v>
      </c>
    </row>
    <row r="2" spans="1:18" x14ac:dyDescent="0.25">
      <c r="B2" s="127"/>
      <c r="C2" s="109"/>
      <c r="D2" s="109" t="str">
        <f>MID(ADDRESS(ROW(D1),COLUMN(D1),4),1,1)</f>
        <v>D</v>
      </c>
      <c r="E2" s="109" t="str">
        <f>MID(ADDRESS(ROW(E1),COLUMN(E1),4),1,1)</f>
        <v>E</v>
      </c>
      <c r="F2" s="109" t="str">
        <f>MID(ADDRESS(ROW(F1),COLUMN(F1),4),1,1)</f>
        <v>F</v>
      </c>
      <c r="G2" s="109" t="str">
        <f>MID(ADDRESS(ROW(G1),COLUMN(G1),4),1,1)</f>
        <v>G</v>
      </c>
      <c r="H2" s="109" t="str">
        <f>MID(ADDRESS(ROW(H1),COLUMN(H1),4),1,1)</f>
        <v>H</v>
      </c>
    </row>
    <row r="3" spans="1:18" ht="16.5" x14ac:dyDescent="0.25">
      <c r="A3" s="109">
        <v>5</v>
      </c>
      <c r="B3" s="128" t="s">
        <v>306</v>
      </c>
      <c r="C3" s="109">
        <v>3</v>
      </c>
      <c r="D3" s="111" t="s">
        <v>294</v>
      </c>
      <c r="E3" s="111" t="s">
        <v>294</v>
      </c>
      <c r="F3" s="118" t="s">
        <v>294</v>
      </c>
      <c r="G3" s="118" t="s">
        <v>294</v>
      </c>
      <c r="H3" s="112" t="s">
        <v>292</v>
      </c>
      <c r="J3" s="112" t="s">
        <v>292</v>
      </c>
      <c r="N3" s="102"/>
    </row>
    <row r="4" spans="1:18" ht="48" thickBot="1" x14ac:dyDescent="0.3">
      <c r="A4" s="109">
        <v>4</v>
      </c>
      <c r="B4" s="128" t="s">
        <v>307</v>
      </c>
      <c r="C4" s="109">
        <v>4</v>
      </c>
      <c r="D4" s="111" t="s">
        <v>217</v>
      </c>
      <c r="E4" s="111" t="s">
        <v>217</v>
      </c>
      <c r="F4" s="118" t="s">
        <v>294</v>
      </c>
      <c r="G4" s="118" t="s">
        <v>294</v>
      </c>
      <c r="H4" s="112" t="s">
        <v>292</v>
      </c>
      <c r="J4" s="113" t="s">
        <v>294</v>
      </c>
      <c r="N4" s="102"/>
      <c r="O4" s="106" t="s">
        <v>216</v>
      </c>
      <c r="P4">
        <v>1</v>
      </c>
      <c r="Q4" s="103" t="s">
        <v>217</v>
      </c>
      <c r="R4">
        <v>5</v>
      </c>
    </row>
    <row r="5" spans="1:18" ht="48" thickBot="1" x14ac:dyDescent="0.3">
      <c r="A5" s="109">
        <v>3</v>
      </c>
      <c r="B5" s="128" t="s">
        <v>308</v>
      </c>
      <c r="C5" s="109">
        <v>5</v>
      </c>
      <c r="D5" s="111" t="s">
        <v>217</v>
      </c>
      <c r="E5" s="111" t="s">
        <v>217</v>
      </c>
      <c r="F5" s="114" t="s">
        <v>217</v>
      </c>
      <c r="G5" s="118" t="s">
        <v>294</v>
      </c>
      <c r="H5" s="112" t="s">
        <v>292</v>
      </c>
      <c r="J5" s="114" t="s">
        <v>217</v>
      </c>
      <c r="N5" s="102"/>
      <c r="O5" s="107" t="s">
        <v>218</v>
      </c>
      <c r="P5">
        <v>6</v>
      </c>
      <c r="Q5" s="104" t="s">
        <v>219</v>
      </c>
      <c r="R5">
        <v>11</v>
      </c>
    </row>
    <row r="6" spans="1:18" ht="48" thickBot="1" x14ac:dyDescent="0.3">
      <c r="A6" s="109">
        <v>2</v>
      </c>
      <c r="B6" s="128" t="s">
        <v>309</v>
      </c>
      <c r="C6" s="109">
        <v>6</v>
      </c>
      <c r="D6" s="111" t="s">
        <v>297</v>
      </c>
      <c r="E6" s="111" t="s">
        <v>217</v>
      </c>
      <c r="F6" s="114" t="s">
        <v>217</v>
      </c>
      <c r="G6" s="118" t="s">
        <v>294</v>
      </c>
      <c r="H6" s="112" t="s">
        <v>292</v>
      </c>
      <c r="J6" s="115" t="s">
        <v>297</v>
      </c>
      <c r="O6" s="108" t="s">
        <v>220</v>
      </c>
      <c r="P6">
        <v>12</v>
      </c>
      <c r="Q6" s="105" t="s">
        <v>221</v>
      </c>
      <c r="R6">
        <v>19</v>
      </c>
    </row>
    <row r="7" spans="1:18" ht="33.75" thickBot="1" x14ac:dyDescent="0.3">
      <c r="A7" s="109">
        <v>1</v>
      </c>
      <c r="B7" s="128" t="s">
        <v>310</v>
      </c>
      <c r="C7" s="109">
        <v>7</v>
      </c>
      <c r="D7" s="111" t="s">
        <v>297</v>
      </c>
      <c r="E7" s="111" t="s">
        <v>297</v>
      </c>
      <c r="F7" s="111" t="s">
        <v>217</v>
      </c>
      <c r="G7" s="111" t="s">
        <v>294</v>
      </c>
      <c r="H7" s="111" t="s">
        <v>292</v>
      </c>
      <c r="P7">
        <v>16</v>
      </c>
      <c r="Q7" s="105" t="s">
        <v>221</v>
      </c>
    </row>
    <row r="8" spans="1:18" ht="15.75" thickBot="1" x14ac:dyDescent="0.3"/>
    <row r="9" spans="1:18" x14ac:dyDescent="0.25">
      <c r="G9" s="778" t="s">
        <v>311</v>
      </c>
      <c r="H9" s="778"/>
      <c r="I9" s="778"/>
      <c r="N9" s="595" t="s">
        <v>215</v>
      </c>
      <c r="O9" s="596"/>
      <c r="P9" s="597"/>
    </row>
    <row r="10" spans="1:18" ht="84.75" customHeight="1" thickBot="1" x14ac:dyDescent="0.3">
      <c r="G10" s="116" t="s">
        <v>308</v>
      </c>
      <c r="H10" s="116" t="s">
        <v>217</v>
      </c>
      <c r="I10" s="117" t="str">
        <f ca="1">IFERROR(INDIRECT("Componentes!"&amp;HLOOKUP(H10,Calculo_Impacto,2,FALSE)&amp;VLOOKUP(G10,Calculo_Probabilidad,2,FALSE)),"")</f>
        <v>Moderado</v>
      </c>
      <c r="L10" t="e">
        <f>VLOOKUP($K10,,2,FALSE)</f>
        <v>#N/A</v>
      </c>
      <c r="N10" s="598"/>
      <c r="O10" s="599"/>
      <c r="P10" s="600"/>
    </row>
    <row r="15" spans="1:18" x14ac:dyDescent="0.25">
      <c r="A15" s="125"/>
      <c r="B15" s="130"/>
      <c r="C15" s="122"/>
      <c r="D15" s="1"/>
    </row>
    <row r="16" spans="1:18" ht="26.25" x14ac:dyDescent="0.25">
      <c r="A16" s="136" t="s">
        <v>10</v>
      </c>
      <c r="B16" s="135" t="s">
        <v>312</v>
      </c>
      <c r="C16" s="136" t="s">
        <v>313</v>
      </c>
      <c r="D16" s="1"/>
    </row>
    <row r="17" spans="1:4" s="101" customFormat="1" ht="90" customHeight="1" x14ac:dyDescent="0.25">
      <c r="A17" s="124" t="s">
        <v>314</v>
      </c>
      <c r="B17" s="132" t="s">
        <v>315</v>
      </c>
      <c r="C17" s="134" t="s">
        <v>316</v>
      </c>
      <c r="D17" s="125"/>
    </row>
    <row r="18" spans="1:4" ht="84" x14ac:dyDescent="0.25">
      <c r="A18" s="124" t="s">
        <v>317</v>
      </c>
      <c r="B18" s="132" t="s">
        <v>318</v>
      </c>
      <c r="C18" s="134" t="s">
        <v>319</v>
      </c>
      <c r="D18" s="1"/>
    </row>
    <row r="19" spans="1:4" ht="84" x14ac:dyDescent="0.25">
      <c r="A19" s="124" t="s">
        <v>320</v>
      </c>
      <c r="B19" s="132" t="s">
        <v>321</v>
      </c>
      <c r="C19" s="134" t="s">
        <v>322</v>
      </c>
      <c r="D19" s="1"/>
    </row>
    <row r="20" spans="1:4" ht="84" x14ac:dyDescent="0.25">
      <c r="A20" s="124" t="s">
        <v>323</v>
      </c>
      <c r="B20" s="132" t="s">
        <v>324</v>
      </c>
      <c r="C20" s="134" t="s">
        <v>325</v>
      </c>
      <c r="D20" s="1"/>
    </row>
    <row r="21" spans="1:4" ht="132" x14ac:dyDescent="0.25">
      <c r="A21" s="124" t="s">
        <v>326</v>
      </c>
      <c r="B21" s="132" t="s">
        <v>327</v>
      </c>
      <c r="C21" s="134" t="s">
        <v>328</v>
      </c>
      <c r="D21" s="1"/>
    </row>
    <row r="22" spans="1:4" ht="96" x14ac:dyDescent="0.25">
      <c r="A22" s="124" t="s">
        <v>329</v>
      </c>
      <c r="B22" s="132" t="s">
        <v>330</v>
      </c>
      <c r="C22" s="123"/>
      <c r="D22" s="1"/>
    </row>
    <row r="23" spans="1:4" ht="96" x14ac:dyDescent="0.25">
      <c r="A23" s="124" t="s">
        <v>331</v>
      </c>
      <c r="B23" s="132" t="s">
        <v>332</v>
      </c>
      <c r="C23" s="123"/>
      <c r="D23" s="1"/>
    </row>
    <row r="24" spans="1:4" ht="96.75" x14ac:dyDescent="0.25">
      <c r="A24" s="124" t="s">
        <v>37</v>
      </c>
      <c r="B24" s="131" t="s">
        <v>333</v>
      </c>
      <c r="C24" s="123"/>
      <c r="D24" s="1"/>
    </row>
    <row r="25" spans="1:4" ht="60.75" x14ac:dyDescent="0.25">
      <c r="A25" s="124" t="s">
        <v>334</v>
      </c>
      <c r="B25" s="131" t="s">
        <v>335</v>
      </c>
      <c r="C25" s="123"/>
      <c r="D25" s="1"/>
    </row>
    <row r="26" spans="1:4" ht="84.75" x14ac:dyDescent="0.25">
      <c r="A26" s="124" t="s">
        <v>336</v>
      </c>
      <c r="B26" s="131" t="s">
        <v>337</v>
      </c>
      <c r="C26" s="123"/>
      <c r="D26" s="1"/>
    </row>
    <row r="27" spans="1:4" ht="120.75" x14ac:dyDescent="0.25">
      <c r="A27" s="124" t="s">
        <v>338</v>
      </c>
      <c r="B27" s="131" t="s">
        <v>339</v>
      </c>
      <c r="C27" s="123"/>
      <c r="D27" s="1"/>
    </row>
    <row r="28" spans="1:4" ht="84.75" x14ac:dyDescent="0.25">
      <c r="A28" s="124" t="s">
        <v>340</v>
      </c>
      <c r="B28" s="131" t="s">
        <v>341</v>
      </c>
      <c r="C28" s="123"/>
      <c r="D28" s="1"/>
    </row>
    <row r="29" spans="1:4" ht="60.75" x14ac:dyDescent="0.25">
      <c r="A29" s="124" t="s">
        <v>342</v>
      </c>
      <c r="B29" s="131" t="s">
        <v>343</v>
      </c>
      <c r="C29" s="123"/>
      <c r="D29" s="1"/>
    </row>
    <row r="30" spans="1:4" ht="120.75" x14ac:dyDescent="0.25">
      <c r="A30" s="124" t="s">
        <v>344</v>
      </c>
      <c r="B30" s="131" t="s">
        <v>345</v>
      </c>
      <c r="C30" s="123"/>
      <c r="D30" s="1"/>
    </row>
    <row r="31" spans="1:4" ht="84.75" x14ac:dyDescent="0.25">
      <c r="A31" s="124" t="s">
        <v>346</v>
      </c>
      <c r="B31" s="131" t="s">
        <v>347</v>
      </c>
      <c r="C31" s="123"/>
      <c r="D31" s="1"/>
    </row>
    <row r="32" spans="1:4" ht="108.75" x14ac:dyDescent="0.25">
      <c r="A32" s="124" t="s">
        <v>348</v>
      </c>
      <c r="B32" s="131" t="s">
        <v>349</v>
      </c>
      <c r="C32" s="123"/>
      <c r="D32" s="1"/>
    </row>
    <row r="33" spans="1:4" x14ac:dyDescent="0.25">
      <c r="A33" s="126"/>
      <c r="B33" s="133"/>
      <c r="C33" s="71"/>
      <c r="D33" s="1"/>
    </row>
  </sheetData>
  <protectedRanges>
    <protectedRange sqref="G10:H10" name="Rango1_2_1"/>
  </protectedRanges>
  <mergeCells count="2">
    <mergeCell ref="G9:I9"/>
    <mergeCell ref="N9:P10"/>
  </mergeCells>
  <conditionalFormatting sqref="D3:H7">
    <cfRule type="cellIs" dxfId="7" priority="5" operator="equal">
      <formula>$Y$5</formula>
    </cfRule>
    <cfRule type="cellIs" dxfId="6" priority="6" operator="equal">
      <formula>$Y$4</formula>
    </cfRule>
    <cfRule type="cellIs" dxfId="5" priority="7" operator="equal">
      <formula>$Y$3</formula>
    </cfRule>
    <cfRule type="cellIs" dxfId="4" priority="8" operator="equal">
      <formula>$Y$2</formula>
    </cfRule>
  </conditionalFormatting>
  <conditionalFormatting sqref="I10">
    <cfRule type="cellIs" dxfId="3" priority="1" operator="equal">
      <formula>$Y$5</formula>
    </cfRule>
    <cfRule type="cellIs" dxfId="2" priority="2" operator="equal">
      <formula>$Y$4</formula>
    </cfRule>
    <cfRule type="cellIs" dxfId="1" priority="3" operator="equal">
      <formula>$Y$3</formula>
    </cfRule>
    <cfRule type="cellIs" dxfId="0" priority="4" operator="equal">
      <formula>$Y$2</formula>
    </cfRule>
  </conditionalFormatting>
  <dataValidations count="2">
    <dataValidation type="list" allowBlank="1" showInputMessage="1" showErrorMessage="1" sqref="G10" xr:uid="{00000000-0002-0000-0A00-000000000000}">
      <formula1>$B$3:$B$7</formula1>
    </dataValidation>
    <dataValidation type="list" allowBlank="1" showInputMessage="1" showErrorMessage="1" sqref="H10" xr:uid="{00000000-0002-0000-0A00-000001000000}">
      <formula1>$D$1:$H$1</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8">
    <tabColor rgb="FFFFFF00"/>
  </sheetPr>
  <dimension ref="A1:D18"/>
  <sheetViews>
    <sheetView showGridLines="0" workbookViewId="0">
      <selection activeCell="E30" sqref="E30:E34"/>
    </sheetView>
  </sheetViews>
  <sheetFormatPr baseColWidth="10" defaultColWidth="11.42578125" defaultRowHeight="15" x14ac:dyDescent="0.25"/>
  <cols>
    <col min="1" max="1" width="26.42578125" customWidth="1"/>
    <col min="2" max="2" width="27.42578125" customWidth="1"/>
    <col min="3" max="3" width="33.42578125" customWidth="1"/>
    <col min="4" max="4" width="66.140625" customWidth="1"/>
    <col min="5" max="5" width="21.85546875" customWidth="1"/>
    <col min="6" max="6" width="31" customWidth="1"/>
  </cols>
  <sheetData>
    <row r="1" spans="1:4" s="195" customFormat="1" ht="32.25" customHeight="1" thickBot="1" x14ac:dyDescent="0.3">
      <c r="A1" s="193" t="s">
        <v>350</v>
      </c>
      <c r="B1" s="193" t="s">
        <v>351</v>
      </c>
      <c r="C1" s="194" t="s">
        <v>352</v>
      </c>
      <c r="D1" s="193" t="s">
        <v>353</v>
      </c>
    </row>
    <row r="2" spans="1:4" ht="69.75" customHeight="1" x14ac:dyDescent="0.25">
      <c r="A2" s="172" t="s">
        <v>354</v>
      </c>
      <c r="B2" s="175" t="s">
        <v>355</v>
      </c>
      <c r="C2" s="172" t="s">
        <v>328</v>
      </c>
      <c r="D2" s="192" t="s">
        <v>356</v>
      </c>
    </row>
    <row r="3" spans="1:4" ht="57" customHeight="1" x14ac:dyDescent="0.25">
      <c r="A3" s="173" t="s">
        <v>357</v>
      </c>
      <c r="B3" s="176" t="s">
        <v>355</v>
      </c>
      <c r="C3" s="173" t="s">
        <v>328</v>
      </c>
      <c r="D3" s="188" t="s">
        <v>341</v>
      </c>
    </row>
    <row r="4" spans="1:4" ht="36" x14ac:dyDescent="0.25">
      <c r="A4" s="173" t="s">
        <v>78</v>
      </c>
      <c r="B4" s="176" t="s">
        <v>355</v>
      </c>
      <c r="C4" s="173" t="s">
        <v>328</v>
      </c>
      <c r="D4" s="188" t="s">
        <v>335</v>
      </c>
    </row>
    <row r="5" spans="1:4" ht="67.5" customHeight="1" x14ac:dyDescent="0.25">
      <c r="A5" s="173" t="s">
        <v>358</v>
      </c>
      <c r="B5" s="176" t="s">
        <v>355</v>
      </c>
      <c r="C5" s="173" t="s">
        <v>328</v>
      </c>
      <c r="D5" s="188" t="s">
        <v>337</v>
      </c>
    </row>
    <row r="6" spans="1:4" ht="45.75" customHeight="1" x14ac:dyDescent="0.25">
      <c r="A6" s="173" t="s">
        <v>359</v>
      </c>
      <c r="B6" s="176" t="s">
        <v>355</v>
      </c>
      <c r="C6" s="173" t="s">
        <v>328</v>
      </c>
      <c r="D6" s="188" t="s">
        <v>360</v>
      </c>
    </row>
    <row r="7" spans="1:4" ht="80.25" customHeight="1" x14ac:dyDescent="0.25">
      <c r="A7" s="173" t="s">
        <v>361</v>
      </c>
      <c r="B7" s="176" t="s">
        <v>355</v>
      </c>
      <c r="C7" s="173" t="s">
        <v>328</v>
      </c>
      <c r="D7" s="188" t="s">
        <v>362</v>
      </c>
    </row>
    <row r="8" spans="1:4" ht="57" customHeight="1" x14ac:dyDescent="0.25">
      <c r="A8" s="173" t="s">
        <v>363</v>
      </c>
      <c r="B8" s="176" t="s">
        <v>364</v>
      </c>
      <c r="C8" s="173" t="s">
        <v>328</v>
      </c>
      <c r="D8" s="188" t="s">
        <v>365</v>
      </c>
    </row>
    <row r="9" spans="1:4" ht="58.5" customHeight="1" x14ac:dyDescent="0.25">
      <c r="A9" s="173" t="s">
        <v>366</v>
      </c>
      <c r="B9" s="176" t="s">
        <v>364</v>
      </c>
      <c r="C9" s="173" t="s">
        <v>367</v>
      </c>
      <c r="D9" s="188" t="s">
        <v>368</v>
      </c>
    </row>
    <row r="10" spans="1:4" ht="55.5" customHeight="1" x14ac:dyDescent="0.25">
      <c r="A10" s="173" t="s">
        <v>369</v>
      </c>
      <c r="B10" s="176" t="s">
        <v>364</v>
      </c>
      <c r="C10" s="173" t="s">
        <v>328</v>
      </c>
      <c r="D10" s="188" t="s">
        <v>370</v>
      </c>
    </row>
    <row r="11" spans="1:4" ht="51" customHeight="1" x14ac:dyDescent="0.25">
      <c r="A11" s="188" t="s">
        <v>371</v>
      </c>
      <c r="B11" s="176" t="s">
        <v>364</v>
      </c>
      <c r="C11" s="173" t="s">
        <v>328</v>
      </c>
      <c r="D11" s="188" t="s">
        <v>372</v>
      </c>
    </row>
    <row r="12" spans="1:4" ht="48" x14ac:dyDescent="0.25">
      <c r="A12" s="173" t="s">
        <v>373</v>
      </c>
      <c r="B12" s="176" t="s">
        <v>374</v>
      </c>
      <c r="C12" s="173" t="s">
        <v>328</v>
      </c>
      <c r="D12" s="188" t="s">
        <v>347</v>
      </c>
    </row>
    <row r="13" spans="1:4" ht="69" customHeight="1" x14ac:dyDescent="0.25">
      <c r="A13" s="173" t="s">
        <v>375</v>
      </c>
      <c r="B13" s="176" t="s">
        <v>374</v>
      </c>
      <c r="C13" s="173" t="s">
        <v>328</v>
      </c>
      <c r="D13" s="188" t="s">
        <v>376</v>
      </c>
    </row>
    <row r="14" spans="1:4" ht="64.5" customHeight="1" x14ac:dyDescent="0.25">
      <c r="A14" s="173" t="s">
        <v>329</v>
      </c>
      <c r="B14" s="176" t="s">
        <v>377</v>
      </c>
      <c r="C14" s="173" t="s">
        <v>378</v>
      </c>
      <c r="D14" s="188" t="s">
        <v>330</v>
      </c>
    </row>
    <row r="15" spans="1:4" ht="64.5" customHeight="1" x14ac:dyDescent="0.25">
      <c r="A15" s="173" t="s">
        <v>379</v>
      </c>
      <c r="B15" s="176" t="s">
        <v>377</v>
      </c>
      <c r="C15" s="173" t="s">
        <v>378</v>
      </c>
      <c r="D15" s="188" t="s">
        <v>380</v>
      </c>
    </row>
    <row r="16" spans="1:4" ht="63.75" customHeight="1" x14ac:dyDescent="0.25">
      <c r="A16" s="173" t="s">
        <v>36</v>
      </c>
      <c r="B16" s="176" t="s">
        <v>377</v>
      </c>
      <c r="C16" s="173" t="s">
        <v>378</v>
      </c>
      <c r="D16" s="188" t="s">
        <v>333</v>
      </c>
    </row>
    <row r="17" spans="1:4" ht="63.75" customHeight="1" x14ac:dyDescent="0.25">
      <c r="A17" s="173" t="s">
        <v>381</v>
      </c>
      <c r="B17" s="176" t="s">
        <v>377</v>
      </c>
      <c r="C17" s="173" t="s">
        <v>382</v>
      </c>
      <c r="D17" s="188" t="s">
        <v>383</v>
      </c>
    </row>
    <row r="18" spans="1:4" ht="81" customHeight="1" thickBot="1" x14ac:dyDescent="0.3">
      <c r="A18" s="191" t="s">
        <v>384</v>
      </c>
      <c r="B18" s="177" t="s">
        <v>377</v>
      </c>
      <c r="C18" s="174" t="s">
        <v>385</v>
      </c>
      <c r="D18" s="191" t="s">
        <v>386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
    <tabColor theme="7" tint="-0.249977111117893"/>
  </sheetPr>
  <dimension ref="B1:F16"/>
  <sheetViews>
    <sheetView workbookViewId="0">
      <selection activeCell="F6" sqref="F6"/>
    </sheetView>
  </sheetViews>
  <sheetFormatPr baseColWidth="10" defaultColWidth="14.28515625" defaultRowHeight="12.75" x14ac:dyDescent="0.2"/>
  <cols>
    <col min="1" max="2" width="14.28515625" style="71"/>
    <col min="3" max="3" width="17" style="71" customWidth="1"/>
    <col min="4" max="4" width="14.28515625" style="71"/>
    <col min="5" max="5" width="46" style="71" customWidth="1"/>
    <col min="6" max="16384" width="14.28515625" style="71"/>
  </cols>
  <sheetData>
    <row r="1" spans="2:6" ht="24" customHeight="1" thickBot="1" x14ac:dyDescent="0.25">
      <c r="B1" s="779" t="s">
        <v>387</v>
      </c>
      <c r="C1" s="780"/>
      <c r="D1" s="780"/>
      <c r="E1" s="780"/>
      <c r="F1" s="781"/>
    </row>
    <row r="2" spans="2:6" ht="16.5" thickBot="1" x14ac:dyDescent="0.3">
      <c r="B2" s="72"/>
      <c r="C2" s="72"/>
      <c r="D2" s="72"/>
      <c r="E2" s="72"/>
      <c r="F2" s="72"/>
    </row>
    <row r="3" spans="2:6" ht="16.5" thickBot="1" x14ac:dyDescent="0.25">
      <c r="B3" s="783" t="s">
        <v>388</v>
      </c>
      <c r="C3" s="784"/>
      <c r="D3" s="784"/>
      <c r="E3" s="84" t="s">
        <v>186</v>
      </c>
      <c r="F3" s="85" t="s">
        <v>389</v>
      </c>
    </row>
    <row r="4" spans="2:6" ht="31.5" x14ac:dyDescent="0.2">
      <c r="B4" s="785" t="s">
        <v>390</v>
      </c>
      <c r="C4" s="787" t="s">
        <v>42</v>
      </c>
      <c r="D4" s="73" t="s">
        <v>111</v>
      </c>
      <c r="E4" s="74" t="s">
        <v>391</v>
      </c>
      <c r="F4" s="75">
        <v>0.25</v>
      </c>
    </row>
    <row r="5" spans="2:6" ht="47.25" x14ac:dyDescent="0.2">
      <c r="B5" s="786"/>
      <c r="C5" s="788"/>
      <c r="D5" s="76" t="s">
        <v>126</v>
      </c>
      <c r="E5" s="77" t="s">
        <v>392</v>
      </c>
      <c r="F5" s="78">
        <v>0.15</v>
      </c>
    </row>
    <row r="6" spans="2:6" ht="47.25" x14ac:dyDescent="0.2">
      <c r="B6" s="786"/>
      <c r="C6" s="788"/>
      <c r="D6" s="76" t="s">
        <v>119</v>
      </c>
      <c r="E6" s="77" t="s">
        <v>393</v>
      </c>
      <c r="F6" s="78">
        <v>0.1</v>
      </c>
    </row>
    <row r="7" spans="2:6" ht="63" x14ac:dyDescent="0.2">
      <c r="B7" s="786"/>
      <c r="C7" s="788" t="s">
        <v>44</v>
      </c>
      <c r="D7" s="76" t="s">
        <v>127</v>
      </c>
      <c r="E7" s="77" t="s">
        <v>394</v>
      </c>
      <c r="F7" s="78">
        <v>0.25</v>
      </c>
    </row>
    <row r="8" spans="2:6" ht="31.5" x14ac:dyDescent="0.2">
      <c r="B8" s="786"/>
      <c r="C8" s="788"/>
      <c r="D8" s="76" t="s">
        <v>112</v>
      </c>
      <c r="E8" s="77" t="s">
        <v>395</v>
      </c>
      <c r="F8" s="78">
        <v>0.15</v>
      </c>
    </row>
    <row r="9" spans="2:6" ht="47.25" x14ac:dyDescent="0.2">
      <c r="B9" s="786" t="s">
        <v>396</v>
      </c>
      <c r="C9" s="788" t="s">
        <v>48</v>
      </c>
      <c r="D9" s="76" t="s">
        <v>113</v>
      </c>
      <c r="E9" s="77" t="s">
        <v>397</v>
      </c>
      <c r="F9" s="79" t="s">
        <v>398</v>
      </c>
    </row>
    <row r="10" spans="2:6" ht="63" x14ac:dyDescent="0.2">
      <c r="B10" s="786"/>
      <c r="C10" s="788"/>
      <c r="D10" s="76" t="s">
        <v>122</v>
      </c>
      <c r="E10" s="77" t="s">
        <v>399</v>
      </c>
      <c r="F10" s="79" t="s">
        <v>398</v>
      </c>
    </row>
    <row r="11" spans="2:6" ht="47.25" x14ac:dyDescent="0.2">
      <c r="B11" s="786"/>
      <c r="C11" s="788" t="s">
        <v>105</v>
      </c>
      <c r="D11" s="76" t="s">
        <v>114</v>
      </c>
      <c r="E11" s="77" t="s">
        <v>400</v>
      </c>
      <c r="F11" s="79" t="s">
        <v>398</v>
      </c>
    </row>
    <row r="12" spans="2:6" ht="47.25" x14ac:dyDescent="0.2">
      <c r="B12" s="786"/>
      <c r="C12" s="788"/>
      <c r="D12" s="76" t="s">
        <v>123</v>
      </c>
      <c r="E12" s="77" t="s">
        <v>401</v>
      </c>
      <c r="F12" s="79" t="s">
        <v>398</v>
      </c>
    </row>
    <row r="13" spans="2:6" ht="31.5" x14ac:dyDescent="0.2">
      <c r="B13" s="786"/>
      <c r="C13" s="788" t="s">
        <v>106</v>
      </c>
      <c r="D13" s="76" t="s">
        <v>115</v>
      </c>
      <c r="E13" s="77" t="s">
        <v>402</v>
      </c>
      <c r="F13" s="79" t="s">
        <v>398</v>
      </c>
    </row>
    <row r="14" spans="2:6" ht="32.25" thickBot="1" x14ac:dyDescent="0.25">
      <c r="B14" s="789"/>
      <c r="C14" s="790"/>
      <c r="D14" s="80" t="s">
        <v>403</v>
      </c>
      <c r="E14" s="81" t="s">
        <v>404</v>
      </c>
      <c r="F14" s="82" t="s">
        <v>398</v>
      </c>
    </row>
    <row r="15" spans="2:6" ht="49.5" customHeight="1" x14ac:dyDescent="0.2">
      <c r="B15" s="782" t="s">
        <v>405</v>
      </c>
      <c r="C15" s="782"/>
      <c r="D15" s="782"/>
      <c r="E15" s="782"/>
      <c r="F15" s="782"/>
    </row>
    <row r="16" spans="2:6" ht="27" customHeight="1" x14ac:dyDescent="0.25">
      <c r="B16" s="83"/>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tabColor rgb="FFFFFF00"/>
  </sheetPr>
  <dimension ref="B2:E26"/>
  <sheetViews>
    <sheetView topLeftCell="A4" workbookViewId="0">
      <selection activeCell="B5" sqref="B5"/>
    </sheetView>
  </sheetViews>
  <sheetFormatPr baseColWidth="10" defaultColWidth="11.42578125" defaultRowHeight="15" x14ac:dyDescent="0.25"/>
  <cols>
    <col min="2" max="2" width="29.28515625" customWidth="1"/>
    <col min="4" max="4" width="29.28515625" customWidth="1"/>
    <col min="5" max="5" width="39.5703125" customWidth="1"/>
  </cols>
  <sheetData>
    <row r="2" spans="2:5" x14ac:dyDescent="0.25">
      <c r="B2" s="180" t="s">
        <v>406</v>
      </c>
      <c r="E2" s="179" t="s">
        <v>117</v>
      </c>
    </row>
    <row r="3" spans="2:5" x14ac:dyDescent="0.25">
      <c r="B3" s="180" t="s">
        <v>125</v>
      </c>
      <c r="E3" s="179" t="s">
        <v>407</v>
      </c>
    </row>
    <row r="4" spans="2:5" x14ac:dyDescent="0.25">
      <c r="B4" s="180" t="s">
        <v>408</v>
      </c>
      <c r="E4" s="179" t="s">
        <v>107</v>
      </c>
    </row>
    <row r="5" spans="2:5" x14ac:dyDescent="0.25">
      <c r="B5" s="180" t="s">
        <v>116</v>
      </c>
    </row>
    <row r="8" spans="2:5" x14ac:dyDescent="0.25">
      <c r="B8" s="181" t="s">
        <v>409</v>
      </c>
    </row>
    <row r="9" spans="2:5" x14ac:dyDescent="0.25">
      <c r="B9" s="181" t="s">
        <v>410</v>
      </c>
    </row>
    <row r="10" spans="2:5" x14ac:dyDescent="0.25">
      <c r="B10" s="181" t="s">
        <v>411</v>
      </c>
    </row>
    <row r="13" spans="2:5" x14ac:dyDescent="0.25">
      <c r="B13" s="137" t="s">
        <v>412</v>
      </c>
      <c r="D13" s="182" t="s">
        <v>413</v>
      </c>
    </row>
    <row r="14" spans="2:5" x14ac:dyDescent="0.25">
      <c r="B14" s="137" t="s">
        <v>108</v>
      </c>
      <c r="D14" s="182" t="s">
        <v>414</v>
      </c>
    </row>
    <row r="15" spans="2:5" x14ac:dyDescent="0.25">
      <c r="B15" s="137" t="s">
        <v>415</v>
      </c>
      <c r="D15" s="182" t="s">
        <v>142</v>
      </c>
    </row>
    <row r="16" spans="2:5" x14ac:dyDescent="0.25">
      <c r="B16" s="137" t="s">
        <v>413</v>
      </c>
    </row>
    <row r="17" spans="2:2" x14ac:dyDescent="0.25">
      <c r="B17" s="137" t="s">
        <v>414</v>
      </c>
    </row>
    <row r="18" spans="2:2" x14ac:dyDescent="0.25">
      <c r="B18" s="137" t="s">
        <v>416</v>
      </c>
    </row>
    <row r="19" spans="2:2" x14ac:dyDescent="0.25">
      <c r="B19" s="137" t="s">
        <v>120</v>
      </c>
    </row>
    <row r="21" spans="2:2" x14ac:dyDescent="0.25">
      <c r="B21" s="183" t="s">
        <v>125</v>
      </c>
    </row>
    <row r="22" spans="2:2" x14ac:dyDescent="0.25">
      <c r="B22" s="183" t="s">
        <v>417</v>
      </c>
    </row>
    <row r="23" spans="2:2" x14ac:dyDescent="0.25">
      <c r="B23" s="183" t="s">
        <v>418</v>
      </c>
    </row>
    <row r="25" spans="2:2" x14ac:dyDescent="0.25">
      <c r="B25" s="178" t="s">
        <v>419</v>
      </c>
    </row>
    <row r="26" spans="2:2" x14ac:dyDescent="0.25">
      <c r="B26" s="178" t="s">
        <v>420</v>
      </c>
    </row>
  </sheetData>
  <sortState xmlns:xlrd2="http://schemas.microsoft.com/office/spreadsheetml/2017/richdata2" ref="B2:B5">
    <sortCondition ref="B2:B5"/>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7">
    <tabColor rgb="FFFFFF00"/>
  </sheetPr>
  <dimension ref="A3:A21"/>
  <sheetViews>
    <sheetView workbookViewId="0">
      <selection activeCell="E19" sqref="E19"/>
    </sheetView>
  </sheetViews>
  <sheetFormatPr baseColWidth="10" defaultColWidth="11.42578125" defaultRowHeight="12.75" x14ac:dyDescent="0.2"/>
  <cols>
    <col min="1" max="1" width="32.85546875" style="1" customWidth="1"/>
    <col min="2" max="16384" width="11.42578125" style="1"/>
  </cols>
  <sheetData>
    <row r="3" spans="1:1" x14ac:dyDescent="0.2">
      <c r="A3" s="2" t="s">
        <v>111</v>
      </c>
    </row>
    <row r="4" spans="1:1" x14ac:dyDescent="0.2">
      <c r="A4" s="2" t="s">
        <v>126</v>
      </c>
    </row>
    <row r="5" spans="1:1" x14ac:dyDescent="0.2">
      <c r="A5" s="2" t="s">
        <v>119</v>
      </c>
    </row>
    <row r="6" spans="1:1" x14ac:dyDescent="0.2">
      <c r="A6" s="2" t="s">
        <v>127</v>
      </c>
    </row>
    <row r="7" spans="1:1" x14ac:dyDescent="0.2">
      <c r="A7" s="2" t="s">
        <v>112</v>
      </c>
    </row>
    <row r="8" spans="1:1" x14ac:dyDescent="0.2">
      <c r="A8" s="2" t="s">
        <v>113</v>
      </c>
    </row>
    <row r="9" spans="1:1" x14ac:dyDescent="0.2">
      <c r="A9" s="2" t="s">
        <v>122</v>
      </c>
    </row>
    <row r="10" spans="1:1" x14ac:dyDescent="0.2">
      <c r="A10" s="2" t="s">
        <v>114</v>
      </c>
    </row>
    <row r="11" spans="1:1" x14ac:dyDescent="0.2">
      <c r="A11" s="2" t="s">
        <v>123</v>
      </c>
    </row>
    <row r="12" spans="1:1" x14ac:dyDescent="0.2">
      <c r="A12" s="2" t="s">
        <v>421</v>
      </c>
    </row>
    <row r="13" spans="1:1" x14ac:dyDescent="0.2">
      <c r="A13" s="2" t="s">
        <v>422</v>
      </c>
    </row>
    <row r="14" spans="1:1" x14ac:dyDescent="0.2">
      <c r="A14" s="2" t="s">
        <v>423</v>
      </c>
    </row>
    <row r="16" spans="1:1" x14ac:dyDescent="0.2">
      <c r="A16" s="2" t="s">
        <v>418</v>
      </c>
    </row>
    <row r="17" spans="1:1" x14ac:dyDescent="0.2">
      <c r="A17" s="2" t="s">
        <v>406</v>
      </c>
    </row>
    <row r="18" spans="1:1" x14ac:dyDescent="0.2">
      <c r="A18" s="2" t="s">
        <v>125</v>
      </c>
    </row>
    <row r="20" spans="1:1" x14ac:dyDescent="0.2">
      <c r="A20" s="2" t="s">
        <v>410</v>
      </c>
    </row>
    <row r="21" spans="1:1" x14ac:dyDescent="0.2">
      <c r="A21" s="2" t="s">
        <v>411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theme="5" tint="-0.249977111117893"/>
  </sheetPr>
  <dimension ref="A1:BU165"/>
  <sheetViews>
    <sheetView showGridLines="0" tabSelected="1" zoomScale="70" zoomScaleNormal="70" zoomScaleSheetLayoutView="70" workbookViewId="0">
      <selection activeCell="E11" sqref="E11:E15"/>
    </sheetView>
  </sheetViews>
  <sheetFormatPr baseColWidth="10" defaultColWidth="11.42578125" defaultRowHeight="15" x14ac:dyDescent="0.25"/>
  <cols>
    <col min="1" max="1" width="11.42578125" style="93"/>
    <col min="2" max="2" width="21.140625" style="93" customWidth="1"/>
    <col min="3" max="3" width="37.5703125" style="93" customWidth="1"/>
    <col min="4" max="4" width="62.5703125" style="93" customWidth="1"/>
    <col min="5" max="5" width="25.140625" style="93" customWidth="1"/>
    <col min="6" max="6" width="22.140625" style="93" customWidth="1"/>
    <col min="7" max="7" width="28" style="93" customWidth="1"/>
    <col min="8" max="8" width="36.5703125" style="93" customWidth="1"/>
    <col min="9" max="9" width="53.7109375" style="93" customWidth="1"/>
    <col min="10" max="10" width="32.5703125" style="93" customWidth="1"/>
    <col min="11" max="11" width="19.85546875" style="93" customWidth="1"/>
    <col min="12" max="12" width="17" style="93" customWidth="1"/>
    <col min="13" max="13" width="11.42578125" style="93"/>
    <col min="14" max="14" width="14.7109375" style="93" customWidth="1"/>
    <col min="15" max="15" width="17.28515625" style="93" customWidth="1"/>
    <col min="16" max="16" width="11.42578125" style="93"/>
    <col min="17" max="17" width="17.7109375" style="93" customWidth="1"/>
    <col min="18" max="18" width="11.42578125" style="93" hidden="1" customWidth="1"/>
    <col min="19" max="19" width="37.85546875" style="93" hidden="1" customWidth="1"/>
    <col min="20" max="20" width="20.7109375" style="93" hidden="1" customWidth="1"/>
    <col min="21" max="21" width="23" style="93" hidden="1" customWidth="1"/>
    <col min="22" max="22" width="53" style="93" hidden="1" customWidth="1"/>
    <col min="23" max="23" width="70.85546875" style="93" hidden="1" customWidth="1"/>
    <col min="24" max="24" width="57.5703125" style="93" hidden="1" customWidth="1"/>
    <col min="25" max="25" width="23" style="93" hidden="1" customWidth="1"/>
    <col min="26" max="26" width="11.42578125" style="93" hidden="1" customWidth="1"/>
    <col min="27" max="27" width="20.85546875" style="93" hidden="1" customWidth="1"/>
    <col min="28" max="28" width="22" style="93" hidden="1" customWidth="1"/>
    <col min="29" max="29" width="20.7109375" style="93" hidden="1" customWidth="1"/>
    <col min="30" max="30" width="11.42578125" style="93" hidden="1" customWidth="1"/>
    <col min="31" max="31" width="23" style="93" hidden="1" customWidth="1"/>
    <col min="32" max="32" width="20" style="93" customWidth="1"/>
    <col min="33" max="38" width="11.42578125" style="93"/>
    <col min="39" max="39" width="11.42578125" style="93" customWidth="1"/>
    <col min="40" max="40" width="41.28515625" style="93" hidden="1" customWidth="1"/>
    <col min="41" max="41" width="46.28515625" style="93" hidden="1" customWidth="1"/>
    <col min="42" max="42" width="32.7109375" style="93" hidden="1" customWidth="1"/>
    <col min="43" max="43" width="22.140625" style="93" hidden="1" customWidth="1"/>
    <col min="44" max="44" width="29" style="93" hidden="1" customWidth="1"/>
    <col min="45" max="45" width="13.7109375" style="93" hidden="1" customWidth="1"/>
    <col min="46" max="46" width="35" style="93" hidden="1" customWidth="1"/>
    <col min="47" max="47" width="35.7109375" style="93" hidden="1" customWidth="1"/>
    <col min="48" max="48" width="33.85546875" style="93" customWidth="1"/>
    <col min="49" max="16384" width="11.42578125" style="93"/>
  </cols>
  <sheetData>
    <row r="1" spans="1:73" s="138" customFormat="1" ht="18.600000000000001" customHeight="1" x14ac:dyDescent="0.25">
      <c r="A1" s="184"/>
      <c r="B1" s="184"/>
      <c r="C1" s="521" t="s">
        <v>128</v>
      </c>
      <c r="D1" s="522"/>
      <c r="E1" s="522"/>
      <c r="F1" s="522"/>
      <c r="G1" s="522"/>
      <c r="H1" s="522"/>
      <c r="I1" s="522"/>
      <c r="J1" s="522"/>
      <c r="K1" s="522"/>
      <c r="L1" s="522"/>
      <c r="M1" s="522"/>
      <c r="N1" s="522"/>
      <c r="O1" s="522"/>
      <c r="P1" s="522"/>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V1" s="527" t="s">
        <v>129</v>
      </c>
    </row>
    <row r="2" spans="1:73" s="138" customFormat="1" ht="10.5" customHeight="1" x14ac:dyDescent="0.25">
      <c r="A2" s="184"/>
      <c r="B2" s="184"/>
      <c r="C2" s="523"/>
      <c r="D2" s="524"/>
      <c r="E2" s="524"/>
      <c r="F2" s="524"/>
      <c r="G2" s="524"/>
      <c r="H2" s="524"/>
      <c r="I2" s="524"/>
      <c r="J2" s="524"/>
      <c r="K2" s="524"/>
      <c r="L2" s="524"/>
      <c r="M2" s="524"/>
      <c r="N2" s="524"/>
      <c r="O2" s="524"/>
      <c r="P2" s="524"/>
      <c r="Q2" s="524"/>
      <c r="R2" s="524"/>
      <c r="S2" s="524"/>
      <c r="T2" s="524"/>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c r="AT2" s="524"/>
      <c r="AV2" s="528"/>
    </row>
    <row r="3" spans="1:73" s="138" customFormat="1" ht="10.5" customHeight="1" x14ac:dyDescent="0.25">
      <c r="A3" s="184"/>
      <c r="B3" s="184"/>
      <c r="C3" s="523"/>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V3" s="528"/>
    </row>
    <row r="4" spans="1:73" s="138" customFormat="1" ht="19.5" customHeight="1" thickBot="1" x14ac:dyDescent="0.3">
      <c r="A4" s="185"/>
      <c r="B4" s="185"/>
      <c r="C4" s="525"/>
      <c r="D4" s="526"/>
      <c r="E4" s="526"/>
      <c r="F4" s="526"/>
      <c r="G4" s="526"/>
      <c r="H4" s="526"/>
      <c r="I4" s="526"/>
      <c r="J4" s="526"/>
      <c r="K4" s="526"/>
      <c r="L4" s="526"/>
      <c r="M4" s="526"/>
      <c r="N4" s="526"/>
      <c r="O4" s="526"/>
      <c r="P4" s="526"/>
      <c r="Q4" s="526"/>
      <c r="R4" s="526"/>
      <c r="S4" s="526"/>
      <c r="T4" s="526"/>
      <c r="U4" s="526"/>
      <c r="V4" s="526"/>
      <c r="W4" s="526"/>
      <c r="X4" s="526"/>
      <c r="Y4" s="526"/>
      <c r="Z4" s="526"/>
      <c r="AA4" s="526"/>
      <c r="AB4" s="526"/>
      <c r="AC4" s="526"/>
      <c r="AD4" s="526"/>
      <c r="AE4" s="526"/>
      <c r="AF4" s="526"/>
      <c r="AG4" s="526"/>
      <c r="AH4" s="526"/>
      <c r="AI4" s="526"/>
      <c r="AJ4" s="526"/>
      <c r="AK4" s="526"/>
      <c r="AL4" s="526"/>
      <c r="AM4" s="526"/>
      <c r="AN4" s="526"/>
      <c r="AO4" s="526"/>
      <c r="AP4" s="526"/>
      <c r="AQ4" s="526"/>
      <c r="AR4" s="526"/>
      <c r="AS4" s="526"/>
      <c r="AT4" s="526"/>
      <c r="AV4" s="529"/>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row>
    <row r="5" spans="1:73" s="138" customFormat="1" ht="27" x14ac:dyDescent="0.25">
      <c r="A5" s="185"/>
      <c r="B5" s="185"/>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211"/>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row>
    <row r="6" spans="1:73" s="138" customFormat="1" ht="18.75" customHeight="1" x14ac:dyDescent="0.25">
      <c r="A6" s="530"/>
      <c r="B6" s="530"/>
      <c r="C6" s="212"/>
      <c r="D6" s="213" t="s">
        <v>812</v>
      </c>
      <c r="E6" s="214">
        <v>44956</v>
      </c>
      <c r="F6" s="215"/>
      <c r="G6" s="214"/>
      <c r="H6" s="531"/>
      <c r="I6" s="532"/>
      <c r="J6" s="533"/>
      <c r="K6" s="533"/>
      <c r="L6" s="533"/>
    </row>
    <row r="7" spans="1:73" s="186" customFormat="1" ht="8.25" customHeight="1" thickBot="1" x14ac:dyDescent="0.3">
      <c r="A7" s="534"/>
      <c r="B7" s="534"/>
      <c r="C7" s="534"/>
      <c r="D7" s="534"/>
      <c r="E7" s="534"/>
      <c r="F7" s="535"/>
      <c r="G7" s="535"/>
      <c r="H7" s="535"/>
      <c r="I7" s="535"/>
      <c r="J7" s="535"/>
      <c r="K7" s="535"/>
      <c r="L7" s="535"/>
      <c r="M7" s="535"/>
      <c r="N7" s="535"/>
      <c r="O7" s="535"/>
      <c r="P7" s="535"/>
      <c r="Q7" s="535"/>
      <c r="R7" s="535"/>
    </row>
    <row r="8" spans="1:73" s="138" customFormat="1" ht="30" customHeight="1" x14ac:dyDescent="0.25">
      <c r="A8" s="567" t="s">
        <v>79</v>
      </c>
      <c r="B8" s="537"/>
      <c r="C8" s="537"/>
      <c r="D8" s="537"/>
      <c r="E8" s="537"/>
      <c r="F8" s="537"/>
      <c r="G8" s="537"/>
      <c r="H8" s="537"/>
      <c r="I8" s="537"/>
      <c r="J8" s="538"/>
      <c r="K8" s="567" t="s">
        <v>80</v>
      </c>
      <c r="L8" s="537"/>
      <c r="M8" s="537"/>
      <c r="N8" s="537"/>
      <c r="O8" s="537"/>
      <c r="P8" s="537"/>
      <c r="Q8" s="538"/>
      <c r="R8" s="539" t="s">
        <v>81</v>
      </c>
      <c r="S8" s="540"/>
      <c r="T8" s="540"/>
      <c r="U8" s="540"/>
      <c r="V8" s="540"/>
      <c r="W8" s="540"/>
      <c r="X8" s="540"/>
      <c r="Y8" s="540"/>
      <c r="Z8" s="540"/>
      <c r="AA8" s="540"/>
      <c r="AB8" s="540"/>
      <c r="AC8" s="540"/>
      <c r="AD8" s="540"/>
      <c r="AE8" s="540"/>
      <c r="AF8" s="541"/>
      <c r="AG8" s="539" t="s">
        <v>82</v>
      </c>
      <c r="AH8" s="540"/>
      <c r="AI8" s="540"/>
      <c r="AJ8" s="540"/>
      <c r="AK8" s="540"/>
      <c r="AL8" s="540"/>
      <c r="AM8" s="541"/>
      <c r="AN8" s="536" t="s">
        <v>83</v>
      </c>
      <c r="AO8" s="537"/>
      <c r="AP8" s="538"/>
      <c r="AQ8" s="539" t="s">
        <v>84</v>
      </c>
      <c r="AR8" s="540"/>
      <c r="AS8" s="541"/>
      <c r="AT8" s="539" t="s">
        <v>85</v>
      </c>
      <c r="AU8" s="541"/>
    </row>
    <row r="9" spans="1:73" s="189" customFormat="1" ht="23.25" customHeight="1" x14ac:dyDescent="0.25">
      <c r="A9" s="572" t="s">
        <v>86</v>
      </c>
      <c r="B9" s="542" t="s">
        <v>10</v>
      </c>
      <c r="C9" s="542" t="s">
        <v>87</v>
      </c>
      <c r="D9" s="542" t="s">
        <v>88</v>
      </c>
      <c r="E9" s="542" t="s">
        <v>89</v>
      </c>
      <c r="F9" s="542" t="s">
        <v>18</v>
      </c>
      <c r="G9" s="542" t="s">
        <v>20</v>
      </c>
      <c r="H9" s="542" t="s">
        <v>22</v>
      </c>
      <c r="I9" s="542" t="s">
        <v>24</v>
      </c>
      <c r="J9" s="568" t="s">
        <v>26</v>
      </c>
      <c r="K9" s="572" t="s">
        <v>130</v>
      </c>
      <c r="L9" s="542" t="s">
        <v>90</v>
      </c>
      <c r="M9" s="542" t="s">
        <v>91</v>
      </c>
      <c r="N9" s="542" t="s">
        <v>18</v>
      </c>
      <c r="O9" s="542" t="s">
        <v>92</v>
      </c>
      <c r="P9" s="542" t="s">
        <v>131</v>
      </c>
      <c r="Q9" s="568" t="s">
        <v>33</v>
      </c>
      <c r="R9" s="576" t="s">
        <v>93</v>
      </c>
      <c r="S9" s="542" t="s">
        <v>132</v>
      </c>
      <c r="T9" s="542" t="s">
        <v>94</v>
      </c>
      <c r="U9" s="542" t="s">
        <v>95</v>
      </c>
      <c r="V9" s="542" t="s">
        <v>96</v>
      </c>
      <c r="W9" s="542" t="s">
        <v>97</v>
      </c>
      <c r="X9" s="542" t="s">
        <v>98</v>
      </c>
      <c r="Y9" s="542" t="s">
        <v>106</v>
      </c>
      <c r="Z9" s="542" t="s">
        <v>133</v>
      </c>
      <c r="AA9" s="542"/>
      <c r="AB9" s="542" t="s">
        <v>134</v>
      </c>
      <c r="AC9" s="542" t="s">
        <v>135</v>
      </c>
      <c r="AD9" s="542"/>
      <c r="AE9" s="542" t="s">
        <v>136</v>
      </c>
      <c r="AF9" s="568" t="s">
        <v>137</v>
      </c>
      <c r="AG9" s="576" t="s">
        <v>99</v>
      </c>
      <c r="AH9" s="583" t="s">
        <v>100</v>
      </c>
      <c r="AI9" s="583" t="s">
        <v>91</v>
      </c>
      <c r="AJ9" s="583" t="s">
        <v>101</v>
      </c>
      <c r="AK9" s="583" t="s">
        <v>91</v>
      </c>
      <c r="AL9" s="583" t="s">
        <v>102</v>
      </c>
      <c r="AM9" s="574" t="s">
        <v>57</v>
      </c>
      <c r="AN9" s="585" t="s">
        <v>60</v>
      </c>
      <c r="AO9" s="542" t="s">
        <v>62</v>
      </c>
      <c r="AP9" s="568" t="s">
        <v>64</v>
      </c>
      <c r="AQ9" s="572" t="s">
        <v>67</v>
      </c>
      <c r="AR9" s="542" t="s">
        <v>103</v>
      </c>
      <c r="AS9" s="568" t="s">
        <v>71</v>
      </c>
      <c r="AT9" s="581" t="s">
        <v>104</v>
      </c>
      <c r="AU9" s="579" t="s">
        <v>76</v>
      </c>
    </row>
    <row r="10" spans="1:73" s="190" customFormat="1" ht="24" customHeight="1" thickBot="1" x14ac:dyDescent="0.3">
      <c r="A10" s="573"/>
      <c r="B10" s="543"/>
      <c r="C10" s="543"/>
      <c r="D10" s="543"/>
      <c r="E10" s="543"/>
      <c r="F10" s="543"/>
      <c r="G10" s="543"/>
      <c r="H10" s="543"/>
      <c r="I10" s="543"/>
      <c r="J10" s="569"/>
      <c r="K10" s="573"/>
      <c r="L10" s="543"/>
      <c r="M10" s="543"/>
      <c r="N10" s="543"/>
      <c r="O10" s="543"/>
      <c r="P10" s="543"/>
      <c r="Q10" s="569"/>
      <c r="R10" s="577"/>
      <c r="S10" s="570"/>
      <c r="T10" s="570"/>
      <c r="U10" s="570"/>
      <c r="V10" s="570"/>
      <c r="W10" s="570"/>
      <c r="X10" s="570"/>
      <c r="Y10" s="570"/>
      <c r="Z10" s="570"/>
      <c r="AA10" s="570"/>
      <c r="AB10" s="570"/>
      <c r="AC10" s="570"/>
      <c r="AD10" s="570"/>
      <c r="AE10" s="570"/>
      <c r="AF10" s="571"/>
      <c r="AG10" s="578"/>
      <c r="AH10" s="584"/>
      <c r="AI10" s="584"/>
      <c r="AJ10" s="584"/>
      <c r="AK10" s="584"/>
      <c r="AL10" s="584"/>
      <c r="AM10" s="575"/>
      <c r="AN10" s="586"/>
      <c r="AO10" s="570"/>
      <c r="AP10" s="571"/>
      <c r="AQ10" s="573"/>
      <c r="AR10" s="543"/>
      <c r="AS10" s="569"/>
      <c r="AT10" s="582"/>
      <c r="AU10" s="580"/>
    </row>
    <row r="11" spans="1:73" s="187" customFormat="1" ht="97.9" customHeight="1" x14ac:dyDescent="0.25">
      <c r="A11" s="493">
        <v>1</v>
      </c>
      <c r="B11" s="481" t="s">
        <v>78</v>
      </c>
      <c r="C11" s="472" t="s">
        <v>814</v>
      </c>
      <c r="D11" s="472" t="s">
        <v>782</v>
      </c>
      <c r="E11" s="484" t="s">
        <v>138</v>
      </c>
      <c r="F11" s="484" t="s">
        <v>107</v>
      </c>
      <c r="G11" s="484" t="s">
        <v>139</v>
      </c>
      <c r="H11" s="484" t="s">
        <v>140</v>
      </c>
      <c r="I11" s="487" t="s">
        <v>141</v>
      </c>
      <c r="J11" s="490" t="s">
        <v>142</v>
      </c>
      <c r="K11" s="450">
        <v>2</v>
      </c>
      <c r="L11" s="453" t="str">
        <f>IFERROR((VLOOKUP($K11,Componentes!$A$3:$B$7,2,FALSE)),"")</f>
        <v>Improbable</v>
      </c>
      <c r="M11" s="456">
        <f t="shared" ref="M11:M41" si="0">IFERROR((IF(L11="","",IF(L11="Rara vez",0.2,IF(L11="Improbable",0.4,IF(L11="Posible",0.6,IF(L11="Probable",0.8,IF(L11="Casi seguro",1,))))))),"")</f>
        <v>0.4</v>
      </c>
      <c r="N11" s="459" t="str">
        <f>IFERROR((HLOOKUP($A11,'Evaluación de impacto'!$C$7:$AC$28,22,FALSE)),"")</f>
        <v>Mayor</v>
      </c>
      <c r="O11" s="462">
        <f>IF(N11="","",IF(N11="Mayor",0.8,IF(N11="Catastrófico",1,IF(N11="Moderado",0.6))))</f>
        <v>0.8</v>
      </c>
      <c r="P11" s="462">
        <f>IFERROR(+O11*M11,"")</f>
        <v>0.32000000000000006</v>
      </c>
      <c r="Q11" s="406" t="str">
        <f ca="1">IFERROR(INDIRECT("Componentes!"&amp;HLOOKUP(N11,Calculo_Impacto,2,FALSE)&amp;VLOOKUP(L11,Calculo_Probabilidad,2,FALSE)),"")</f>
        <v>Alto</v>
      </c>
      <c r="R11" s="256">
        <v>1</v>
      </c>
      <c r="S11" s="304" t="s">
        <v>424</v>
      </c>
      <c r="T11" s="304" t="s">
        <v>143</v>
      </c>
      <c r="U11" s="304" t="s">
        <v>144</v>
      </c>
      <c r="V11" s="304" t="s">
        <v>145</v>
      </c>
      <c r="W11" s="304" t="s">
        <v>146</v>
      </c>
      <c r="X11" s="304" t="s">
        <v>147</v>
      </c>
      <c r="Y11" s="304" t="s">
        <v>148</v>
      </c>
      <c r="Z11" s="246">
        <f>IFERROR(HLOOKUP($R11,Evaluación_diseño_control,10,FALSE),"")</f>
        <v>100</v>
      </c>
      <c r="AA11" s="247" t="str">
        <f>IF(AND(Z11&gt;0,Z11&lt;=85),"DÉBIL",IF(AND(Z11&gt;85,Z11&lt;=95),"MODERADO",IF(AND(Z11&gt;95,Z11&lt;=100),"FUERTE","")))</f>
        <v>FUERTE</v>
      </c>
      <c r="AB11" s="248" t="s">
        <v>149</v>
      </c>
      <c r="AC11" s="249" t="str">
        <f t="shared" ref="AC11:AC12" si="1">IF(AND(AA11="FUERTE",AB11="FUERTE"),"FUERTE",IF(OR(AND(AA11="FUERTE",AB11="MODERADO"),AND(AA11="MODERADO",AB11="FUERTE"),AND(AA11="MODERADO",AB11="MODERADO")),"MODERADO",IF(OR(AND(AA11="FUERTE",AB11="DÉBIL"),AND(AA11="MODERADO",AB11="DÉBIL"),AND(AA11="DÉBIL",AB11="FUERTE"),AND(AA11="DÉBIL",AB11="MODERADO"),AND(AA11="DÉBIL",AB11="DÉBIL")),"DÉBIL","")))</f>
        <v>FUERTE</v>
      </c>
      <c r="AD11" s="250">
        <f>(IF(AC11="DÉBIL",0,IF(AC11="MODERADO",50,IF(AC11="FUERTE",100,""))))</f>
        <v>100</v>
      </c>
      <c r="AE11" s="250" t="str">
        <f>IFERROR((IF(AC11="FUERTE","NO",IF(OR(AC11="MODERADO",AC11="DÉBIL"),"SI",""))),"")</f>
        <v>NO</v>
      </c>
      <c r="AF11" s="496" t="str">
        <f>IFERROR(IF(AVERAGE(AD11:AD15)&lt;50,"DÉBIL",IF(AND(AVERAGE(AD11:AD15)&gt;=50,AVERAGE(AD11:AD15)&lt;100),"MODERADO",IF(AVERAGE(AD11:AD15)=100,"FUERTE",""))),"")</f>
        <v>FUERTE</v>
      </c>
      <c r="AG11" s="515">
        <f>IFERROR(IF(M11=0.2,0.2,IF(AF11="DÉBIL",M11,IF(AF11="MODERADO",M11-0.2,IF(AND(AF11="FUERTE",M11=0.4),M11-0.2,IF(AF11="FUERTE",M11-0.4,""))))),"")</f>
        <v>0.2</v>
      </c>
      <c r="AH11" s="518" t="str">
        <f>IFERROR(IF(AG11="","",IF(AG11=0.2,"Muy Baja",IF(AG11=0.4,"Baja",IF(AG11=0.6,"Media",IF(AG11=0.8,"Alta","Muy Alta"))))),"")</f>
        <v>Muy Baja</v>
      </c>
      <c r="AI11" s="504">
        <f>+AG11</f>
        <v>0.2</v>
      </c>
      <c r="AJ11" s="507" t="str">
        <f>+N11</f>
        <v>Mayor</v>
      </c>
      <c r="AK11" s="504">
        <f>IFERROR(IF(AJ11="","",IF(AJ11="Catastrófico",1,IF(AJ11="Mayor",0.8,IF(AJ11="Moderado",0.6,"")))),"")</f>
        <v>0.8</v>
      </c>
      <c r="AL11" s="510" t="str">
        <f>IFERROR(IF(OR(AND(AH11="Muy Baja",AJ11="Leve"),AND(AH11="Muy Baja",AJ11="Menor"),AND(AH11="Baja",AJ11="Leve")),"Bajo",IF(OR(AND(AH11="Muy baja",AJ11="Moderado"),AND(AH11="Baja",AJ11="Menor"),AND(AH11="Baja",AJ11="Moderado"),AND(AH11="Media",AJ11="Leve"),AND(AH11="Media",AJ11="Menor"),AND(AH11="Media",AJ11="Moderado"),AND(AH11="Alta",AJ11="Leve"),AND(AH11="Alta",AJ11="Menor")),"Moderado",IF(OR(AND(AH11="Muy Baja",AJ11="Mayor"),AND(AH11="Baja",AJ11="Mayor"),AND(AH11="Media",AJ11="Mayor"),AND(AH11="Alta",AJ11="Moderado"),AND(AH11="Alta",AJ11="Mayor"),AND(AH11="Muy Alta",AJ11="Leve"),AND(AH11="Muy Alta",AJ11="Menor"),AND(AH11="Muy Alta",AJ11="Moderado"),AND(AH11="Muy Alta",AJ11="Mayor")),"Alto",IF(OR(AND(AH11="Muy Baja",AJ11="Catastrófico"),AND(AH11="Baja",AJ11="Catastrófico"),AND(AH11="Media",AJ11="Catastrófico"),AND(AH11="Alta",AJ11="Catastrófico"),AND(AH11="Muy Alta",AJ11="Catastrófico")),"Extremo","")))),"")</f>
        <v>Alto</v>
      </c>
      <c r="AM11" s="513" t="s">
        <v>116</v>
      </c>
      <c r="AN11" s="352"/>
      <c r="AO11" s="229"/>
      <c r="AP11" s="221"/>
      <c r="AQ11" s="265"/>
      <c r="AR11" s="229"/>
      <c r="AS11" s="237"/>
      <c r="AT11" s="266"/>
      <c r="AU11" s="267"/>
    </row>
    <row r="12" spans="1:73" s="187" customFormat="1" ht="68.099999999999994" customHeight="1" x14ac:dyDescent="0.25">
      <c r="A12" s="494"/>
      <c r="B12" s="482"/>
      <c r="C12" s="473"/>
      <c r="D12" s="473"/>
      <c r="E12" s="485"/>
      <c r="F12" s="485"/>
      <c r="G12" s="485"/>
      <c r="H12" s="485"/>
      <c r="I12" s="488"/>
      <c r="J12" s="491"/>
      <c r="K12" s="451"/>
      <c r="L12" s="454"/>
      <c r="M12" s="457"/>
      <c r="N12" s="460"/>
      <c r="O12" s="463"/>
      <c r="P12" s="463"/>
      <c r="Q12" s="407"/>
      <c r="R12" s="257">
        <v>2</v>
      </c>
      <c r="S12" s="287" t="s">
        <v>425</v>
      </c>
      <c r="T12" s="287" t="s">
        <v>150</v>
      </c>
      <c r="U12" s="287" t="s">
        <v>144</v>
      </c>
      <c r="V12" s="287" t="s">
        <v>151</v>
      </c>
      <c r="W12" s="287" t="s">
        <v>426</v>
      </c>
      <c r="X12" s="287" t="s">
        <v>152</v>
      </c>
      <c r="Y12" s="287" t="s">
        <v>153</v>
      </c>
      <c r="Z12" s="241">
        <f t="shared" ref="Z12" si="2">IFERROR(HLOOKUP($R12,Evaluación_diseño_control,10,FALSE),"")</f>
        <v>100</v>
      </c>
      <c r="AA12" s="242" t="str">
        <f t="shared" ref="AA12:AA145" si="3">IF(AND(Z12&gt;0,Z12&lt;=85),"DÉBIL",IF(AND(Z12&gt;85,Z12&lt;=95),"MODERADO",IF(AND(Z12&gt;95,Z12&lt;=100),"FUERTE","")))</f>
        <v>FUERTE</v>
      </c>
      <c r="AB12" s="243" t="s">
        <v>149</v>
      </c>
      <c r="AC12" s="244" t="str">
        <f t="shared" si="1"/>
        <v>FUERTE</v>
      </c>
      <c r="AD12" s="245">
        <f t="shared" ref="AD12:AD145" si="4">(IF(AC12="DÉBIL",0,IF(AC12="MODERADO",50,IF(AC12="FUERTE",100,""))))</f>
        <v>100</v>
      </c>
      <c r="AE12" s="245" t="str">
        <f t="shared" ref="AE12:AE145" si="5">IFERROR((IF(AC12="FUERTE","NO",IF(OR(AC12="MODERADO",AC12="DÉBIL"),"SI",""))),"")</f>
        <v>NO</v>
      </c>
      <c r="AF12" s="497"/>
      <c r="AG12" s="516"/>
      <c r="AH12" s="519"/>
      <c r="AI12" s="505"/>
      <c r="AJ12" s="508"/>
      <c r="AK12" s="505"/>
      <c r="AL12" s="511"/>
      <c r="AM12" s="502"/>
      <c r="AN12" s="291"/>
      <c r="AO12" s="224"/>
      <c r="AP12" s="222"/>
      <c r="AQ12" s="231"/>
      <c r="AR12" s="232"/>
      <c r="AS12" s="238"/>
      <c r="AT12" s="268"/>
      <c r="AU12" s="269"/>
    </row>
    <row r="13" spans="1:73" s="187" customFormat="1" ht="16.5" customHeight="1" x14ac:dyDescent="0.25">
      <c r="A13" s="494"/>
      <c r="B13" s="482"/>
      <c r="C13" s="473"/>
      <c r="D13" s="473"/>
      <c r="E13" s="485"/>
      <c r="F13" s="485"/>
      <c r="G13" s="485"/>
      <c r="H13" s="485"/>
      <c r="I13" s="488"/>
      <c r="J13" s="491"/>
      <c r="K13" s="451"/>
      <c r="L13" s="454"/>
      <c r="M13" s="457"/>
      <c r="N13" s="460"/>
      <c r="O13" s="463"/>
      <c r="P13" s="463"/>
      <c r="Q13" s="407"/>
      <c r="R13" s="257"/>
      <c r="S13" s="334"/>
      <c r="T13" s="334"/>
      <c r="U13" s="334"/>
      <c r="V13" s="334"/>
      <c r="W13" s="334"/>
      <c r="X13" s="334"/>
      <c r="Y13" s="334"/>
      <c r="Z13" s="241" t="str">
        <f t="shared" ref="Z13:Z50" si="6">IFERROR(HLOOKUP($R13,Evaluación_diseño_control,10,FALSE),"")</f>
        <v/>
      </c>
      <c r="AA13" s="242" t="str">
        <f t="shared" si="3"/>
        <v/>
      </c>
      <c r="AB13" s="243"/>
      <c r="AC13" s="244" t="str">
        <f>IF(AND(AA13="FUERTE",AB13="FUERTE"),"FUERTE",IF(OR(AND(AA13="FUERTE",AB13="MODERADO"),AND(AA13="MODERADO",AB13="FUERTE"),AND(AA13="MODERADO",AB13="MODERADO")),"MODERADO",IF(OR(AND(AA13="FUERTE",AB13="DÉBIL"),AND(AA13="MODERADO",AB13="DÉBIL"),AND(AA13="DÉBIL",AB13="FUERTE"),AND(AA13="DÉBIL",AB13="MODERADO"),AND(AA13="DÉBIL",AB13="DÉBIL")),"DÉBIL","")))</f>
        <v/>
      </c>
      <c r="AD13" s="245" t="str">
        <f t="shared" si="4"/>
        <v/>
      </c>
      <c r="AE13" s="245" t="str">
        <f t="shared" si="5"/>
        <v/>
      </c>
      <c r="AF13" s="497"/>
      <c r="AG13" s="516"/>
      <c r="AH13" s="519"/>
      <c r="AI13" s="505"/>
      <c r="AJ13" s="508"/>
      <c r="AK13" s="505"/>
      <c r="AL13" s="511"/>
      <c r="AM13" s="502"/>
      <c r="AN13" s="291"/>
      <c r="AO13" s="224"/>
      <c r="AP13" s="222"/>
      <c r="AQ13" s="231"/>
      <c r="AR13" s="232"/>
      <c r="AS13" s="238"/>
      <c r="AT13" s="268"/>
      <c r="AU13" s="269"/>
    </row>
    <row r="14" spans="1:73" s="187" customFormat="1" ht="15.75" customHeight="1" x14ac:dyDescent="0.25">
      <c r="A14" s="494"/>
      <c r="B14" s="482"/>
      <c r="C14" s="473"/>
      <c r="D14" s="473"/>
      <c r="E14" s="485"/>
      <c r="F14" s="485"/>
      <c r="G14" s="485"/>
      <c r="H14" s="485"/>
      <c r="I14" s="488"/>
      <c r="J14" s="491"/>
      <c r="K14" s="451"/>
      <c r="L14" s="454"/>
      <c r="M14" s="457"/>
      <c r="N14" s="460"/>
      <c r="O14" s="463"/>
      <c r="P14" s="463"/>
      <c r="Q14" s="407"/>
      <c r="R14" s="257"/>
      <c r="S14" s="287"/>
      <c r="T14" s="287"/>
      <c r="U14" s="287"/>
      <c r="V14" s="287"/>
      <c r="W14" s="287"/>
      <c r="X14" s="287"/>
      <c r="Y14" s="287"/>
      <c r="Z14" s="241" t="str">
        <f t="shared" si="6"/>
        <v/>
      </c>
      <c r="AA14" s="242" t="str">
        <f t="shared" si="3"/>
        <v/>
      </c>
      <c r="AB14" s="243"/>
      <c r="AC14" s="244" t="str">
        <f t="shared" ref="AC14:AC15" si="7">IF(AND(AA14="FUERTE",AB14="FUERTE"),"FUERTE",IF(OR(AND(AA14="FUERTE",AB14="MODERADO"),AND(AA14="MODERADO",AB14="FUERTE"),AND(AA14="MODERADO",AB14="MODERADO")),"MODERADO",IF(OR(AND(AA14="FUERTE",AB14="DEBIL"),AND(AA14="MODERADO",AB14="DEBIL"),AND(AA14="DEBIL",AB14="FUERTE"),AND(AA14="DEBIL",AB14="MODERADO"),AND(AA14="DEBIL",AB14="DEBIL")),"DEBIL","")))</f>
        <v/>
      </c>
      <c r="AD14" s="245" t="str">
        <f t="shared" si="4"/>
        <v/>
      </c>
      <c r="AE14" s="245" t="str">
        <f t="shared" si="5"/>
        <v/>
      </c>
      <c r="AF14" s="497"/>
      <c r="AG14" s="516"/>
      <c r="AH14" s="519"/>
      <c r="AI14" s="505"/>
      <c r="AJ14" s="508"/>
      <c r="AK14" s="505"/>
      <c r="AL14" s="511"/>
      <c r="AM14" s="502"/>
      <c r="AN14" s="291"/>
      <c r="AO14" s="224"/>
      <c r="AP14" s="222"/>
      <c r="AQ14" s="231"/>
      <c r="AR14" s="232"/>
      <c r="AS14" s="238"/>
      <c r="AT14" s="223"/>
      <c r="AU14" s="233"/>
    </row>
    <row r="15" spans="1:73" s="187" customFormat="1" ht="16.5" customHeight="1" thickBot="1" x14ac:dyDescent="0.3">
      <c r="A15" s="495"/>
      <c r="B15" s="483"/>
      <c r="C15" s="474"/>
      <c r="D15" s="474"/>
      <c r="E15" s="486"/>
      <c r="F15" s="486"/>
      <c r="G15" s="486"/>
      <c r="H15" s="486"/>
      <c r="I15" s="489"/>
      <c r="J15" s="492"/>
      <c r="K15" s="452"/>
      <c r="L15" s="455"/>
      <c r="M15" s="458"/>
      <c r="N15" s="461"/>
      <c r="O15" s="464"/>
      <c r="P15" s="464"/>
      <c r="Q15" s="408"/>
      <c r="R15" s="258"/>
      <c r="S15" s="329"/>
      <c r="T15" s="329"/>
      <c r="U15" s="329"/>
      <c r="V15" s="329"/>
      <c r="W15" s="329"/>
      <c r="X15" s="329"/>
      <c r="Y15" s="329"/>
      <c r="Z15" s="251" t="str">
        <f t="shared" si="6"/>
        <v/>
      </c>
      <c r="AA15" s="252" t="str">
        <f t="shared" si="3"/>
        <v/>
      </c>
      <c r="AB15" s="253"/>
      <c r="AC15" s="254" t="str">
        <f t="shared" si="7"/>
        <v/>
      </c>
      <c r="AD15" s="255" t="str">
        <f t="shared" si="4"/>
        <v/>
      </c>
      <c r="AE15" s="255" t="str">
        <f t="shared" si="5"/>
        <v/>
      </c>
      <c r="AF15" s="514"/>
      <c r="AG15" s="517"/>
      <c r="AH15" s="520"/>
      <c r="AI15" s="506"/>
      <c r="AJ15" s="509"/>
      <c r="AK15" s="506"/>
      <c r="AL15" s="512"/>
      <c r="AM15" s="503"/>
      <c r="AN15" s="353"/>
      <c r="AO15" s="226"/>
      <c r="AP15" s="227"/>
      <c r="AQ15" s="234"/>
      <c r="AR15" s="235"/>
      <c r="AS15" s="239"/>
      <c r="AT15" s="225"/>
      <c r="AU15" s="236"/>
    </row>
    <row r="16" spans="1:73" ht="95.25" customHeight="1" x14ac:dyDescent="0.25">
      <c r="A16" s="493">
        <v>2</v>
      </c>
      <c r="B16" s="481" t="s">
        <v>78</v>
      </c>
      <c r="C16" s="472" t="s">
        <v>814</v>
      </c>
      <c r="D16" s="472" t="s">
        <v>782</v>
      </c>
      <c r="E16" s="441" t="s">
        <v>154</v>
      </c>
      <c r="F16" s="441" t="s">
        <v>107</v>
      </c>
      <c r="G16" s="441" t="s">
        <v>155</v>
      </c>
      <c r="H16" s="441" t="s">
        <v>156</v>
      </c>
      <c r="I16" s="444" t="s">
        <v>157</v>
      </c>
      <c r="J16" s="447" t="s">
        <v>142</v>
      </c>
      <c r="K16" s="450">
        <v>4</v>
      </c>
      <c r="L16" s="453" t="str">
        <f>IFERROR((VLOOKUP($K16,Componentes!$A$3:$B$7,2,FALSE)),"")</f>
        <v>Probable</v>
      </c>
      <c r="M16" s="456">
        <f t="shared" si="0"/>
        <v>0.8</v>
      </c>
      <c r="N16" s="459" t="str">
        <f>IFERROR((HLOOKUP($A16,'Evaluación de impacto'!$C$7:$AC$28,22,FALSE)),"")</f>
        <v>Mayor</v>
      </c>
      <c r="O16" s="462">
        <f t="shared" ref="O16:O31" si="8">IF(N16="","",IF(N16="Mayor",0.8,IF(N16="Catastrófico",1,IF(N16="Moderado",0.6))))</f>
        <v>0.8</v>
      </c>
      <c r="P16" s="462">
        <f t="shared" ref="P16" si="9">IFERROR(+O16*M16,"")</f>
        <v>0.64000000000000012</v>
      </c>
      <c r="Q16" s="406" t="str">
        <f ca="1">IFERROR(INDIRECT("Componentes!"&amp;HLOOKUP(N16,Calculo_Impacto,2,FALSE)&amp;VLOOKUP(L16,Calculo_Probabilidad,2,FALSE)),"")</f>
        <v>Alto</v>
      </c>
      <c r="R16" s="256">
        <v>3</v>
      </c>
      <c r="S16" s="304" t="s">
        <v>158</v>
      </c>
      <c r="T16" s="304" t="s">
        <v>143</v>
      </c>
      <c r="U16" s="304" t="s">
        <v>159</v>
      </c>
      <c r="V16" s="304" t="s">
        <v>160</v>
      </c>
      <c r="W16" s="304" t="s">
        <v>161</v>
      </c>
      <c r="X16" s="304" t="s">
        <v>162</v>
      </c>
      <c r="Y16" s="304" t="s">
        <v>163</v>
      </c>
      <c r="Z16" s="246">
        <f t="shared" si="6"/>
        <v>100</v>
      </c>
      <c r="AA16" s="247" t="str">
        <f t="shared" si="3"/>
        <v>FUERTE</v>
      </c>
      <c r="AB16" s="248" t="s">
        <v>149</v>
      </c>
      <c r="AC16" s="249" t="str">
        <f t="shared" ref="AC16:AC145" si="10">IFERROR((IF(AND(AA16="FUERTE",AB16="FUERTE"),"FUERTE",IF(OR(AND(AA16="FUERTE",AB16="MODERADO"),AND(AA16="MODERADO",AB16="FUERTE"),AND(AA16="MODERADO",AB16="MODERADO")),"MODERADO",IF(OR(AND(AA16="FUERTE",AB16="DÉBIL"),AND(AA16="MODERADO",AB16="DÉBIL"),AND(AA16="DÉBIL",AB16="FUERTE"),AND(AA16="DÉBIL",AB16="MODERADO"),AND(AA16="DÉBIL",AB16="DÉBIL")),"DÉBIL","")))),"")</f>
        <v>FUERTE</v>
      </c>
      <c r="AD16" s="250">
        <f t="shared" si="4"/>
        <v>100</v>
      </c>
      <c r="AE16" s="250" t="str">
        <f t="shared" si="5"/>
        <v>NO</v>
      </c>
      <c r="AF16" s="496" t="str">
        <f t="shared" ref="AF16" si="11">IFERROR(IF(AVERAGE(AD16:AD20)&lt;50,"DÉBIL",IF(AND(AVERAGE(AD16:AD20)&gt;=50,AVERAGE(AD16:AD20)&lt;100),"MODERADO",IF(AVERAGE(AD16:AD20)=100,"FUERTE",""))),"")</f>
        <v>FUERTE</v>
      </c>
      <c r="AG16" s="515">
        <f t="shared" ref="AG16" si="12">IFERROR(IF(M16=0.2,0.2,IF(AF16="DEBIL",M16,IF(AF16="MODERADO",M16-0.2,IF(AND(AF16="FUERTE",M16=0.4),M16-0.2,IF(AF16="FUERTE",M16-0.4,""))))),"")</f>
        <v>0.4</v>
      </c>
      <c r="AH16" s="518" t="str">
        <f t="shared" ref="AH16" si="13">IFERROR(IF(AG16="","",IF(AG16&lt;=0.2,"Muy Baja",IF(AG16&lt;=0.4,"Baja",IF(AG16&lt;=0.6,"Media",IF(AG16&lt;=0.8,"Alta","Muy Alta"))))),"")</f>
        <v>Baja</v>
      </c>
      <c r="AI16" s="504">
        <f t="shared" ref="AI16" si="14">+AG16</f>
        <v>0.4</v>
      </c>
      <c r="AJ16" s="507" t="str">
        <f>+N16</f>
        <v>Mayor</v>
      </c>
      <c r="AK16" s="504">
        <f>IFERROR(IF(AJ16="","",IF(AJ16="Catastrófico",1,IF(AJ16="Mayor",0.8,IF(AJ16="Moderado",0.6,"")))),"")</f>
        <v>0.8</v>
      </c>
      <c r="AL16" s="510" t="str">
        <f t="shared" ref="AL16" si="15">IFERROR(IF(OR(AND(AH16="Muy Baja",AJ16="Leve"),AND(AH16="Muy Baja",AJ16="Menor"),AND(AH16="Baja",AJ16="Leve")),"Bajo",IF(OR(AND(AH16="Muy baja",AJ16="Moderado"),AND(AH16="Baja",AJ16="Menor"),AND(AH16="Baja",AJ16="Moderado"),AND(AH16="Media",AJ16="Leve"),AND(AH16="Media",AJ16="Menor"),AND(AH16="Media",AJ16="Moderado"),AND(AH16="Alta",AJ16="Leve"),AND(AH16="Alta",AJ16="Menor")),"Moderado",IF(OR(AND(AH16="Muy Baja",AJ16="Mayor"),AND(AH16="Baja",AJ16="Mayor"),AND(AH16="Media",AJ16="Mayor"),AND(AH16="Alta",AJ16="Moderado"),AND(AH16="Alta",AJ16="Mayor"),AND(AH16="Muy Alta",AJ16="Leve"),AND(AH16="Muy Alta",AJ16="Menor"),AND(AH16="Muy Alta",AJ16="Moderado"),AND(AH16="Muy Alta",AJ16="Mayor")),"Alto",IF(OR(AND(AH16="Muy Baja",AJ16="Catastrófico"),AND(AH16="Baja",AJ16="Catastrófico"),AND(AH16="Media",AJ16="Catastrófico"),AND(AH16="Alta",AJ16="Catastrófico"),AND(AH16="Muy Alta",AJ16="Catastrófico")),"Extremo","")))),"")</f>
        <v>Alto</v>
      </c>
      <c r="AM16" s="513" t="s">
        <v>116</v>
      </c>
      <c r="AN16" s="352" t="s">
        <v>164</v>
      </c>
      <c r="AO16" s="229" t="s">
        <v>143</v>
      </c>
      <c r="AP16" s="221">
        <v>45168</v>
      </c>
      <c r="AQ16" s="228"/>
      <c r="AR16" s="229"/>
      <c r="AS16" s="237"/>
      <c r="AT16" s="219"/>
      <c r="AU16" s="230"/>
    </row>
    <row r="17" spans="1:47" ht="102.6" customHeight="1" x14ac:dyDescent="0.25">
      <c r="A17" s="494"/>
      <c r="B17" s="482"/>
      <c r="C17" s="473"/>
      <c r="D17" s="473"/>
      <c r="E17" s="442"/>
      <c r="F17" s="442"/>
      <c r="G17" s="442"/>
      <c r="H17" s="442"/>
      <c r="I17" s="445"/>
      <c r="J17" s="448"/>
      <c r="K17" s="451"/>
      <c r="L17" s="454"/>
      <c r="M17" s="457"/>
      <c r="N17" s="460"/>
      <c r="O17" s="463"/>
      <c r="P17" s="463"/>
      <c r="Q17" s="407"/>
      <c r="R17" s="257">
        <v>4</v>
      </c>
      <c r="S17" s="287" t="s">
        <v>165</v>
      </c>
      <c r="T17" s="287" t="s">
        <v>166</v>
      </c>
      <c r="U17" s="287" t="s">
        <v>167</v>
      </c>
      <c r="V17" s="287" t="s">
        <v>168</v>
      </c>
      <c r="W17" s="287" t="s">
        <v>169</v>
      </c>
      <c r="X17" s="287" t="s">
        <v>170</v>
      </c>
      <c r="Y17" s="287" t="s">
        <v>171</v>
      </c>
      <c r="Z17" s="241">
        <f t="shared" si="6"/>
        <v>100</v>
      </c>
      <c r="AA17" s="242" t="str">
        <f t="shared" si="3"/>
        <v>FUERTE</v>
      </c>
      <c r="AB17" s="243" t="s">
        <v>149</v>
      </c>
      <c r="AC17" s="244" t="str">
        <f t="shared" si="10"/>
        <v>FUERTE</v>
      </c>
      <c r="AD17" s="245">
        <f t="shared" si="4"/>
        <v>100</v>
      </c>
      <c r="AE17" s="245" t="str">
        <f t="shared" si="5"/>
        <v>NO</v>
      </c>
      <c r="AF17" s="497"/>
      <c r="AG17" s="516"/>
      <c r="AH17" s="519"/>
      <c r="AI17" s="505"/>
      <c r="AJ17" s="508"/>
      <c r="AK17" s="505"/>
      <c r="AL17" s="511"/>
      <c r="AM17" s="502"/>
      <c r="AN17" s="291"/>
      <c r="AO17" s="224"/>
      <c r="AP17" s="222"/>
      <c r="AQ17" s="231"/>
      <c r="AR17" s="232"/>
      <c r="AS17" s="238"/>
      <c r="AT17" s="223"/>
      <c r="AU17" s="233"/>
    </row>
    <row r="18" spans="1:47" ht="105.6" customHeight="1" x14ac:dyDescent="0.25">
      <c r="A18" s="494"/>
      <c r="B18" s="482"/>
      <c r="C18" s="473"/>
      <c r="D18" s="473"/>
      <c r="E18" s="442"/>
      <c r="F18" s="442"/>
      <c r="G18" s="442"/>
      <c r="H18" s="442"/>
      <c r="I18" s="445"/>
      <c r="J18" s="448"/>
      <c r="K18" s="451"/>
      <c r="L18" s="454"/>
      <c r="M18" s="457"/>
      <c r="N18" s="460"/>
      <c r="O18" s="463"/>
      <c r="P18" s="463"/>
      <c r="Q18" s="407"/>
      <c r="R18" s="257">
        <v>5</v>
      </c>
      <c r="S18" s="287" t="s">
        <v>427</v>
      </c>
      <c r="T18" s="287" t="s">
        <v>172</v>
      </c>
      <c r="U18" s="287" t="s">
        <v>167</v>
      </c>
      <c r="V18" s="287" t="s">
        <v>173</v>
      </c>
      <c r="W18" s="287" t="s">
        <v>174</v>
      </c>
      <c r="X18" s="287" t="s">
        <v>175</v>
      </c>
      <c r="Y18" s="287" t="s">
        <v>176</v>
      </c>
      <c r="Z18" s="241">
        <f t="shared" si="6"/>
        <v>100</v>
      </c>
      <c r="AA18" s="242" t="str">
        <f t="shared" si="3"/>
        <v>FUERTE</v>
      </c>
      <c r="AB18" s="243" t="s">
        <v>149</v>
      </c>
      <c r="AC18" s="244" t="str">
        <f t="shared" si="10"/>
        <v>FUERTE</v>
      </c>
      <c r="AD18" s="245">
        <f t="shared" si="4"/>
        <v>100</v>
      </c>
      <c r="AE18" s="245" t="str">
        <f t="shared" si="5"/>
        <v>NO</v>
      </c>
      <c r="AF18" s="497"/>
      <c r="AG18" s="516"/>
      <c r="AH18" s="519"/>
      <c r="AI18" s="505"/>
      <c r="AJ18" s="508"/>
      <c r="AK18" s="505"/>
      <c r="AL18" s="511"/>
      <c r="AM18" s="502"/>
      <c r="AN18" s="291"/>
      <c r="AO18" s="224"/>
      <c r="AP18" s="222"/>
      <c r="AQ18" s="231"/>
      <c r="AR18" s="232"/>
      <c r="AS18" s="238"/>
      <c r="AT18" s="223"/>
      <c r="AU18" s="233"/>
    </row>
    <row r="19" spans="1:47" ht="16.5" customHeight="1" x14ac:dyDescent="0.25">
      <c r="A19" s="494"/>
      <c r="B19" s="482"/>
      <c r="C19" s="473"/>
      <c r="D19" s="473"/>
      <c r="E19" s="442"/>
      <c r="F19" s="442"/>
      <c r="G19" s="442"/>
      <c r="H19" s="442"/>
      <c r="I19" s="445"/>
      <c r="J19" s="448"/>
      <c r="K19" s="451"/>
      <c r="L19" s="454"/>
      <c r="M19" s="457"/>
      <c r="N19" s="460"/>
      <c r="O19" s="463"/>
      <c r="P19" s="463"/>
      <c r="Q19" s="407"/>
      <c r="R19" s="257"/>
      <c r="S19" s="287"/>
      <c r="T19" s="287"/>
      <c r="U19" s="287"/>
      <c r="V19" s="287"/>
      <c r="W19" s="287"/>
      <c r="X19" s="287"/>
      <c r="Y19" s="287"/>
      <c r="Z19" s="241" t="str">
        <f t="shared" si="6"/>
        <v/>
      </c>
      <c r="AA19" s="242" t="str">
        <f t="shared" si="3"/>
        <v/>
      </c>
      <c r="AB19" s="243" t="s">
        <v>149</v>
      </c>
      <c r="AC19" s="244" t="str">
        <f t="shared" si="10"/>
        <v/>
      </c>
      <c r="AD19" s="245" t="str">
        <f t="shared" si="4"/>
        <v/>
      </c>
      <c r="AE19" s="245" t="str">
        <f t="shared" si="5"/>
        <v/>
      </c>
      <c r="AF19" s="497"/>
      <c r="AG19" s="516"/>
      <c r="AH19" s="519"/>
      <c r="AI19" s="505"/>
      <c r="AJ19" s="508"/>
      <c r="AK19" s="505"/>
      <c r="AL19" s="511"/>
      <c r="AM19" s="502"/>
      <c r="AN19" s="291"/>
      <c r="AO19" s="224"/>
      <c r="AP19" s="222"/>
      <c r="AQ19" s="231"/>
      <c r="AR19" s="232"/>
      <c r="AS19" s="238"/>
      <c r="AT19" s="223"/>
      <c r="AU19" s="233"/>
    </row>
    <row r="20" spans="1:47" ht="16.5" customHeight="1" thickBot="1" x14ac:dyDescent="0.3">
      <c r="A20" s="495"/>
      <c r="B20" s="483"/>
      <c r="C20" s="474"/>
      <c r="D20" s="474"/>
      <c r="E20" s="443"/>
      <c r="F20" s="443"/>
      <c r="G20" s="443"/>
      <c r="H20" s="443"/>
      <c r="I20" s="446"/>
      <c r="J20" s="449"/>
      <c r="K20" s="452"/>
      <c r="L20" s="455"/>
      <c r="M20" s="458"/>
      <c r="N20" s="461"/>
      <c r="O20" s="464"/>
      <c r="P20" s="464"/>
      <c r="Q20" s="408"/>
      <c r="R20" s="258"/>
      <c r="S20" s="329"/>
      <c r="T20" s="329"/>
      <c r="U20" s="329"/>
      <c r="V20" s="329"/>
      <c r="W20" s="329"/>
      <c r="X20" s="329"/>
      <c r="Y20" s="329"/>
      <c r="Z20" s="251" t="str">
        <f t="shared" si="6"/>
        <v/>
      </c>
      <c r="AA20" s="252" t="str">
        <f t="shared" si="3"/>
        <v/>
      </c>
      <c r="AB20" s="253"/>
      <c r="AC20" s="254" t="str">
        <f t="shared" si="10"/>
        <v/>
      </c>
      <c r="AD20" s="255" t="str">
        <f t="shared" si="4"/>
        <v/>
      </c>
      <c r="AE20" s="255" t="str">
        <f t="shared" si="5"/>
        <v/>
      </c>
      <c r="AF20" s="514"/>
      <c r="AG20" s="517"/>
      <c r="AH20" s="520"/>
      <c r="AI20" s="506"/>
      <c r="AJ20" s="509"/>
      <c r="AK20" s="506"/>
      <c r="AL20" s="512"/>
      <c r="AM20" s="503"/>
      <c r="AN20" s="353"/>
      <c r="AO20" s="226"/>
      <c r="AP20" s="227"/>
      <c r="AQ20" s="234"/>
      <c r="AR20" s="235"/>
      <c r="AS20" s="239"/>
      <c r="AT20" s="225"/>
      <c r="AU20" s="236"/>
    </row>
    <row r="21" spans="1:47" ht="63" x14ac:dyDescent="0.25">
      <c r="A21" s="493">
        <v>3</v>
      </c>
      <c r="B21" s="481" t="s">
        <v>78</v>
      </c>
      <c r="C21" s="472" t="s">
        <v>814</v>
      </c>
      <c r="D21" s="472" t="s">
        <v>782</v>
      </c>
      <c r="E21" s="484" t="s">
        <v>177</v>
      </c>
      <c r="F21" s="484" t="s">
        <v>107</v>
      </c>
      <c r="G21" s="484" t="s">
        <v>428</v>
      </c>
      <c r="H21" s="487" t="s">
        <v>178</v>
      </c>
      <c r="I21" s="487" t="s">
        <v>179</v>
      </c>
      <c r="J21" s="490" t="s">
        <v>142</v>
      </c>
      <c r="K21" s="450">
        <v>2</v>
      </c>
      <c r="L21" s="453" t="str">
        <f>IFERROR((VLOOKUP($K21,Componentes!$A$3:$B$7,2,FALSE)),"")</f>
        <v>Improbable</v>
      </c>
      <c r="M21" s="456">
        <f t="shared" si="0"/>
        <v>0.4</v>
      </c>
      <c r="N21" s="459" t="str">
        <f>IFERROR((HLOOKUP($A21,'Evaluación de impacto'!$C$7:$AC$28,22,FALSE)),"")</f>
        <v>Mayor</v>
      </c>
      <c r="O21" s="462">
        <f t="shared" si="8"/>
        <v>0.8</v>
      </c>
      <c r="P21" s="462">
        <f t="shared" ref="P21" si="16">IFERROR(+O21*M21,"")</f>
        <v>0.32000000000000006</v>
      </c>
      <c r="Q21" s="406" t="str">
        <f ca="1">IFERROR(INDIRECT("Componentes!"&amp;HLOOKUP(N21,Calculo_Impacto,2,FALSE)&amp;VLOOKUP(L21,Calculo_Probabilidad,2,FALSE)),"")</f>
        <v>Alto</v>
      </c>
      <c r="R21" s="257">
        <v>6</v>
      </c>
      <c r="S21" s="287" t="s">
        <v>429</v>
      </c>
      <c r="T21" s="287" t="s">
        <v>181</v>
      </c>
      <c r="U21" s="287" t="s">
        <v>159</v>
      </c>
      <c r="V21" s="287" t="s">
        <v>430</v>
      </c>
      <c r="W21" s="287" t="s">
        <v>182</v>
      </c>
      <c r="X21" s="287" t="s">
        <v>431</v>
      </c>
      <c r="Y21" s="287" t="s">
        <v>183</v>
      </c>
      <c r="Z21" s="246">
        <f t="shared" si="6"/>
        <v>100</v>
      </c>
      <c r="AA21" s="247" t="str">
        <f t="shared" si="3"/>
        <v>FUERTE</v>
      </c>
      <c r="AB21" s="248" t="s">
        <v>149</v>
      </c>
      <c r="AC21" s="249" t="str">
        <f t="shared" si="10"/>
        <v>FUERTE</v>
      </c>
      <c r="AD21" s="250">
        <f t="shared" si="4"/>
        <v>100</v>
      </c>
      <c r="AE21" s="250" t="str">
        <f t="shared" si="5"/>
        <v>NO</v>
      </c>
      <c r="AF21" s="496" t="str">
        <f t="shared" ref="AF21" si="17">IFERROR(IF(AVERAGE(AD21:AD25)&lt;50,"DÉBIL",IF(AND(AVERAGE(AD21:AD25)&gt;=50,AVERAGE(AD21:AD25)&lt;100),"MODERADO",IF(AVERAGE(AD21:AD25)=100,"FUERTE",""))),"")</f>
        <v>FUERTE</v>
      </c>
      <c r="AG21" s="515">
        <f t="shared" ref="AG21" si="18">IFERROR(IF(M21=0.2,0.2,IF(AF21="DEBIL",M21,IF(AF21="MODERADO",M21-0.2,IF(AND(AF21="FUERTE",M21=0.4),M21-0.2,IF(AF21="FUERTE",M21-0.4,""))))),"")</f>
        <v>0.2</v>
      </c>
      <c r="AH21" s="518" t="str">
        <f t="shared" ref="AH21" si="19">IFERROR(IF(AG21="","",IF(AG21&lt;=0.2,"Muy Baja",IF(AG21&lt;=0.4,"Baja",IF(AG21&lt;=0.6,"Media",IF(AG21&lt;=0.8,"Alta","Muy Alta"))))),"")</f>
        <v>Muy Baja</v>
      </c>
      <c r="AI21" s="504">
        <f t="shared" ref="AI21" si="20">+AG21</f>
        <v>0.2</v>
      </c>
      <c r="AJ21" s="507" t="str">
        <f>+N21</f>
        <v>Mayor</v>
      </c>
      <c r="AK21" s="504">
        <f>IFERROR(IF(AJ21="","",IF(AJ21="Catastrófico",1,IF(AJ21="Mayor",0.8,IF(AJ21="Moderado",0.6,"")))),"")</f>
        <v>0.8</v>
      </c>
      <c r="AL21" s="510" t="str">
        <f t="shared" ref="AL21" si="21">IFERROR(IF(OR(AND(AH21="Muy Baja",AJ21="Leve"),AND(AH21="Muy Baja",AJ21="Menor"),AND(AH21="Baja",AJ21="Leve")),"Bajo",IF(OR(AND(AH21="Muy baja",AJ21="Moderado"),AND(AH21="Baja",AJ21="Menor"),AND(AH21="Baja",AJ21="Moderado"),AND(AH21="Media",AJ21="Leve"),AND(AH21="Media",AJ21="Menor"),AND(AH21="Media",AJ21="Moderado"),AND(AH21="Alta",AJ21="Leve"),AND(AH21="Alta",AJ21="Menor")),"Moderado",IF(OR(AND(AH21="Muy Baja",AJ21="Mayor"),AND(AH21="Baja",AJ21="Mayor"),AND(AH21="Media",AJ21="Mayor"),AND(AH21="Alta",AJ21="Moderado"),AND(AH21="Alta",AJ21="Mayor"),AND(AH21="Muy Alta",AJ21="Leve"),AND(AH21="Muy Alta",AJ21="Menor"),AND(AH21="Muy Alta",AJ21="Moderado"),AND(AH21="Muy Alta",AJ21="Mayor")),"Alto",IF(OR(AND(AH21="Muy Baja",AJ21="Catastrófico"),AND(AH21="Baja",AJ21="Catastrófico"),AND(AH21="Media",AJ21="Catastrófico"),AND(AH21="Alta",AJ21="Catastrófico"),AND(AH21="Muy Alta",AJ21="Catastrófico")),"Extremo","")))),"")</f>
        <v>Alto</v>
      </c>
      <c r="AM21" s="513" t="s">
        <v>116</v>
      </c>
      <c r="AN21" s="352" t="s">
        <v>180</v>
      </c>
      <c r="AO21" s="229" t="s">
        <v>432</v>
      </c>
      <c r="AP21" s="221">
        <v>45199</v>
      </c>
      <c r="AQ21" s="228"/>
      <c r="AR21" s="229"/>
      <c r="AS21" s="237"/>
      <c r="AT21" s="219"/>
      <c r="AU21" s="230"/>
    </row>
    <row r="22" spans="1:47" ht="15.75" customHeight="1" x14ac:dyDescent="0.25">
      <c r="A22" s="494"/>
      <c r="B22" s="482"/>
      <c r="C22" s="473"/>
      <c r="D22" s="473"/>
      <c r="E22" s="485"/>
      <c r="F22" s="485"/>
      <c r="G22" s="485"/>
      <c r="H22" s="488"/>
      <c r="I22" s="488"/>
      <c r="J22" s="491"/>
      <c r="K22" s="451"/>
      <c r="L22" s="454"/>
      <c r="M22" s="457"/>
      <c r="N22" s="460"/>
      <c r="O22" s="463"/>
      <c r="P22" s="463"/>
      <c r="Q22" s="407"/>
      <c r="R22" s="257"/>
      <c r="S22" s="287"/>
      <c r="T22" s="287"/>
      <c r="U22" s="287"/>
      <c r="V22" s="287"/>
      <c r="W22" s="287"/>
      <c r="X22" s="287"/>
      <c r="Y22" s="287"/>
      <c r="Z22" s="241" t="str">
        <f t="shared" si="6"/>
        <v/>
      </c>
      <c r="AA22" s="242" t="str">
        <f t="shared" si="3"/>
        <v/>
      </c>
      <c r="AB22" s="243" t="s">
        <v>149</v>
      </c>
      <c r="AC22" s="244" t="str">
        <f t="shared" si="10"/>
        <v/>
      </c>
      <c r="AD22" s="245" t="str">
        <f t="shared" si="4"/>
        <v/>
      </c>
      <c r="AE22" s="245" t="str">
        <f t="shared" si="5"/>
        <v/>
      </c>
      <c r="AF22" s="497"/>
      <c r="AG22" s="516"/>
      <c r="AH22" s="519"/>
      <c r="AI22" s="505"/>
      <c r="AJ22" s="508"/>
      <c r="AK22" s="505"/>
      <c r="AL22" s="511"/>
      <c r="AM22" s="502"/>
      <c r="AN22" s="291"/>
      <c r="AO22" s="224"/>
      <c r="AP22" s="222"/>
      <c r="AQ22" s="231"/>
      <c r="AR22" s="232"/>
      <c r="AS22" s="238"/>
      <c r="AT22" s="223"/>
      <c r="AU22" s="233"/>
    </row>
    <row r="23" spans="1:47" ht="15.75" x14ac:dyDescent="0.25">
      <c r="A23" s="494"/>
      <c r="B23" s="482"/>
      <c r="C23" s="473"/>
      <c r="D23" s="473"/>
      <c r="E23" s="485"/>
      <c r="F23" s="485"/>
      <c r="G23" s="485"/>
      <c r="H23" s="488"/>
      <c r="I23" s="488"/>
      <c r="J23" s="491"/>
      <c r="K23" s="451"/>
      <c r="L23" s="454"/>
      <c r="M23" s="457"/>
      <c r="N23" s="460"/>
      <c r="O23" s="463"/>
      <c r="P23" s="463"/>
      <c r="Q23" s="407"/>
      <c r="R23" s="257"/>
      <c r="S23" s="287"/>
      <c r="T23" s="287"/>
      <c r="U23" s="287"/>
      <c r="V23" s="287"/>
      <c r="W23" s="287"/>
      <c r="X23" s="287"/>
      <c r="Y23" s="287"/>
      <c r="Z23" s="241" t="str">
        <f t="shared" si="6"/>
        <v/>
      </c>
      <c r="AA23" s="242" t="str">
        <f t="shared" si="3"/>
        <v/>
      </c>
      <c r="AB23" s="243"/>
      <c r="AC23" s="244" t="str">
        <f t="shared" si="10"/>
        <v/>
      </c>
      <c r="AD23" s="245" t="str">
        <f t="shared" si="4"/>
        <v/>
      </c>
      <c r="AE23" s="245" t="str">
        <f t="shared" si="5"/>
        <v/>
      </c>
      <c r="AF23" s="497"/>
      <c r="AG23" s="516"/>
      <c r="AH23" s="519"/>
      <c r="AI23" s="505"/>
      <c r="AJ23" s="508"/>
      <c r="AK23" s="505"/>
      <c r="AL23" s="511"/>
      <c r="AM23" s="502"/>
      <c r="AN23" s="291"/>
      <c r="AO23" s="224"/>
      <c r="AP23" s="222"/>
      <c r="AQ23" s="231"/>
      <c r="AR23" s="232"/>
      <c r="AS23" s="238"/>
      <c r="AT23" s="223"/>
      <c r="AU23" s="233"/>
    </row>
    <row r="24" spans="1:47" ht="15.75" x14ac:dyDescent="0.25">
      <c r="A24" s="494"/>
      <c r="B24" s="482"/>
      <c r="C24" s="473"/>
      <c r="D24" s="473"/>
      <c r="E24" s="485"/>
      <c r="F24" s="485"/>
      <c r="G24" s="485"/>
      <c r="H24" s="488"/>
      <c r="I24" s="488"/>
      <c r="J24" s="491"/>
      <c r="K24" s="451"/>
      <c r="L24" s="454"/>
      <c r="M24" s="457"/>
      <c r="N24" s="460"/>
      <c r="O24" s="463"/>
      <c r="P24" s="463"/>
      <c r="Q24" s="407"/>
      <c r="R24" s="257"/>
      <c r="S24" s="287"/>
      <c r="T24" s="287"/>
      <c r="U24" s="287"/>
      <c r="V24" s="287"/>
      <c r="W24" s="287"/>
      <c r="X24" s="287"/>
      <c r="Y24" s="287"/>
      <c r="Z24" s="241" t="str">
        <f t="shared" si="6"/>
        <v/>
      </c>
      <c r="AA24" s="242" t="str">
        <f t="shared" si="3"/>
        <v/>
      </c>
      <c r="AB24" s="243"/>
      <c r="AC24" s="244" t="str">
        <f t="shared" si="10"/>
        <v/>
      </c>
      <c r="AD24" s="245" t="str">
        <f t="shared" si="4"/>
        <v/>
      </c>
      <c r="AE24" s="245" t="str">
        <f t="shared" si="5"/>
        <v/>
      </c>
      <c r="AF24" s="497"/>
      <c r="AG24" s="516"/>
      <c r="AH24" s="519"/>
      <c r="AI24" s="505"/>
      <c r="AJ24" s="508"/>
      <c r="AK24" s="505"/>
      <c r="AL24" s="511"/>
      <c r="AM24" s="502"/>
      <c r="AN24" s="291"/>
      <c r="AO24" s="224"/>
      <c r="AP24" s="222"/>
      <c r="AQ24" s="231"/>
      <c r="AR24" s="232"/>
      <c r="AS24" s="238"/>
      <c r="AT24" s="223"/>
      <c r="AU24" s="233"/>
    </row>
    <row r="25" spans="1:47" ht="16.5" thickBot="1" x14ac:dyDescent="0.3">
      <c r="A25" s="495"/>
      <c r="B25" s="483"/>
      <c r="C25" s="474"/>
      <c r="D25" s="474"/>
      <c r="E25" s="486"/>
      <c r="F25" s="486"/>
      <c r="G25" s="486"/>
      <c r="H25" s="489"/>
      <c r="I25" s="489"/>
      <c r="J25" s="492"/>
      <c r="K25" s="452"/>
      <c r="L25" s="455"/>
      <c r="M25" s="458"/>
      <c r="N25" s="461"/>
      <c r="O25" s="464"/>
      <c r="P25" s="464"/>
      <c r="Q25" s="408"/>
      <c r="R25" s="258"/>
      <c r="S25" s="329"/>
      <c r="T25" s="329"/>
      <c r="U25" s="329"/>
      <c r="V25" s="329"/>
      <c r="W25" s="329"/>
      <c r="X25" s="329"/>
      <c r="Y25" s="329"/>
      <c r="Z25" s="251" t="str">
        <f t="shared" si="6"/>
        <v/>
      </c>
      <c r="AA25" s="252" t="str">
        <f t="shared" si="3"/>
        <v/>
      </c>
      <c r="AB25" s="253"/>
      <c r="AC25" s="254" t="str">
        <f t="shared" si="10"/>
        <v/>
      </c>
      <c r="AD25" s="255" t="str">
        <f t="shared" si="4"/>
        <v/>
      </c>
      <c r="AE25" s="255" t="str">
        <f t="shared" si="5"/>
        <v/>
      </c>
      <c r="AF25" s="514"/>
      <c r="AG25" s="517"/>
      <c r="AH25" s="520"/>
      <c r="AI25" s="506"/>
      <c r="AJ25" s="509"/>
      <c r="AK25" s="506"/>
      <c r="AL25" s="512"/>
      <c r="AM25" s="503"/>
      <c r="AN25" s="353"/>
      <c r="AO25" s="226"/>
      <c r="AP25" s="227"/>
      <c r="AQ25" s="234"/>
      <c r="AR25" s="235"/>
      <c r="AS25" s="239"/>
      <c r="AT25" s="225"/>
      <c r="AU25" s="236"/>
    </row>
    <row r="26" spans="1:47" ht="78.75" customHeight="1" x14ac:dyDescent="0.25">
      <c r="A26" s="493">
        <v>4</v>
      </c>
      <c r="B26" s="561" t="s">
        <v>363</v>
      </c>
      <c r="C26" s="472" t="s">
        <v>814</v>
      </c>
      <c r="D26" s="472" t="s">
        <v>365</v>
      </c>
      <c r="E26" s="444" t="s">
        <v>435</v>
      </c>
      <c r="F26" s="444" t="s">
        <v>407</v>
      </c>
      <c r="G26" s="444" t="s">
        <v>436</v>
      </c>
      <c r="H26" s="444" t="s">
        <v>437</v>
      </c>
      <c r="I26" s="444" t="s">
        <v>438</v>
      </c>
      <c r="J26" s="447" t="s">
        <v>142</v>
      </c>
      <c r="K26" s="450">
        <v>2</v>
      </c>
      <c r="L26" s="453" t="str">
        <f>IFERROR((VLOOKUP($K26,Componentes!$A$3:$B$7,2,FALSE)),"")</f>
        <v>Improbable</v>
      </c>
      <c r="M26" s="456">
        <f t="shared" si="0"/>
        <v>0.4</v>
      </c>
      <c r="N26" s="459" t="str">
        <f>IFERROR((HLOOKUP($A26,'Evaluación de impacto'!$C$7:$AC$28,22,FALSE)),"")</f>
        <v>Mayor</v>
      </c>
      <c r="O26" s="462">
        <f t="shared" si="8"/>
        <v>0.8</v>
      </c>
      <c r="P26" s="462">
        <f t="shared" ref="P26" si="22">IFERROR(+O26*M26,"")</f>
        <v>0.32000000000000006</v>
      </c>
      <c r="Q26" s="406" t="str">
        <f ca="1">IFERROR(INDIRECT("Componentes!"&amp;HLOOKUP(N26,Calculo_Impacto,2,FALSE)&amp;VLOOKUP(L26,Calculo_Probabilidad,2,FALSE)),"")</f>
        <v>Alto</v>
      </c>
      <c r="R26" s="273">
        <v>7</v>
      </c>
      <c r="S26" s="304" t="s">
        <v>439</v>
      </c>
      <c r="T26" s="287" t="s">
        <v>440</v>
      </c>
      <c r="U26" s="304" t="s">
        <v>441</v>
      </c>
      <c r="V26" s="304" t="s">
        <v>442</v>
      </c>
      <c r="W26" s="335" t="s">
        <v>443</v>
      </c>
      <c r="X26" s="335" t="s">
        <v>444</v>
      </c>
      <c r="Y26" s="335" t="s">
        <v>445</v>
      </c>
      <c r="Z26" s="246">
        <f t="shared" si="6"/>
        <v>100</v>
      </c>
      <c r="AA26" s="247" t="str">
        <f t="shared" si="3"/>
        <v>FUERTE</v>
      </c>
      <c r="AB26" s="248" t="s">
        <v>149</v>
      </c>
      <c r="AC26" s="249" t="str">
        <f t="shared" si="10"/>
        <v>FUERTE</v>
      </c>
      <c r="AD26" s="250">
        <f t="shared" si="4"/>
        <v>100</v>
      </c>
      <c r="AE26" s="250" t="str">
        <f t="shared" si="5"/>
        <v>NO</v>
      </c>
      <c r="AF26" s="496" t="str">
        <f t="shared" ref="AF26" si="23">IFERROR(IF(AVERAGE(AD26:AD30)&lt;50,"DÉBIL",IF(AND(AVERAGE(AD26:AD30)&gt;=50,AVERAGE(AD26:AD30)&lt;100),"MODERADO",IF(AVERAGE(AD26:AD30)=100,"FUERTE",""))),"")</f>
        <v>FUERTE</v>
      </c>
      <c r="AG26" s="515">
        <f t="shared" ref="AG26" si="24">IFERROR(IF(M26=0.2,0.2,IF(AF26="DEBIL",M26,IF(AF26="MODERADO",M26-0.2,IF(AND(AF26="FUERTE",M26=0.4),M26-0.2,IF(AF26="FUERTE",M26-0.4,""))))),"")</f>
        <v>0.2</v>
      </c>
      <c r="AH26" s="518" t="str">
        <f t="shared" ref="AH26" si="25">IFERROR(IF(AG26="","",IF(AG26&lt;=0.2,"Muy Baja",IF(AG26&lt;=0.4,"Baja",IF(AG26&lt;=0.6,"Media",IF(AG26&lt;=0.8,"Alta","Muy Alta"))))),"")</f>
        <v>Muy Baja</v>
      </c>
      <c r="AI26" s="504">
        <f t="shared" ref="AI26" si="26">+AG26</f>
        <v>0.2</v>
      </c>
      <c r="AJ26" s="507" t="str">
        <f>+N26</f>
        <v>Mayor</v>
      </c>
      <c r="AK26" s="504">
        <f>IFERROR(IF(AJ26="","",IF(AJ26="Catastrófico",1,IF(AJ26="Mayor",0.8,IF(AJ26="Moderado",0.6,"")))),"")</f>
        <v>0.8</v>
      </c>
      <c r="AL26" s="510" t="str">
        <f t="shared" ref="AL26" si="27">IFERROR(IF(OR(AND(AH26="Muy Baja",AJ26="Leve"),AND(AH26="Muy Baja",AJ26="Menor"),AND(AH26="Baja",AJ26="Leve")),"Bajo",IF(OR(AND(AH26="Muy baja",AJ26="Moderado"),AND(AH26="Baja",AJ26="Menor"),AND(AH26="Baja",AJ26="Moderado"),AND(AH26="Media",AJ26="Leve"),AND(AH26="Media",AJ26="Menor"),AND(AH26="Media",AJ26="Moderado"),AND(AH26="Alta",AJ26="Leve"),AND(AH26="Alta",AJ26="Menor")),"Moderado",IF(OR(AND(AH26="Muy Baja",AJ26="Mayor"),AND(AH26="Baja",AJ26="Mayor"),AND(AH26="Media",AJ26="Mayor"),AND(AH26="Alta",AJ26="Moderado"),AND(AH26="Alta",AJ26="Mayor"),AND(AH26="Muy Alta",AJ26="Leve"),AND(AH26="Muy Alta",AJ26="Menor"),AND(AH26="Muy Alta",AJ26="Moderado"),AND(AH26="Muy Alta",AJ26="Mayor")),"Alto",IF(OR(AND(AH26="Muy Baja",AJ26="Catastrófico"),AND(AH26="Baja",AJ26="Catastrófico"),AND(AH26="Media",AJ26="Catastrófico"),AND(AH26="Alta",AJ26="Catastrófico"),AND(AH26="Muy Alta",AJ26="Catastrófico")),"Extremo","")))),"")</f>
        <v>Alto</v>
      </c>
      <c r="AM26" s="513" t="s">
        <v>116</v>
      </c>
      <c r="AN26" s="354" t="s">
        <v>452</v>
      </c>
      <c r="AO26" s="271" t="s">
        <v>453</v>
      </c>
      <c r="AP26" s="270">
        <v>44742</v>
      </c>
      <c r="AQ26" s="228"/>
      <c r="AR26" s="229"/>
      <c r="AS26" s="237"/>
      <c r="AT26" s="219"/>
      <c r="AU26" s="230"/>
    </row>
    <row r="27" spans="1:47" ht="68.099999999999994" customHeight="1" x14ac:dyDescent="0.25">
      <c r="A27" s="494"/>
      <c r="B27" s="562"/>
      <c r="C27" s="473"/>
      <c r="D27" s="473"/>
      <c r="E27" s="445"/>
      <c r="F27" s="445"/>
      <c r="G27" s="445"/>
      <c r="H27" s="445"/>
      <c r="I27" s="445"/>
      <c r="J27" s="448"/>
      <c r="K27" s="451"/>
      <c r="L27" s="454"/>
      <c r="M27" s="457"/>
      <c r="N27" s="460"/>
      <c r="O27" s="463"/>
      <c r="P27" s="463"/>
      <c r="Q27" s="407"/>
      <c r="R27" s="274">
        <v>8</v>
      </c>
      <c r="S27" s="287" t="s">
        <v>446</v>
      </c>
      <c r="T27" s="336" t="s">
        <v>447</v>
      </c>
      <c r="U27" s="287" t="s">
        <v>433</v>
      </c>
      <c r="V27" s="287" t="s">
        <v>448</v>
      </c>
      <c r="W27" s="337" t="s">
        <v>449</v>
      </c>
      <c r="X27" s="337" t="s">
        <v>450</v>
      </c>
      <c r="Y27" s="337" t="s">
        <v>451</v>
      </c>
      <c r="Z27" s="241">
        <f t="shared" si="6"/>
        <v>100</v>
      </c>
      <c r="AA27" s="242" t="str">
        <f t="shared" si="3"/>
        <v>FUERTE</v>
      </c>
      <c r="AB27" s="243" t="s">
        <v>149</v>
      </c>
      <c r="AC27" s="244" t="str">
        <f t="shared" si="10"/>
        <v>FUERTE</v>
      </c>
      <c r="AD27" s="245">
        <f t="shared" si="4"/>
        <v>100</v>
      </c>
      <c r="AE27" s="245" t="str">
        <f t="shared" si="5"/>
        <v>NO</v>
      </c>
      <c r="AF27" s="497"/>
      <c r="AG27" s="516"/>
      <c r="AH27" s="519"/>
      <c r="AI27" s="505"/>
      <c r="AJ27" s="508"/>
      <c r="AK27" s="505"/>
      <c r="AL27" s="511"/>
      <c r="AM27" s="502"/>
      <c r="AN27" s="291"/>
      <c r="AO27" s="224"/>
      <c r="AP27" s="222"/>
      <c r="AQ27" s="231"/>
      <c r="AR27" s="232"/>
      <c r="AS27" s="238"/>
      <c r="AT27" s="223"/>
      <c r="AU27" s="233"/>
    </row>
    <row r="28" spans="1:47" ht="15.75" x14ac:dyDescent="0.25">
      <c r="A28" s="494"/>
      <c r="B28" s="562"/>
      <c r="C28" s="473"/>
      <c r="D28" s="473"/>
      <c r="E28" s="445"/>
      <c r="F28" s="445"/>
      <c r="G28" s="445"/>
      <c r="H28" s="445"/>
      <c r="I28" s="445"/>
      <c r="J28" s="448"/>
      <c r="K28" s="451"/>
      <c r="L28" s="454"/>
      <c r="M28" s="457"/>
      <c r="N28" s="460"/>
      <c r="O28" s="463"/>
      <c r="P28" s="463"/>
      <c r="Q28" s="407"/>
      <c r="R28" s="257"/>
      <c r="S28" s="287"/>
      <c r="T28" s="287"/>
      <c r="U28" s="287"/>
      <c r="V28" s="287"/>
      <c r="W28" s="287"/>
      <c r="X28" s="287"/>
      <c r="Y28" s="287"/>
      <c r="Z28" s="241" t="str">
        <f t="shared" si="6"/>
        <v/>
      </c>
      <c r="AA28" s="242" t="str">
        <f t="shared" si="3"/>
        <v/>
      </c>
      <c r="AB28" s="243"/>
      <c r="AC28" s="244" t="str">
        <f t="shared" si="10"/>
        <v/>
      </c>
      <c r="AD28" s="245" t="str">
        <f t="shared" si="4"/>
        <v/>
      </c>
      <c r="AE28" s="245" t="str">
        <f t="shared" si="5"/>
        <v/>
      </c>
      <c r="AF28" s="497"/>
      <c r="AG28" s="516"/>
      <c r="AH28" s="519"/>
      <c r="AI28" s="505"/>
      <c r="AJ28" s="508"/>
      <c r="AK28" s="505"/>
      <c r="AL28" s="511"/>
      <c r="AM28" s="502"/>
      <c r="AN28" s="291"/>
      <c r="AO28" s="224"/>
      <c r="AP28" s="222"/>
      <c r="AQ28" s="231"/>
      <c r="AR28" s="232"/>
      <c r="AS28" s="238"/>
      <c r="AT28" s="223"/>
      <c r="AU28" s="233"/>
    </row>
    <row r="29" spans="1:47" ht="15.75" x14ac:dyDescent="0.25">
      <c r="A29" s="494"/>
      <c r="B29" s="562"/>
      <c r="C29" s="473"/>
      <c r="D29" s="473"/>
      <c r="E29" s="445"/>
      <c r="F29" s="445"/>
      <c r="G29" s="445"/>
      <c r="H29" s="445"/>
      <c r="I29" s="445"/>
      <c r="J29" s="448"/>
      <c r="K29" s="451"/>
      <c r="L29" s="454"/>
      <c r="M29" s="457"/>
      <c r="N29" s="460"/>
      <c r="O29" s="463"/>
      <c r="P29" s="463"/>
      <c r="Q29" s="407"/>
      <c r="R29" s="257"/>
      <c r="S29" s="287"/>
      <c r="T29" s="287"/>
      <c r="U29" s="287"/>
      <c r="V29" s="287"/>
      <c r="W29" s="287"/>
      <c r="X29" s="287"/>
      <c r="Y29" s="287"/>
      <c r="Z29" s="241" t="str">
        <f t="shared" si="6"/>
        <v/>
      </c>
      <c r="AA29" s="242" t="str">
        <f t="shared" si="3"/>
        <v/>
      </c>
      <c r="AB29" s="243"/>
      <c r="AC29" s="244" t="str">
        <f t="shared" si="10"/>
        <v/>
      </c>
      <c r="AD29" s="245" t="str">
        <f t="shared" si="4"/>
        <v/>
      </c>
      <c r="AE29" s="245" t="str">
        <f t="shared" si="5"/>
        <v/>
      </c>
      <c r="AF29" s="497"/>
      <c r="AG29" s="516"/>
      <c r="AH29" s="519"/>
      <c r="AI29" s="505"/>
      <c r="AJ29" s="508"/>
      <c r="AK29" s="505"/>
      <c r="AL29" s="511"/>
      <c r="AM29" s="502"/>
      <c r="AN29" s="291"/>
      <c r="AO29" s="224"/>
      <c r="AP29" s="222"/>
      <c r="AQ29" s="231"/>
      <c r="AR29" s="232"/>
      <c r="AS29" s="238"/>
      <c r="AT29" s="223"/>
      <c r="AU29" s="233"/>
    </row>
    <row r="30" spans="1:47" ht="16.5" thickBot="1" x14ac:dyDescent="0.3">
      <c r="A30" s="495"/>
      <c r="B30" s="563"/>
      <c r="C30" s="474"/>
      <c r="D30" s="474"/>
      <c r="E30" s="446"/>
      <c r="F30" s="446"/>
      <c r="G30" s="446"/>
      <c r="H30" s="446"/>
      <c r="I30" s="446"/>
      <c r="J30" s="449"/>
      <c r="K30" s="452"/>
      <c r="L30" s="455"/>
      <c r="M30" s="458"/>
      <c r="N30" s="461"/>
      <c r="O30" s="464"/>
      <c r="P30" s="464"/>
      <c r="Q30" s="408"/>
      <c r="R30" s="258"/>
      <c r="S30" s="329"/>
      <c r="T30" s="329"/>
      <c r="U30" s="329"/>
      <c r="V30" s="329"/>
      <c r="W30" s="329"/>
      <c r="X30" s="329"/>
      <c r="Y30" s="329"/>
      <c r="Z30" s="251" t="str">
        <f t="shared" si="6"/>
        <v/>
      </c>
      <c r="AA30" s="252" t="str">
        <f t="shared" si="3"/>
        <v/>
      </c>
      <c r="AB30" s="253"/>
      <c r="AC30" s="254" t="str">
        <f t="shared" si="10"/>
        <v/>
      </c>
      <c r="AD30" s="255" t="str">
        <f t="shared" si="4"/>
        <v/>
      </c>
      <c r="AE30" s="255" t="str">
        <f t="shared" si="5"/>
        <v/>
      </c>
      <c r="AF30" s="514"/>
      <c r="AG30" s="517"/>
      <c r="AH30" s="520"/>
      <c r="AI30" s="506"/>
      <c r="AJ30" s="509"/>
      <c r="AK30" s="506"/>
      <c r="AL30" s="512"/>
      <c r="AM30" s="503"/>
      <c r="AN30" s="353"/>
      <c r="AO30" s="226"/>
      <c r="AP30" s="227"/>
      <c r="AQ30" s="234"/>
      <c r="AR30" s="235"/>
      <c r="AS30" s="239"/>
      <c r="AT30" s="225"/>
      <c r="AU30" s="236"/>
    </row>
    <row r="31" spans="1:47" ht="68.099999999999994" customHeight="1" thickBot="1" x14ac:dyDescent="0.3">
      <c r="A31" s="493">
        <v>5</v>
      </c>
      <c r="B31" s="481" t="s">
        <v>369</v>
      </c>
      <c r="C31" s="472" t="s">
        <v>814</v>
      </c>
      <c r="D31" s="472" t="s">
        <v>783</v>
      </c>
      <c r="E31" s="558" t="s">
        <v>455</v>
      </c>
      <c r="F31" s="564" t="s">
        <v>107</v>
      </c>
      <c r="G31" s="564" t="s">
        <v>456</v>
      </c>
      <c r="H31" s="564" t="s">
        <v>457</v>
      </c>
      <c r="I31" s="558" t="s">
        <v>458</v>
      </c>
      <c r="J31" s="490" t="s">
        <v>142</v>
      </c>
      <c r="K31" s="450">
        <v>2</v>
      </c>
      <c r="L31" s="453" t="str">
        <f>IFERROR((VLOOKUP($K31,Componentes!$A$3:$B$7,2,FALSE)),"")</f>
        <v>Improbable</v>
      </c>
      <c r="M31" s="456">
        <f t="shared" si="0"/>
        <v>0.4</v>
      </c>
      <c r="N31" s="459" t="str">
        <f>IFERROR((HLOOKUP($A31,'Evaluación de impacto'!$C$7:$AC$28,22,FALSE)),"")</f>
        <v>Mayor</v>
      </c>
      <c r="O31" s="462">
        <f t="shared" si="8"/>
        <v>0.8</v>
      </c>
      <c r="P31" s="462">
        <f t="shared" ref="P31" si="28">IFERROR(+O31*M31,"")</f>
        <v>0.32000000000000006</v>
      </c>
      <c r="Q31" s="406" t="str">
        <f ca="1">IFERROR(INDIRECT("Componentes!"&amp;HLOOKUP(N31,Calculo_Impacto,2,FALSE)&amp;VLOOKUP(L31,Calculo_Probabilidad,2,FALSE)),"")</f>
        <v>Alto</v>
      </c>
      <c r="R31" s="272">
        <v>9</v>
      </c>
      <c r="S31" s="338" t="s">
        <v>459</v>
      </c>
      <c r="T31" s="276" t="s">
        <v>460</v>
      </c>
      <c r="U31" s="276" t="s">
        <v>454</v>
      </c>
      <c r="V31" s="276" t="s">
        <v>461</v>
      </c>
      <c r="W31" s="276" t="s">
        <v>462</v>
      </c>
      <c r="X31" s="276" t="s">
        <v>463</v>
      </c>
      <c r="Y31" s="276" t="s">
        <v>464</v>
      </c>
      <c r="Z31" s="246">
        <f t="shared" si="6"/>
        <v>100</v>
      </c>
      <c r="AA31" s="247" t="str">
        <f t="shared" si="3"/>
        <v>FUERTE</v>
      </c>
      <c r="AB31" s="248" t="s">
        <v>149</v>
      </c>
      <c r="AC31" s="249" t="str">
        <f t="shared" si="10"/>
        <v>FUERTE</v>
      </c>
      <c r="AD31" s="250">
        <f t="shared" si="4"/>
        <v>100</v>
      </c>
      <c r="AE31" s="250" t="str">
        <f t="shared" si="5"/>
        <v>NO</v>
      </c>
      <c r="AF31" s="496" t="str">
        <f t="shared" ref="AF31" si="29">IFERROR(IF(AVERAGE(AD31:AD35)&lt;50,"DÉBIL",IF(AND(AVERAGE(AD31:AD35)&gt;=50,AVERAGE(AD31:AD35)&lt;100),"MODERADO",IF(AVERAGE(AD31:AD35)=100,"FUERTE",""))),"")</f>
        <v>FUERTE</v>
      </c>
      <c r="AG31" s="515">
        <f t="shared" ref="AG31" si="30">IFERROR(IF(M31=0.2,0.2,IF(AF31="DEBIL",M31,IF(AF31="MODERADO",M31-0.2,IF(AND(AF31="FUERTE",M31=0.4),M31-0.2,IF(AF31="FUERTE",M31-0.4,""))))),"")</f>
        <v>0.2</v>
      </c>
      <c r="AH31" s="518" t="str">
        <f t="shared" ref="AH31" si="31">IFERROR(IF(AG31="","",IF(AG31&lt;=0.2,"Muy Baja",IF(AG31&lt;=0.4,"Baja",IF(AG31&lt;=0.6,"Media",IF(AG31&lt;=0.8,"Alta","Muy Alta"))))),"")</f>
        <v>Muy Baja</v>
      </c>
      <c r="AI31" s="504">
        <f t="shared" ref="AI31" si="32">+AG31</f>
        <v>0.2</v>
      </c>
      <c r="AJ31" s="507" t="str">
        <f>+N31</f>
        <v>Mayor</v>
      </c>
      <c r="AK31" s="504">
        <f>IFERROR(IF(AJ31="","",IF(AJ31="Catastrófico",1,IF(AJ31="Mayor",0.8,IF(AJ31="Moderado",0.6,"")))),"")</f>
        <v>0.8</v>
      </c>
      <c r="AL31" s="510" t="str">
        <f t="shared" ref="AL31" si="33">IFERROR(IF(OR(AND(AH31="Muy Baja",AJ31="Leve"),AND(AH31="Muy Baja",AJ31="Menor"),AND(AH31="Baja",AJ31="Leve")),"Bajo",IF(OR(AND(AH31="Muy baja",AJ31="Moderado"),AND(AH31="Baja",AJ31="Menor"),AND(AH31="Baja",AJ31="Moderado"),AND(AH31="Media",AJ31="Leve"),AND(AH31="Media",AJ31="Menor"),AND(AH31="Media",AJ31="Moderado"),AND(AH31="Alta",AJ31="Leve"),AND(AH31="Alta",AJ31="Menor")),"Moderado",IF(OR(AND(AH31="Muy Baja",AJ31="Mayor"),AND(AH31="Baja",AJ31="Mayor"),AND(AH31="Media",AJ31="Mayor"),AND(AH31="Alta",AJ31="Moderado"),AND(AH31="Alta",AJ31="Mayor"),AND(AH31="Muy Alta",AJ31="Leve"),AND(AH31="Muy Alta",AJ31="Menor"),AND(AH31="Muy Alta",AJ31="Moderado"),AND(AH31="Muy Alta",AJ31="Mayor")),"Alto",IF(OR(AND(AH31="Muy Baja",AJ31="Catastrófico"),AND(AH31="Baja",AJ31="Catastrófico"),AND(AH31="Media",AJ31="Catastrófico"),AND(AH31="Alta",AJ31="Catastrófico"),AND(AH31="Muy Alta",AJ31="Catastrófico")),"Extremo","")))),"")</f>
        <v>Alto</v>
      </c>
      <c r="AM31" s="513" t="s">
        <v>116</v>
      </c>
      <c r="AN31" s="355" t="s">
        <v>476</v>
      </c>
      <c r="AO31" s="229" t="s">
        <v>477</v>
      </c>
      <c r="AP31" s="221">
        <v>45290</v>
      </c>
      <c r="AQ31" s="228"/>
      <c r="AR31" s="229"/>
      <c r="AS31" s="237"/>
      <c r="AT31" s="219"/>
      <c r="AU31" s="230"/>
    </row>
    <row r="32" spans="1:47" ht="68.099999999999994" customHeight="1" x14ac:dyDescent="0.25">
      <c r="A32" s="494"/>
      <c r="B32" s="482"/>
      <c r="C32" s="473"/>
      <c r="D32" s="473"/>
      <c r="E32" s="559"/>
      <c r="F32" s="565"/>
      <c r="G32" s="565"/>
      <c r="H32" s="565"/>
      <c r="I32" s="559"/>
      <c r="J32" s="491"/>
      <c r="K32" s="451"/>
      <c r="L32" s="454"/>
      <c r="M32" s="457"/>
      <c r="N32" s="460"/>
      <c r="O32" s="463"/>
      <c r="P32" s="463"/>
      <c r="Q32" s="407"/>
      <c r="R32" s="257">
        <v>10</v>
      </c>
      <c r="S32" s="339" t="s">
        <v>465</v>
      </c>
      <c r="T32" s="287" t="s">
        <v>460</v>
      </c>
      <c r="U32" s="287" t="s">
        <v>454</v>
      </c>
      <c r="V32" s="287" t="s">
        <v>466</v>
      </c>
      <c r="W32" s="287" t="s">
        <v>467</v>
      </c>
      <c r="X32" s="287" t="s">
        <v>468</v>
      </c>
      <c r="Y32" s="287" t="s">
        <v>469</v>
      </c>
      <c r="Z32" s="241">
        <f t="shared" si="6"/>
        <v>100</v>
      </c>
      <c r="AA32" s="242" t="str">
        <f t="shared" si="3"/>
        <v>FUERTE</v>
      </c>
      <c r="AB32" s="243" t="s">
        <v>149</v>
      </c>
      <c r="AC32" s="244" t="str">
        <f t="shared" si="10"/>
        <v>FUERTE</v>
      </c>
      <c r="AD32" s="245">
        <f t="shared" si="4"/>
        <v>100</v>
      </c>
      <c r="AE32" s="245" t="str">
        <f t="shared" si="5"/>
        <v>NO</v>
      </c>
      <c r="AF32" s="497"/>
      <c r="AG32" s="516"/>
      <c r="AH32" s="519"/>
      <c r="AI32" s="505"/>
      <c r="AJ32" s="508"/>
      <c r="AK32" s="505"/>
      <c r="AL32" s="511"/>
      <c r="AM32" s="502"/>
      <c r="AN32" s="355" t="s">
        <v>478</v>
      </c>
      <c r="AO32" s="229" t="s">
        <v>477</v>
      </c>
      <c r="AP32" s="221">
        <v>45290</v>
      </c>
      <c r="AQ32" s="231"/>
      <c r="AR32" s="232"/>
      <c r="AS32" s="238"/>
      <c r="AT32" s="223"/>
      <c r="AU32" s="233"/>
    </row>
    <row r="33" spans="1:47" ht="68.099999999999994" customHeight="1" x14ac:dyDescent="0.25">
      <c r="A33" s="494"/>
      <c r="B33" s="482"/>
      <c r="C33" s="473"/>
      <c r="D33" s="473"/>
      <c r="E33" s="559"/>
      <c r="F33" s="565"/>
      <c r="G33" s="565"/>
      <c r="H33" s="565"/>
      <c r="I33" s="559"/>
      <c r="J33" s="491"/>
      <c r="K33" s="451"/>
      <c r="L33" s="454"/>
      <c r="M33" s="457"/>
      <c r="N33" s="460"/>
      <c r="O33" s="463"/>
      <c r="P33" s="463"/>
      <c r="Q33" s="407"/>
      <c r="R33" s="257">
        <v>11</v>
      </c>
      <c r="S33" s="339" t="s">
        <v>470</v>
      </c>
      <c r="T33" s="287" t="s">
        <v>471</v>
      </c>
      <c r="U33" s="287" t="s">
        <v>454</v>
      </c>
      <c r="V33" s="287" t="s">
        <v>472</v>
      </c>
      <c r="W33" s="287" t="s">
        <v>473</v>
      </c>
      <c r="X33" s="287" t="s">
        <v>474</v>
      </c>
      <c r="Y33" s="287" t="s">
        <v>475</v>
      </c>
      <c r="Z33" s="241">
        <f t="shared" si="6"/>
        <v>100</v>
      </c>
      <c r="AA33" s="242" t="str">
        <f t="shared" si="3"/>
        <v>FUERTE</v>
      </c>
      <c r="AB33" s="243" t="s">
        <v>149</v>
      </c>
      <c r="AC33" s="244" t="str">
        <f t="shared" si="10"/>
        <v>FUERTE</v>
      </c>
      <c r="AD33" s="245">
        <f t="shared" si="4"/>
        <v>100</v>
      </c>
      <c r="AE33" s="245" t="str">
        <f t="shared" si="5"/>
        <v>NO</v>
      </c>
      <c r="AF33" s="497"/>
      <c r="AG33" s="516"/>
      <c r="AH33" s="519"/>
      <c r="AI33" s="505"/>
      <c r="AJ33" s="508"/>
      <c r="AK33" s="505"/>
      <c r="AL33" s="511"/>
      <c r="AM33" s="502"/>
      <c r="AN33" s="291"/>
      <c r="AO33" s="224"/>
      <c r="AP33" s="222"/>
      <c r="AQ33" s="231"/>
      <c r="AR33" s="232"/>
      <c r="AS33" s="238"/>
      <c r="AT33" s="223"/>
      <c r="AU33" s="233"/>
    </row>
    <row r="34" spans="1:47" ht="15.75" x14ac:dyDescent="0.25">
      <c r="A34" s="494"/>
      <c r="B34" s="482"/>
      <c r="C34" s="473"/>
      <c r="D34" s="473"/>
      <c r="E34" s="559"/>
      <c r="F34" s="565"/>
      <c r="G34" s="565"/>
      <c r="H34" s="565"/>
      <c r="I34" s="559"/>
      <c r="J34" s="491"/>
      <c r="K34" s="451"/>
      <c r="L34" s="454"/>
      <c r="M34" s="457"/>
      <c r="N34" s="460"/>
      <c r="O34" s="463"/>
      <c r="P34" s="463"/>
      <c r="Q34" s="407"/>
      <c r="R34" s="301"/>
      <c r="S34" s="336"/>
      <c r="T34" s="336"/>
      <c r="U34" s="336"/>
      <c r="V34" s="336"/>
      <c r="W34" s="336"/>
      <c r="X34" s="336"/>
      <c r="Y34" s="336"/>
      <c r="Z34" s="241" t="str">
        <f t="shared" si="6"/>
        <v/>
      </c>
      <c r="AA34" s="242" t="str">
        <f t="shared" si="3"/>
        <v/>
      </c>
      <c r="AB34" s="243"/>
      <c r="AC34" s="244" t="str">
        <f t="shared" si="10"/>
        <v/>
      </c>
      <c r="AD34" s="245" t="str">
        <f t="shared" si="4"/>
        <v/>
      </c>
      <c r="AE34" s="245" t="str">
        <f t="shared" si="5"/>
        <v/>
      </c>
      <c r="AF34" s="497"/>
      <c r="AG34" s="516"/>
      <c r="AH34" s="519"/>
      <c r="AI34" s="505"/>
      <c r="AJ34" s="508"/>
      <c r="AK34" s="505"/>
      <c r="AL34" s="511"/>
      <c r="AM34" s="502"/>
      <c r="AN34" s="291"/>
      <c r="AO34" s="224"/>
      <c r="AP34" s="222"/>
      <c r="AQ34" s="231"/>
      <c r="AR34" s="232"/>
      <c r="AS34" s="238"/>
      <c r="AT34" s="223"/>
      <c r="AU34" s="233"/>
    </row>
    <row r="35" spans="1:47" ht="16.5" thickBot="1" x14ac:dyDescent="0.3">
      <c r="A35" s="495"/>
      <c r="B35" s="483"/>
      <c r="C35" s="474"/>
      <c r="D35" s="474"/>
      <c r="E35" s="560"/>
      <c r="F35" s="566"/>
      <c r="G35" s="566"/>
      <c r="H35" s="566"/>
      <c r="I35" s="560"/>
      <c r="J35" s="492"/>
      <c r="K35" s="452"/>
      <c r="L35" s="455"/>
      <c r="M35" s="458"/>
      <c r="N35" s="461"/>
      <c r="O35" s="464"/>
      <c r="P35" s="464"/>
      <c r="Q35" s="408"/>
      <c r="R35" s="258"/>
      <c r="S35" s="329"/>
      <c r="T35" s="329"/>
      <c r="U35" s="329"/>
      <c r="V35" s="329"/>
      <c r="W35" s="329"/>
      <c r="X35" s="329"/>
      <c r="Y35" s="329"/>
      <c r="Z35" s="251" t="str">
        <f t="shared" si="6"/>
        <v/>
      </c>
      <c r="AA35" s="252" t="str">
        <f t="shared" si="3"/>
        <v/>
      </c>
      <c r="AB35" s="253"/>
      <c r="AC35" s="254" t="str">
        <f t="shared" si="10"/>
        <v/>
      </c>
      <c r="AD35" s="255" t="str">
        <f t="shared" si="4"/>
        <v/>
      </c>
      <c r="AE35" s="255" t="str">
        <f t="shared" si="5"/>
        <v/>
      </c>
      <c r="AF35" s="514"/>
      <c r="AG35" s="517"/>
      <c r="AH35" s="520"/>
      <c r="AI35" s="506"/>
      <c r="AJ35" s="509"/>
      <c r="AK35" s="506"/>
      <c r="AL35" s="512"/>
      <c r="AM35" s="503"/>
      <c r="AN35" s="353"/>
      <c r="AO35" s="226"/>
      <c r="AP35" s="227"/>
      <c r="AQ35" s="234"/>
      <c r="AR35" s="235"/>
      <c r="AS35" s="239"/>
      <c r="AT35" s="225"/>
      <c r="AU35" s="236"/>
    </row>
    <row r="36" spans="1:47" ht="110.25" x14ac:dyDescent="0.25">
      <c r="A36" s="430">
        <v>6</v>
      </c>
      <c r="B36" s="481" t="s">
        <v>373</v>
      </c>
      <c r="C36" s="472" t="s">
        <v>814</v>
      </c>
      <c r="D36" s="472" t="s">
        <v>784</v>
      </c>
      <c r="E36" s="484" t="s">
        <v>481</v>
      </c>
      <c r="F36" s="484" t="s">
        <v>407</v>
      </c>
      <c r="G36" s="484" t="s">
        <v>482</v>
      </c>
      <c r="H36" s="484" t="s">
        <v>483</v>
      </c>
      <c r="I36" s="487" t="s">
        <v>484</v>
      </c>
      <c r="J36" s="490" t="s">
        <v>142</v>
      </c>
      <c r="K36" s="450">
        <v>1</v>
      </c>
      <c r="L36" s="453" t="str">
        <f>IFERROR((VLOOKUP($K36,Componentes!$A$3:$B$7,2,FALSE)),"")</f>
        <v>Rara Vez</v>
      </c>
      <c r="M36" s="456">
        <f t="shared" si="0"/>
        <v>0.2</v>
      </c>
      <c r="N36" s="459" t="str">
        <f>IFERROR((HLOOKUP($A36,'Evaluación de impacto'!$C$7:$AC$28,22,FALSE)),"")</f>
        <v>Mayor</v>
      </c>
      <c r="O36" s="462">
        <f t="shared" ref="O36" si="34">IF(N36="","",IF(N36="Mayor",0.8,IF(N36="Catastrófico",1,IF(N36="Moderado",0.6))))</f>
        <v>0.8</v>
      </c>
      <c r="P36" s="462">
        <f t="shared" ref="P36" si="35">IFERROR(+O36*M36,"")</f>
        <v>0.16000000000000003</v>
      </c>
      <c r="Q36" s="406" t="str">
        <f ca="1">IFERROR(INDIRECT("Componentes!"&amp;HLOOKUP(N36,Calculo_Impacto,2,FALSE)&amp;VLOOKUP(L36,Calculo_Probabilidad,2,FALSE)),"")</f>
        <v>Alto</v>
      </c>
      <c r="R36" s="256">
        <v>12</v>
      </c>
      <c r="S36" s="335" t="s">
        <v>485</v>
      </c>
      <c r="T36" s="335" t="s">
        <v>479</v>
      </c>
      <c r="U36" s="335" t="s">
        <v>486</v>
      </c>
      <c r="V36" s="335" t="s">
        <v>487</v>
      </c>
      <c r="W36" s="335" t="s">
        <v>488</v>
      </c>
      <c r="X36" s="335" t="s">
        <v>489</v>
      </c>
      <c r="Y36" s="304" t="s">
        <v>490</v>
      </c>
      <c r="Z36" s="246">
        <f t="shared" si="6"/>
        <v>100</v>
      </c>
      <c r="AA36" s="247" t="str">
        <f t="shared" si="3"/>
        <v>FUERTE</v>
      </c>
      <c r="AB36" s="248" t="s">
        <v>282</v>
      </c>
      <c r="AC36" s="249" t="str">
        <f t="shared" si="10"/>
        <v>MODERADO</v>
      </c>
      <c r="AD36" s="250">
        <f t="shared" si="4"/>
        <v>50</v>
      </c>
      <c r="AE36" s="250" t="str">
        <f t="shared" si="5"/>
        <v>SI</v>
      </c>
      <c r="AF36" s="496" t="str">
        <f t="shared" ref="AF36" si="36">IFERROR(IF(AVERAGE(AD36:AD40)&lt;50,"DÉBIL",IF(AND(AVERAGE(AD36:AD40)&gt;=50,AVERAGE(AD36:AD40)&lt;100),"MODERADO",IF(AVERAGE(AD36:AD40)=100,"FUERTE",""))),"")</f>
        <v>MODERADO</v>
      </c>
      <c r="AG36" s="515">
        <f t="shared" ref="AG36" si="37">IFERROR(IF(M36=0.2,0.2,IF(AF36="DEBIL",M36,IF(AF36="MODERADO",M36-0.2,IF(AND(AF36="FUERTE",M36=0.4),M36-0.2,IF(AF36="FUERTE",M36-0.4,""))))),"")</f>
        <v>0.2</v>
      </c>
      <c r="AH36" s="518" t="str">
        <f t="shared" ref="AH36" si="38">IFERROR(IF(AG36="","",IF(AG36&lt;=0.2,"Muy Baja",IF(AG36&lt;=0.4,"Baja",IF(AG36&lt;=0.6,"Media",IF(AG36&lt;=0.8,"Alta","Muy Alta"))))),"")</f>
        <v>Muy Baja</v>
      </c>
      <c r="AI36" s="504">
        <f t="shared" ref="AI36" si="39">+AG36</f>
        <v>0.2</v>
      </c>
      <c r="AJ36" s="507" t="str">
        <f>+N36</f>
        <v>Mayor</v>
      </c>
      <c r="AK36" s="504">
        <f>IFERROR(IF(AJ36="","",IF(AJ36="Catastrófico",1,IF(AJ36="Mayor",0.8,IF(AJ36="Moderado",0.6,"")))),"")</f>
        <v>0.8</v>
      </c>
      <c r="AL36" s="510" t="str">
        <f t="shared" ref="AL36" si="40">IFERROR(IF(OR(AND(AH36="Muy Baja",AJ36="Leve"),AND(AH36="Muy Baja",AJ36="Menor"),AND(AH36="Baja",AJ36="Leve")),"Bajo",IF(OR(AND(AH36="Muy baja",AJ36="Moderado"),AND(AH36="Baja",AJ36="Menor"),AND(AH36="Baja",AJ36="Moderado"),AND(AH36="Media",AJ36="Leve"),AND(AH36="Media",AJ36="Menor"),AND(AH36="Media",AJ36="Moderado"),AND(AH36="Alta",AJ36="Leve"),AND(AH36="Alta",AJ36="Menor")),"Moderado",IF(OR(AND(AH36="Muy Baja",AJ36="Mayor"),AND(AH36="Baja",AJ36="Mayor"),AND(AH36="Media",AJ36="Mayor"),AND(AH36="Alta",AJ36="Moderado"),AND(AH36="Alta",AJ36="Mayor"),AND(AH36="Muy Alta",AJ36="Leve"),AND(AH36="Muy Alta",AJ36="Menor"),AND(AH36="Muy Alta",AJ36="Moderado"),AND(AH36="Muy Alta",AJ36="Mayor")),"Alto",IF(OR(AND(AH36="Muy Baja",AJ36="Catastrófico"),AND(AH36="Baja",AJ36="Catastrófico"),AND(AH36="Media",AJ36="Catastrófico"),AND(AH36="Alta",AJ36="Catastrófico"),AND(AH36="Muy Alta",AJ36="Catastrófico")),"Extremo","")))),"")</f>
        <v>Alto</v>
      </c>
      <c r="AM36" s="513" t="s">
        <v>116</v>
      </c>
      <c r="AN36" s="356" t="s">
        <v>491</v>
      </c>
      <c r="AO36" s="284" t="s">
        <v>479</v>
      </c>
      <c r="AP36" s="285" t="s">
        <v>492</v>
      </c>
      <c r="AQ36" s="228"/>
      <c r="AR36" s="229"/>
      <c r="AS36" s="237"/>
      <c r="AT36" s="219"/>
      <c r="AU36" s="230"/>
    </row>
    <row r="37" spans="1:47" ht="15.75" x14ac:dyDescent="0.25">
      <c r="A37" s="431"/>
      <c r="B37" s="482"/>
      <c r="C37" s="473"/>
      <c r="D37" s="473"/>
      <c r="E37" s="485"/>
      <c r="F37" s="485"/>
      <c r="G37" s="485"/>
      <c r="H37" s="485"/>
      <c r="I37" s="488"/>
      <c r="J37" s="491"/>
      <c r="K37" s="451"/>
      <c r="L37" s="454"/>
      <c r="M37" s="457"/>
      <c r="N37" s="460"/>
      <c r="O37" s="463"/>
      <c r="P37" s="463"/>
      <c r="Q37" s="407"/>
      <c r="R37" s="257"/>
      <c r="S37" s="287"/>
      <c r="T37" s="287"/>
      <c r="U37" s="287"/>
      <c r="V37" s="287"/>
      <c r="W37" s="287"/>
      <c r="X37" s="287"/>
      <c r="Y37" s="287"/>
      <c r="Z37" s="241" t="str">
        <f t="shared" si="6"/>
        <v/>
      </c>
      <c r="AA37" s="242" t="str">
        <f t="shared" si="3"/>
        <v/>
      </c>
      <c r="AB37" s="243"/>
      <c r="AC37" s="244" t="str">
        <f t="shared" si="10"/>
        <v/>
      </c>
      <c r="AD37" s="245" t="str">
        <f t="shared" si="4"/>
        <v/>
      </c>
      <c r="AE37" s="245" t="str">
        <f t="shared" si="5"/>
        <v/>
      </c>
      <c r="AF37" s="497"/>
      <c r="AG37" s="516"/>
      <c r="AH37" s="519"/>
      <c r="AI37" s="505"/>
      <c r="AJ37" s="508"/>
      <c r="AK37" s="505"/>
      <c r="AL37" s="511"/>
      <c r="AM37" s="502"/>
      <c r="AN37" s="291"/>
      <c r="AO37" s="224"/>
      <c r="AP37" s="222"/>
      <c r="AQ37" s="231"/>
      <c r="AR37" s="232"/>
      <c r="AS37" s="238"/>
      <c r="AT37" s="223"/>
      <c r="AU37" s="233"/>
    </row>
    <row r="38" spans="1:47" ht="15.75" x14ac:dyDescent="0.25">
      <c r="A38" s="431"/>
      <c r="B38" s="482"/>
      <c r="C38" s="473"/>
      <c r="D38" s="473"/>
      <c r="E38" s="485"/>
      <c r="F38" s="485"/>
      <c r="G38" s="485"/>
      <c r="H38" s="485"/>
      <c r="I38" s="488"/>
      <c r="J38" s="491"/>
      <c r="K38" s="451"/>
      <c r="L38" s="454"/>
      <c r="M38" s="457"/>
      <c r="N38" s="460"/>
      <c r="O38" s="463"/>
      <c r="P38" s="463"/>
      <c r="Q38" s="407"/>
      <c r="R38" s="257"/>
      <c r="S38" s="287"/>
      <c r="T38" s="287"/>
      <c r="U38" s="287"/>
      <c r="V38" s="287"/>
      <c r="W38" s="287"/>
      <c r="X38" s="287"/>
      <c r="Y38" s="287"/>
      <c r="Z38" s="241" t="str">
        <f t="shared" si="6"/>
        <v/>
      </c>
      <c r="AA38" s="242" t="str">
        <f t="shared" si="3"/>
        <v/>
      </c>
      <c r="AB38" s="243"/>
      <c r="AC38" s="244" t="str">
        <f t="shared" si="10"/>
        <v/>
      </c>
      <c r="AD38" s="245" t="str">
        <f t="shared" si="4"/>
        <v/>
      </c>
      <c r="AE38" s="245" t="str">
        <f t="shared" si="5"/>
        <v/>
      </c>
      <c r="AF38" s="497"/>
      <c r="AG38" s="516"/>
      <c r="AH38" s="519"/>
      <c r="AI38" s="505"/>
      <c r="AJ38" s="508"/>
      <c r="AK38" s="505"/>
      <c r="AL38" s="511"/>
      <c r="AM38" s="502"/>
      <c r="AN38" s="291"/>
      <c r="AO38" s="224"/>
      <c r="AP38" s="222"/>
      <c r="AQ38" s="231"/>
      <c r="AR38" s="232"/>
      <c r="AS38" s="238"/>
      <c r="AT38" s="223"/>
      <c r="AU38" s="233"/>
    </row>
    <row r="39" spans="1:47" ht="15.75" x14ac:dyDescent="0.25">
      <c r="A39" s="431"/>
      <c r="B39" s="482"/>
      <c r="C39" s="473"/>
      <c r="D39" s="473"/>
      <c r="E39" s="485"/>
      <c r="F39" s="485"/>
      <c r="G39" s="485"/>
      <c r="H39" s="485"/>
      <c r="I39" s="488"/>
      <c r="J39" s="491"/>
      <c r="K39" s="451"/>
      <c r="L39" s="454"/>
      <c r="M39" s="457"/>
      <c r="N39" s="460"/>
      <c r="O39" s="463"/>
      <c r="P39" s="463"/>
      <c r="Q39" s="407"/>
      <c r="R39" s="257"/>
      <c r="S39" s="287"/>
      <c r="T39" s="287"/>
      <c r="U39" s="287"/>
      <c r="V39" s="287"/>
      <c r="W39" s="287"/>
      <c r="X39" s="287"/>
      <c r="Y39" s="287"/>
      <c r="Z39" s="241" t="str">
        <f t="shared" si="6"/>
        <v/>
      </c>
      <c r="AA39" s="242" t="str">
        <f t="shared" si="3"/>
        <v/>
      </c>
      <c r="AB39" s="243"/>
      <c r="AC39" s="244" t="str">
        <f t="shared" si="10"/>
        <v/>
      </c>
      <c r="AD39" s="245" t="str">
        <f t="shared" si="4"/>
        <v/>
      </c>
      <c r="AE39" s="245" t="str">
        <f t="shared" si="5"/>
        <v/>
      </c>
      <c r="AF39" s="497"/>
      <c r="AG39" s="516"/>
      <c r="AH39" s="519"/>
      <c r="AI39" s="505"/>
      <c r="AJ39" s="508"/>
      <c r="AK39" s="505"/>
      <c r="AL39" s="511"/>
      <c r="AM39" s="502"/>
      <c r="AN39" s="291"/>
      <c r="AO39" s="224"/>
      <c r="AP39" s="222"/>
      <c r="AQ39" s="231"/>
      <c r="AR39" s="232"/>
      <c r="AS39" s="238"/>
      <c r="AT39" s="223"/>
      <c r="AU39" s="233"/>
    </row>
    <row r="40" spans="1:47" ht="16.5" thickBot="1" x14ac:dyDescent="0.3">
      <c r="A40" s="557"/>
      <c r="B40" s="483"/>
      <c r="C40" s="474"/>
      <c r="D40" s="474"/>
      <c r="E40" s="486"/>
      <c r="F40" s="486"/>
      <c r="G40" s="486"/>
      <c r="H40" s="486"/>
      <c r="I40" s="489"/>
      <c r="J40" s="492"/>
      <c r="K40" s="452"/>
      <c r="L40" s="455"/>
      <c r="M40" s="458"/>
      <c r="N40" s="461"/>
      <c r="O40" s="464"/>
      <c r="P40" s="464"/>
      <c r="Q40" s="408"/>
      <c r="R40" s="258"/>
      <c r="S40" s="329"/>
      <c r="T40" s="329"/>
      <c r="U40" s="329"/>
      <c r="V40" s="329"/>
      <c r="W40" s="329"/>
      <c r="X40" s="329"/>
      <c r="Y40" s="329"/>
      <c r="Z40" s="251" t="str">
        <f t="shared" si="6"/>
        <v/>
      </c>
      <c r="AA40" s="252" t="str">
        <f t="shared" si="3"/>
        <v/>
      </c>
      <c r="AB40" s="253"/>
      <c r="AC40" s="254" t="str">
        <f t="shared" si="10"/>
        <v/>
      </c>
      <c r="AD40" s="255" t="str">
        <f t="shared" si="4"/>
        <v/>
      </c>
      <c r="AE40" s="255" t="str">
        <f t="shared" si="5"/>
        <v/>
      </c>
      <c r="AF40" s="514"/>
      <c r="AG40" s="517"/>
      <c r="AH40" s="520"/>
      <c r="AI40" s="506"/>
      <c r="AJ40" s="509"/>
      <c r="AK40" s="506"/>
      <c r="AL40" s="512"/>
      <c r="AM40" s="503"/>
      <c r="AN40" s="353"/>
      <c r="AO40" s="226"/>
      <c r="AP40" s="227"/>
      <c r="AQ40" s="234"/>
      <c r="AR40" s="235"/>
      <c r="AS40" s="239"/>
      <c r="AT40" s="225"/>
      <c r="AU40" s="236"/>
    </row>
    <row r="41" spans="1:47" ht="95.25" thickBot="1" x14ac:dyDescent="0.3">
      <c r="A41" s="493">
        <v>7</v>
      </c>
      <c r="B41" s="481" t="s">
        <v>357</v>
      </c>
      <c r="C41" s="472" t="s">
        <v>814</v>
      </c>
      <c r="D41" s="472" t="s">
        <v>785</v>
      </c>
      <c r="E41" s="444" t="s">
        <v>493</v>
      </c>
      <c r="F41" s="441" t="s">
        <v>117</v>
      </c>
      <c r="G41" s="441" t="s">
        <v>494</v>
      </c>
      <c r="H41" s="441" t="s">
        <v>495</v>
      </c>
      <c r="I41" s="441" t="s">
        <v>496</v>
      </c>
      <c r="J41" s="475" t="s">
        <v>414</v>
      </c>
      <c r="K41" s="478">
        <v>2</v>
      </c>
      <c r="L41" s="453" t="str">
        <f>IFERROR((VLOOKUP($K41,Componentes!$A$3:$B$7,2,FALSE)),"")</f>
        <v>Improbable</v>
      </c>
      <c r="M41" s="456">
        <f t="shared" si="0"/>
        <v>0.4</v>
      </c>
      <c r="N41" s="459" t="str">
        <f>IFERROR((HLOOKUP($A41,'Evaluación de impacto'!$C$7:$AC$28,22,FALSE)),"")</f>
        <v>Catastrófico</v>
      </c>
      <c r="O41" s="462">
        <f t="shared" ref="O41" si="41">IF(N41="","",IF(N41="Mayor",0.8,IF(N41="Catastrófico",1,IF(N41="Moderado",0.6))))</f>
        <v>1</v>
      </c>
      <c r="P41" s="462">
        <f t="shared" ref="P41" si="42">IFERROR(+O41*M41,"")</f>
        <v>0.4</v>
      </c>
      <c r="Q41" s="406" t="str">
        <f ca="1">IFERROR(INDIRECT("Componentes!"&amp;HLOOKUP(N41,Calculo_Impacto,2,FALSE)&amp;VLOOKUP(L41,Calculo_Probabilidad,2,FALSE)),"")</f>
        <v>Extremo</v>
      </c>
      <c r="R41" s="256">
        <v>13</v>
      </c>
      <c r="S41" s="305" t="s">
        <v>576</v>
      </c>
      <c r="T41" s="335" t="s">
        <v>498</v>
      </c>
      <c r="U41" s="303" t="s">
        <v>577</v>
      </c>
      <c r="V41" s="303" t="s">
        <v>578</v>
      </c>
      <c r="W41" s="303" t="s">
        <v>579</v>
      </c>
      <c r="X41" s="303" t="s">
        <v>580</v>
      </c>
      <c r="Y41" s="305" t="s">
        <v>581</v>
      </c>
      <c r="Z41" s="246">
        <f t="shared" si="6"/>
        <v>100</v>
      </c>
      <c r="AA41" s="247" t="str">
        <f t="shared" si="3"/>
        <v>FUERTE</v>
      </c>
      <c r="AB41" s="248" t="s">
        <v>149</v>
      </c>
      <c r="AC41" s="249" t="str">
        <f t="shared" si="10"/>
        <v>FUERTE</v>
      </c>
      <c r="AD41" s="250">
        <f t="shared" si="4"/>
        <v>100</v>
      </c>
      <c r="AE41" s="250" t="str">
        <f t="shared" si="5"/>
        <v>NO</v>
      </c>
      <c r="AF41" s="496" t="str">
        <f t="shared" ref="AF41" si="43">IFERROR(IF(AVERAGE(AD41:AD45)&lt;50,"DÉBIL",IF(AND(AVERAGE(AD41:AD45)&gt;=50,AVERAGE(AD41:AD45)&lt;100),"MODERADO",IF(AVERAGE(AD41:AD45)=100,"FUERTE",""))),"")</f>
        <v>FUERTE</v>
      </c>
      <c r="AG41" s="515">
        <f t="shared" ref="AG41" si="44">IFERROR(IF(M41=0.2,0.2,IF(AF41="DEBIL",M41,IF(AF41="MODERADO",M41-0.2,IF(AND(AF41="FUERTE",M41=0.4),M41-0.2,IF(AF41="FUERTE",M41-0.4,""))))),"")</f>
        <v>0.2</v>
      </c>
      <c r="AH41" s="518" t="str">
        <f t="shared" ref="AH41" si="45">IFERROR(IF(AG41="","",IF(AG41&lt;=0.2,"Muy Baja",IF(AG41&lt;=0.4,"Baja",IF(AG41&lt;=0.6,"Media",IF(AG41&lt;=0.8,"Alta","Muy Alta"))))),"")</f>
        <v>Muy Baja</v>
      </c>
      <c r="AI41" s="504">
        <f t="shared" ref="AI41" si="46">+AG41</f>
        <v>0.2</v>
      </c>
      <c r="AJ41" s="507" t="str">
        <f>+N41</f>
        <v>Catastrófico</v>
      </c>
      <c r="AK41" s="504">
        <f>IFERROR(IF(AJ41="","",IF(AJ41="Catastrófico",1,IF(AJ41="Mayor",0.8,IF(AJ41="Moderado",0.6,"")))),"")</f>
        <v>1</v>
      </c>
      <c r="AL41" s="510" t="str">
        <f t="shared" ref="AL41" si="47">IFERROR(IF(OR(AND(AH41="Muy Baja",AJ41="Leve"),AND(AH41="Muy Baja",AJ41="Menor"),AND(AH41="Baja",AJ41="Leve")),"Bajo",IF(OR(AND(AH41="Muy baja",AJ41="Moderado"),AND(AH41="Baja",AJ41="Menor"),AND(AH41="Baja",AJ41="Moderado"),AND(AH41="Media",AJ41="Leve"),AND(AH41="Media",AJ41="Menor"),AND(AH41="Media",AJ41="Moderado"),AND(AH41="Alta",AJ41="Leve"),AND(AH41="Alta",AJ41="Menor")),"Moderado",IF(OR(AND(AH41="Muy Baja",AJ41="Mayor"),AND(AH41="Baja",AJ41="Mayor"),AND(AH41="Media",AJ41="Mayor"),AND(AH41="Alta",AJ41="Moderado"),AND(AH41="Alta",AJ41="Mayor"),AND(AH41="Muy Alta",AJ41="Leve"),AND(AH41="Muy Alta",AJ41="Menor"),AND(AH41="Muy Alta",AJ41="Moderado"),AND(AH41="Muy Alta",AJ41="Mayor")),"Alto",IF(OR(AND(AH41="Muy Baja",AJ41="Catastrófico"),AND(AH41="Baja",AJ41="Catastrófico"),AND(AH41="Media",AJ41="Catastrófico"),AND(AH41="Alta",AJ41="Catastrófico"),AND(AH41="Muy Alta",AJ41="Catastrófico")),"Extremo","")))),"")</f>
        <v>Extremo</v>
      </c>
      <c r="AM41" s="513" t="s">
        <v>116</v>
      </c>
      <c r="AN41" s="357" t="s">
        <v>575</v>
      </c>
      <c r="AO41" s="297" t="s">
        <v>498</v>
      </c>
      <c r="AP41" s="221">
        <v>45291</v>
      </c>
      <c r="AQ41" s="228"/>
      <c r="AR41" s="229"/>
      <c r="AS41" s="237"/>
      <c r="AT41" s="219"/>
      <c r="AU41" s="230"/>
    </row>
    <row r="42" spans="1:47" ht="16.5" thickBot="1" x14ac:dyDescent="0.3">
      <c r="A42" s="494"/>
      <c r="B42" s="482"/>
      <c r="C42" s="473"/>
      <c r="D42" s="473"/>
      <c r="E42" s="445"/>
      <c r="F42" s="442"/>
      <c r="G42" s="442"/>
      <c r="H42" s="442"/>
      <c r="I42" s="442"/>
      <c r="J42" s="476"/>
      <c r="K42" s="479"/>
      <c r="L42" s="454"/>
      <c r="M42" s="457"/>
      <c r="N42" s="460"/>
      <c r="O42" s="463"/>
      <c r="P42" s="463"/>
      <c r="Q42" s="407"/>
      <c r="R42" s="257"/>
      <c r="S42" s="340"/>
      <c r="T42" s="340"/>
      <c r="U42" s="341"/>
      <c r="V42" s="341"/>
      <c r="W42" s="341"/>
      <c r="X42" s="341"/>
      <c r="Y42" s="341"/>
      <c r="Z42" s="246" t="str">
        <f t="shared" si="6"/>
        <v/>
      </c>
      <c r="AA42" s="247" t="str">
        <f t="shared" si="3"/>
        <v/>
      </c>
      <c r="AB42" s="248"/>
      <c r="AC42" s="249" t="str">
        <f t="shared" si="10"/>
        <v/>
      </c>
      <c r="AD42" s="250" t="str">
        <f t="shared" ref="AD42:AD50" si="48">(IF(AC42="DÉBIL",0,IF(AC42="MODERADO",50,IF(AC42="FUERTE",100,""))))</f>
        <v/>
      </c>
      <c r="AE42" s="250" t="str">
        <f t="shared" ref="AE42:AE50" si="49">IFERROR((IF(AC42="FUERTE","NO",IF(OR(AC42="MODERADO",AC42="DÉBIL"),"SI",""))),"")</f>
        <v/>
      </c>
      <c r="AF42" s="497"/>
      <c r="AG42" s="516"/>
      <c r="AH42" s="519"/>
      <c r="AI42" s="505"/>
      <c r="AJ42" s="508"/>
      <c r="AK42" s="505"/>
      <c r="AL42" s="511"/>
      <c r="AM42" s="502"/>
      <c r="AN42" s="358"/>
      <c r="AO42" s="282"/>
      <c r="AP42" s="306"/>
      <c r="AQ42" s="231"/>
      <c r="AR42" s="232"/>
      <c r="AS42" s="238"/>
      <c r="AT42" s="223"/>
      <c r="AU42" s="233"/>
    </row>
    <row r="43" spans="1:47" ht="16.5" thickBot="1" x14ac:dyDescent="0.3">
      <c r="A43" s="494"/>
      <c r="B43" s="482"/>
      <c r="C43" s="473"/>
      <c r="D43" s="473"/>
      <c r="E43" s="445"/>
      <c r="F43" s="442"/>
      <c r="G43" s="442"/>
      <c r="H43" s="442"/>
      <c r="I43" s="442"/>
      <c r="J43" s="476"/>
      <c r="K43" s="479"/>
      <c r="L43" s="454"/>
      <c r="M43" s="457"/>
      <c r="N43" s="460"/>
      <c r="O43" s="463"/>
      <c r="P43" s="463"/>
      <c r="Q43" s="407"/>
      <c r="R43" s="257"/>
      <c r="S43" s="342"/>
      <c r="T43" s="342"/>
      <c r="U43" s="343"/>
      <c r="V43" s="343"/>
      <c r="W43" s="343"/>
      <c r="X43" s="343"/>
      <c r="Y43" s="343"/>
      <c r="Z43" s="246" t="str">
        <f t="shared" si="6"/>
        <v/>
      </c>
      <c r="AA43" s="247" t="str">
        <f t="shared" si="3"/>
        <v/>
      </c>
      <c r="AB43" s="248"/>
      <c r="AC43" s="249" t="str">
        <f t="shared" si="10"/>
        <v/>
      </c>
      <c r="AD43" s="250" t="str">
        <f t="shared" si="48"/>
        <v/>
      </c>
      <c r="AE43" s="250" t="str">
        <f t="shared" si="49"/>
        <v/>
      </c>
      <c r="AF43" s="497"/>
      <c r="AG43" s="516"/>
      <c r="AH43" s="519"/>
      <c r="AI43" s="505"/>
      <c r="AJ43" s="508"/>
      <c r="AK43" s="505"/>
      <c r="AL43" s="511"/>
      <c r="AM43" s="502"/>
      <c r="AN43" s="358"/>
      <c r="AO43" s="282"/>
      <c r="AP43" s="306"/>
      <c r="AQ43" s="231"/>
      <c r="AR43" s="232"/>
      <c r="AS43" s="238"/>
      <c r="AT43" s="223"/>
      <c r="AU43" s="233"/>
    </row>
    <row r="44" spans="1:47" ht="16.5" thickBot="1" x14ac:dyDescent="0.3">
      <c r="A44" s="494"/>
      <c r="B44" s="482"/>
      <c r="C44" s="473"/>
      <c r="D44" s="473"/>
      <c r="E44" s="445"/>
      <c r="F44" s="442"/>
      <c r="G44" s="442"/>
      <c r="H44" s="442"/>
      <c r="I44" s="442"/>
      <c r="J44" s="476"/>
      <c r="K44" s="479"/>
      <c r="L44" s="454"/>
      <c r="M44" s="457"/>
      <c r="N44" s="460"/>
      <c r="O44" s="463"/>
      <c r="P44" s="463"/>
      <c r="Q44" s="407"/>
      <c r="R44" s="257"/>
      <c r="S44" s="342"/>
      <c r="T44" s="342"/>
      <c r="U44" s="343"/>
      <c r="V44" s="343"/>
      <c r="W44" s="343"/>
      <c r="X44" s="343"/>
      <c r="Y44" s="343"/>
      <c r="Z44" s="246" t="str">
        <f t="shared" si="6"/>
        <v/>
      </c>
      <c r="AA44" s="247" t="str">
        <f t="shared" si="3"/>
        <v/>
      </c>
      <c r="AB44" s="248"/>
      <c r="AC44" s="249" t="str">
        <f t="shared" si="10"/>
        <v/>
      </c>
      <c r="AD44" s="250" t="str">
        <f t="shared" si="48"/>
        <v/>
      </c>
      <c r="AE44" s="250" t="str">
        <f t="shared" si="49"/>
        <v/>
      </c>
      <c r="AF44" s="497"/>
      <c r="AG44" s="516"/>
      <c r="AH44" s="519"/>
      <c r="AI44" s="505"/>
      <c r="AJ44" s="508"/>
      <c r="AK44" s="505"/>
      <c r="AL44" s="511"/>
      <c r="AM44" s="502"/>
      <c r="AN44" s="358"/>
      <c r="AO44" s="282"/>
      <c r="AP44" s="306"/>
      <c r="AQ44" s="231"/>
      <c r="AR44" s="232"/>
      <c r="AS44" s="238"/>
      <c r="AT44" s="223"/>
      <c r="AU44" s="233"/>
    </row>
    <row r="45" spans="1:47" ht="16.5" thickBot="1" x14ac:dyDescent="0.3">
      <c r="A45" s="495"/>
      <c r="B45" s="483"/>
      <c r="C45" s="474"/>
      <c r="D45" s="474"/>
      <c r="E45" s="446"/>
      <c r="F45" s="443"/>
      <c r="G45" s="443"/>
      <c r="H45" s="443"/>
      <c r="I45" s="443"/>
      <c r="J45" s="477"/>
      <c r="K45" s="480"/>
      <c r="L45" s="455"/>
      <c r="M45" s="458"/>
      <c r="N45" s="461"/>
      <c r="O45" s="464"/>
      <c r="P45" s="464"/>
      <c r="Q45" s="408"/>
      <c r="R45" s="258"/>
      <c r="S45" s="344"/>
      <c r="T45" s="344"/>
      <c r="U45" s="345"/>
      <c r="V45" s="345"/>
      <c r="W45" s="345"/>
      <c r="X45" s="345"/>
      <c r="Y45" s="345"/>
      <c r="Z45" s="246" t="str">
        <f t="shared" si="6"/>
        <v/>
      </c>
      <c r="AA45" s="247" t="str">
        <f t="shared" si="3"/>
        <v/>
      </c>
      <c r="AB45" s="248"/>
      <c r="AC45" s="249" t="str">
        <f t="shared" si="10"/>
        <v/>
      </c>
      <c r="AD45" s="250" t="str">
        <f t="shared" si="48"/>
        <v/>
      </c>
      <c r="AE45" s="250" t="str">
        <f t="shared" si="49"/>
        <v/>
      </c>
      <c r="AF45" s="514"/>
      <c r="AG45" s="517"/>
      <c r="AH45" s="520"/>
      <c r="AI45" s="506"/>
      <c r="AJ45" s="509"/>
      <c r="AK45" s="506"/>
      <c r="AL45" s="512"/>
      <c r="AM45" s="503"/>
      <c r="AN45" s="359"/>
      <c r="AO45" s="283"/>
      <c r="AP45" s="307"/>
      <c r="AQ45" s="234"/>
      <c r="AR45" s="235"/>
      <c r="AS45" s="239"/>
      <c r="AT45" s="225"/>
      <c r="AU45" s="236"/>
    </row>
    <row r="46" spans="1:47" ht="156.75" customHeight="1" thickBot="1" x14ac:dyDescent="0.3">
      <c r="A46" s="493">
        <v>8</v>
      </c>
      <c r="B46" s="481" t="s">
        <v>357</v>
      </c>
      <c r="C46" s="472" t="s">
        <v>814</v>
      </c>
      <c r="D46" s="472" t="s">
        <v>785</v>
      </c>
      <c r="E46" s="484" t="s">
        <v>571</v>
      </c>
      <c r="F46" s="484" t="s">
        <v>117</v>
      </c>
      <c r="G46" s="441" t="s">
        <v>572</v>
      </c>
      <c r="H46" s="441" t="s">
        <v>573</v>
      </c>
      <c r="I46" s="441" t="s">
        <v>574</v>
      </c>
      <c r="J46" s="490" t="s">
        <v>414</v>
      </c>
      <c r="K46" s="450">
        <v>2</v>
      </c>
      <c r="L46" s="453" t="str">
        <f>IFERROR((VLOOKUP($K46,Componentes!$A$3:$B$7,2,FALSE)),"")</f>
        <v>Improbable</v>
      </c>
      <c r="M46" s="456">
        <f t="shared" ref="M46" si="50">IFERROR((IF(L46="","",IF(L46="Rara vez",0.2,IF(L46="Improbable",0.4,IF(L46="Posible",0.6,IF(L46="Probable",0.8,IF(L46="Casi seguro",1,))))))),"")</f>
        <v>0.4</v>
      </c>
      <c r="N46" s="459" t="str">
        <f>IFERROR((HLOOKUP($A46,'Evaluación de impacto'!$C$7:$AC$28,22,FALSE)),"")</f>
        <v>Catastrófico</v>
      </c>
      <c r="O46" s="462">
        <f t="shared" ref="O46" si="51">IF(N46="","",IF(N46="Mayor",0.8,IF(N46="Catastrófico",1,IF(N46="Moderado",0.6))))</f>
        <v>1</v>
      </c>
      <c r="P46" s="462">
        <f t="shared" ref="P46" si="52">IFERROR(+O46*M46,"")</f>
        <v>0.4</v>
      </c>
      <c r="Q46" s="406" t="str">
        <f ca="1">IFERROR(INDIRECT("Componentes!"&amp;HLOOKUP(N46,Calculo_Impacto,2,FALSE)&amp;VLOOKUP(L46,Calculo_Probabilidad,2,FALSE)),"")</f>
        <v>Extremo</v>
      </c>
      <c r="R46" s="256">
        <v>14</v>
      </c>
      <c r="S46" s="303" t="s">
        <v>497</v>
      </c>
      <c r="T46" s="303" t="s">
        <v>498</v>
      </c>
      <c r="U46" s="304" t="s">
        <v>434</v>
      </c>
      <c r="V46" s="305" t="s">
        <v>499</v>
      </c>
      <c r="W46" s="305" t="s">
        <v>500</v>
      </c>
      <c r="X46" s="305" t="s">
        <v>501</v>
      </c>
      <c r="Y46" s="305" t="s">
        <v>502</v>
      </c>
      <c r="Z46" s="246">
        <f t="shared" si="6"/>
        <v>100</v>
      </c>
      <c r="AA46" s="247" t="str">
        <f t="shared" si="3"/>
        <v>FUERTE</v>
      </c>
      <c r="AB46" s="248" t="s">
        <v>149</v>
      </c>
      <c r="AC46" s="249" t="str">
        <f t="shared" si="10"/>
        <v>FUERTE</v>
      </c>
      <c r="AD46" s="250">
        <f t="shared" si="48"/>
        <v>100</v>
      </c>
      <c r="AE46" s="250" t="str">
        <f t="shared" si="49"/>
        <v>NO</v>
      </c>
      <c r="AF46" s="496" t="str">
        <f t="shared" ref="AF46" si="53">IFERROR(IF(AVERAGE(AD46:AD50)&lt;50,"DÉBIL",IF(AND(AVERAGE(AD46:AD50)&gt;=50,AVERAGE(AD46:AD50)&lt;100),"MODERADO",IF(AVERAGE(AD46:AD50)=100,"FUERTE",""))),"")</f>
        <v>FUERTE</v>
      </c>
      <c r="AG46" s="515">
        <f t="shared" ref="AG46" si="54">IFERROR(IF(M46=0.2,0.2,IF(AF46="DEBIL",M46,IF(AF46="MODERADO",M46-0.2,IF(AND(AF46="FUERTE",M46=0.4),M46-0.2,IF(AF46="FUERTE",M46-0.4,""))))),"")</f>
        <v>0.2</v>
      </c>
      <c r="AH46" s="518" t="str">
        <f t="shared" ref="AH46" si="55">IFERROR(IF(AG46="","",IF(AG46&lt;=0.2,"Muy Baja",IF(AG46&lt;=0.4,"Baja",IF(AG46&lt;=0.6,"Media",IF(AG46&lt;=0.8,"Alta","Muy Alta"))))),"")</f>
        <v>Muy Baja</v>
      </c>
      <c r="AI46" s="504">
        <f t="shared" ref="AI46" si="56">+AG46</f>
        <v>0.2</v>
      </c>
      <c r="AJ46" s="507" t="str">
        <f>+N46</f>
        <v>Catastrófico</v>
      </c>
      <c r="AK46" s="504">
        <f>IFERROR(IF(AJ46="","",IF(AJ46="Catastrófico",1,IF(AJ46="Mayor",0.8,IF(AJ46="Moderado",0.6,"")))),"")</f>
        <v>1</v>
      </c>
      <c r="AL46" s="510" t="str">
        <f t="shared" ref="AL46" si="57">IFERROR(IF(OR(AND(AH46="Muy Baja",AJ46="Leve"),AND(AH46="Muy Baja",AJ46="Menor"),AND(AH46="Baja",AJ46="Leve")),"Bajo",IF(OR(AND(AH46="Muy baja",AJ46="Moderado"),AND(AH46="Baja",AJ46="Menor"),AND(AH46="Baja",AJ46="Moderado"),AND(AH46="Media",AJ46="Leve"),AND(AH46="Media",AJ46="Menor"),AND(AH46="Media",AJ46="Moderado"),AND(AH46="Alta",AJ46="Leve"),AND(AH46="Alta",AJ46="Menor")),"Moderado",IF(OR(AND(AH46="Muy Baja",AJ46="Mayor"),AND(AH46="Baja",AJ46="Mayor"),AND(AH46="Media",AJ46="Mayor"),AND(AH46="Alta",AJ46="Moderado"),AND(AH46="Alta",AJ46="Mayor"),AND(AH46="Muy Alta",AJ46="Leve"),AND(AH46="Muy Alta",AJ46="Menor"),AND(AH46="Muy Alta",AJ46="Moderado"),AND(AH46="Muy Alta",AJ46="Mayor")),"Alto",IF(OR(AND(AH46="Muy Baja",AJ46="Catastrófico"),AND(AH46="Baja",AJ46="Catastrófico"),AND(AH46="Media",AJ46="Catastrófico"),AND(AH46="Alta",AJ46="Catastrófico"),AND(AH46="Muy Alta",AJ46="Catastrófico")),"Extremo","")))),"")</f>
        <v>Extremo</v>
      </c>
      <c r="AM46" s="513" t="s">
        <v>116</v>
      </c>
      <c r="AN46" s="357" t="s">
        <v>503</v>
      </c>
      <c r="AO46" s="284" t="s">
        <v>498</v>
      </c>
      <c r="AP46" s="221">
        <v>45291</v>
      </c>
      <c r="AQ46" s="278"/>
      <c r="AR46" s="279"/>
      <c r="AS46" s="280"/>
      <c r="AT46" s="277"/>
      <c r="AU46" s="281"/>
    </row>
    <row r="47" spans="1:47" ht="16.5" thickBot="1" x14ac:dyDescent="0.3">
      <c r="A47" s="494"/>
      <c r="B47" s="482"/>
      <c r="C47" s="473"/>
      <c r="D47" s="473"/>
      <c r="E47" s="485"/>
      <c r="F47" s="485"/>
      <c r="G47" s="442"/>
      <c r="H47" s="442"/>
      <c r="I47" s="442"/>
      <c r="J47" s="491"/>
      <c r="K47" s="451"/>
      <c r="L47" s="454"/>
      <c r="M47" s="457"/>
      <c r="N47" s="460"/>
      <c r="O47" s="463"/>
      <c r="P47" s="463"/>
      <c r="Q47" s="407"/>
      <c r="R47" s="257"/>
      <c r="S47" s="346"/>
      <c r="T47" s="346"/>
      <c r="U47" s="287"/>
      <c r="V47" s="347"/>
      <c r="W47" s="347"/>
      <c r="X47" s="347"/>
      <c r="Y47" s="347"/>
      <c r="Z47" s="246" t="str">
        <f t="shared" si="6"/>
        <v/>
      </c>
      <c r="AA47" s="247" t="str">
        <f t="shared" si="3"/>
        <v/>
      </c>
      <c r="AB47" s="248"/>
      <c r="AC47" s="249" t="str">
        <f t="shared" si="10"/>
        <v/>
      </c>
      <c r="AD47" s="250" t="str">
        <f t="shared" si="48"/>
        <v/>
      </c>
      <c r="AE47" s="250" t="str">
        <f t="shared" si="49"/>
        <v/>
      </c>
      <c r="AF47" s="497"/>
      <c r="AG47" s="516"/>
      <c r="AH47" s="519"/>
      <c r="AI47" s="505"/>
      <c r="AJ47" s="508"/>
      <c r="AK47" s="505"/>
      <c r="AL47" s="511"/>
      <c r="AM47" s="502"/>
      <c r="AN47" s="360"/>
      <c r="AO47" s="308"/>
      <c r="AP47" s="309"/>
      <c r="AQ47" s="278"/>
      <c r="AR47" s="279"/>
      <c r="AS47" s="280"/>
      <c r="AT47" s="277"/>
      <c r="AU47" s="281"/>
    </row>
    <row r="48" spans="1:47" ht="16.5" thickBot="1" x14ac:dyDescent="0.3">
      <c r="A48" s="494"/>
      <c r="B48" s="482"/>
      <c r="C48" s="473"/>
      <c r="D48" s="473"/>
      <c r="E48" s="485"/>
      <c r="F48" s="485"/>
      <c r="G48" s="442"/>
      <c r="H48" s="442"/>
      <c r="I48" s="442"/>
      <c r="J48" s="491"/>
      <c r="K48" s="451"/>
      <c r="L48" s="454"/>
      <c r="M48" s="457"/>
      <c r="N48" s="460"/>
      <c r="O48" s="463"/>
      <c r="P48" s="463"/>
      <c r="Q48" s="407"/>
      <c r="R48" s="257"/>
      <c r="S48" s="346"/>
      <c r="T48" s="346"/>
      <c r="U48" s="287"/>
      <c r="V48" s="347"/>
      <c r="W48" s="347"/>
      <c r="X48" s="347"/>
      <c r="Y48" s="347"/>
      <c r="Z48" s="246" t="str">
        <f t="shared" si="6"/>
        <v/>
      </c>
      <c r="AA48" s="247" t="str">
        <f t="shared" si="3"/>
        <v/>
      </c>
      <c r="AB48" s="248"/>
      <c r="AC48" s="249" t="str">
        <f t="shared" si="10"/>
        <v/>
      </c>
      <c r="AD48" s="250" t="str">
        <f t="shared" si="48"/>
        <v/>
      </c>
      <c r="AE48" s="250" t="str">
        <f t="shared" si="49"/>
        <v/>
      </c>
      <c r="AF48" s="497"/>
      <c r="AG48" s="516"/>
      <c r="AH48" s="519"/>
      <c r="AI48" s="505"/>
      <c r="AJ48" s="508"/>
      <c r="AK48" s="505"/>
      <c r="AL48" s="511"/>
      <c r="AM48" s="502"/>
      <c r="AN48" s="360"/>
      <c r="AO48" s="308"/>
      <c r="AP48" s="309"/>
      <c r="AQ48" s="278"/>
      <c r="AR48" s="279"/>
      <c r="AS48" s="280"/>
      <c r="AT48" s="277"/>
      <c r="AU48" s="281"/>
    </row>
    <row r="49" spans="1:47" ht="16.5" thickBot="1" x14ac:dyDescent="0.3">
      <c r="A49" s="494"/>
      <c r="B49" s="482"/>
      <c r="C49" s="473"/>
      <c r="D49" s="473"/>
      <c r="E49" s="485"/>
      <c r="F49" s="485"/>
      <c r="G49" s="442"/>
      <c r="H49" s="442"/>
      <c r="I49" s="442"/>
      <c r="J49" s="491"/>
      <c r="K49" s="451"/>
      <c r="L49" s="454"/>
      <c r="M49" s="457"/>
      <c r="N49" s="460"/>
      <c r="O49" s="463"/>
      <c r="P49" s="463"/>
      <c r="Q49" s="407"/>
      <c r="R49" s="257"/>
      <c r="S49" s="346"/>
      <c r="T49" s="346"/>
      <c r="U49" s="287"/>
      <c r="V49" s="347"/>
      <c r="W49" s="347"/>
      <c r="X49" s="347"/>
      <c r="Y49" s="347"/>
      <c r="Z49" s="246" t="str">
        <f t="shared" si="6"/>
        <v/>
      </c>
      <c r="AA49" s="247" t="str">
        <f t="shared" si="3"/>
        <v/>
      </c>
      <c r="AB49" s="248"/>
      <c r="AC49" s="249" t="str">
        <f t="shared" si="10"/>
        <v/>
      </c>
      <c r="AD49" s="250" t="str">
        <f t="shared" si="48"/>
        <v/>
      </c>
      <c r="AE49" s="250" t="str">
        <f t="shared" si="49"/>
        <v/>
      </c>
      <c r="AF49" s="497"/>
      <c r="AG49" s="516"/>
      <c r="AH49" s="519"/>
      <c r="AI49" s="505"/>
      <c r="AJ49" s="508"/>
      <c r="AK49" s="505"/>
      <c r="AL49" s="511"/>
      <c r="AM49" s="502"/>
      <c r="AN49" s="360"/>
      <c r="AO49" s="308"/>
      <c r="AP49" s="309"/>
      <c r="AQ49" s="278"/>
      <c r="AR49" s="279"/>
      <c r="AS49" s="280"/>
      <c r="AT49" s="277"/>
      <c r="AU49" s="281"/>
    </row>
    <row r="50" spans="1:47" ht="16.5" thickBot="1" x14ac:dyDescent="0.3">
      <c r="A50" s="495"/>
      <c r="B50" s="483"/>
      <c r="C50" s="474"/>
      <c r="D50" s="474"/>
      <c r="E50" s="486"/>
      <c r="F50" s="486"/>
      <c r="G50" s="443"/>
      <c r="H50" s="443"/>
      <c r="I50" s="443"/>
      <c r="J50" s="492"/>
      <c r="K50" s="452"/>
      <c r="L50" s="455"/>
      <c r="M50" s="458"/>
      <c r="N50" s="461"/>
      <c r="O50" s="464"/>
      <c r="P50" s="464"/>
      <c r="Q50" s="408"/>
      <c r="R50" s="258"/>
      <c r="S50" s="348"/>
      <c r="T50" s="348"/>
      <c r="U50" s="329"/>
      <c r="V50" s="349"/>
      <c r="W50" s="349"/>
      <c r="X50" s="349"/>
      <c r="Y50" s="349"/>
      <c r="Z50" s="246" t="str">
        <f t="shared" si="6"/>
        <v/>
      </c>
      <c r="AA50" s="247" t="str">
        <f t="shared" si="3"/>
        <v/>
      </c>
      <c r="AB50" s="248"/>
      <c r="AC50" s="249" t="str">
        <f t="shared" si="10"/>
        <v/>
      </c>
      <c r="AD50" s="250" t="str">
        <f t="shared" si="48"/>
        <v/>
      </c>
      <c r="AE50" s="250" t="str">
        <f t="shared" si="49"/>
        <v/>
      </c>
      <c r="AF50" s="514"/>
      <c r="AG50" s="517"/>
      <c r="AH50" s="520"/>
      <c r="AI50" s="506"/>
      <c r="AJ50" s="509"/>
      <c r="AK50" s="506"/>
      <c r="AL50" s="512"/>
      <c r="AM50" s="503"/>
      <c r="AN50" s="361"/>
      <c r="AO50" s="310"/>
      <c r="AP50" s="311"/>
      <c r="AQ50" s="278"/>
      <c r="AR50" s="279"/>
      <c r="AS50" s="280"/>
      <c r="AT50" s="277"/>
      <c r="AU50" s="281"/>
    </row>
    <row r="51" spans="1:47" ht="68.099999999999994" customHeight="1" x14ac:dyDescent="0.25">
      <c r="A51" s="493">
        <v>9</v>
      </c>
      <c r="B51" s="481" t="s">
        <v>371</v>
      </c>
      <c r="C51" s="472" t="s">
        <v>814</v>
      </c>
      <c r="D51" s="472" t="s">
        <v>786</v>
      </c>
      <c r="E51" s="484" t="s">
        <v>505</v>
      </c>
      <c r="F51" s="484" t="s">
        <v>107</v>
      </c>
      <c r="G51" s="484" t="s">
        <v>506</v>
      </c>
      <c r="H51" s="484" t="s">
        <v>507</v>
      </c>
      <c r="I51" s="487" t="s">
        <v>508</v>
      </c>
      <c r="J51" s="490" t="s">
        <v>142</v>
      </c>
      <c r="K51" s="450">
        <v>1</v>
      </c>
      <c r="L51" s="453" t="str">
        <f>IFERROR((VLOOKUP($K51,Componentes!$A$3:$B$7,2,FALSE)),"")</f>
        <v>Rara Vez</v>
      </c>
      <c r="M51" s="456">
        <f t="shared" ref="M51:M141" si="58">IFERROR((IF(L51="","",IF(L51="Rara vez",0.2,IF(L51="Improbable",0.4,IF(L51="Posible",0.6,IF(L51="Probable",0.8,IF(L51="Casi seguro",1,))))))),"")</f>
        <v>0.2</v>
      </c>
      <c r="N51" s="459" t="str">
        <f>IFERROR((HLOOKUP($A51,'Evaluación de impacto'!$C$7:$AC$28,22,FALSE)),"")</f>
        <v>Mayor</v>
      </c>
      <c r="O51" s="462">
        <f t="shared" ref="O51" si="59">IF(N51="","",IF(N51="Mayor",0.8,IF(N51="Catastrófico",1,IF(N51="Moderado",0.6))))</f>
        <v>0.8</v>
      </c>
      <c r="P51" s="462">
        <f t="shared" ref="P51" si="60">IFERROR(+O51*M51,"")</f>
        <v>0.16000000000000003</v>
      </c>
      <c r="Q51" s="406" t="str">
        <f ca="1">IFERROR(INDIRECT("Componentes!"&amp;HLOOKUP(N51,Calculo_Impacto,2,FALSE)&amp;VLOOKUP(L51,Calculo_Probabilidad,2,FALSE)),"")</f>
        <v>Alto</v>
      </c>
      <c r="R51" s="256">
        <v>15</v>
      </c>
      <c r="S51" s="304" t="s">
        <v>509</v>
      </c>
      <c r="T51" s="304" t="s">
        <v>510</v>
      </c>
      <c r="U51" s="304" t="s">
        <v>159</v>
      </c>
      <c r="V51" s="304" t="s">
        <v>511</v>
      </c>
      <c r="W51" s="304" t="s">
        <v>512</v>
      </c>
      <c r="X51" s="304" t="s">
        <v>513</v>
      </c>
      <c r="Y51" s="304" t="s">
        <v>514</v>
      </c>
      <c r="Z51" s="246">
        <f t="shared" ref="Z51:Z145" si="61">IFERROR(HLOOKUP($R51,Evaluación_diseño_control,10,FALSE),"")</f>
        <v>100</v>
      </c>
      <c r="AA51" s="247" t="str">
        <f t="shared" si="3"/>
        <v>FUERTE</v>
      </c>
      <c r="AB51" s="248" t="s">
        <v>149</v>
      </c>
      <c r="AC51" s="249" t="str">
        <f t="shared" si="10"/>
        <v>FUERTE</v>
      </c>
      <c r="AD51" s="250">
        <f t="shared" si="4"/>
        <v>100</v>
      </c>
      <c r="AE51" s="250" t="str">
        <f t="shared" si="5"/>
        <v>NO</v>
      </c>
      <c r="AF51" s="496" t="str">
        <f t="shared" ref="AF51" si="62">IFERROR(IF(AVERAGE(AD51:AD55)&lt;50,"DÉBIL",IF(AND(AVERAGE(AD51:AD55)&gt;=50,AVERAGE(AD51:AD55)&lt;100),"MODERADO",IF(AVERAGE(AD51:AD55)=100,"FUERTE",""))),"")</f>
        <v>FUERTE</v>
      </c>
      <c r="AG51" s="499">
        <f t="shared" ref="AG51" si="63">IFERROR(IF(M51=0.2,0.2,IF(AF51="DEBIL",M51,IF(AF51="MODERADO",M51-0.2,IF(AND(AF51="FUERTE",M51=0.4),M51-0.2,IF(AF51="FUERTE",M51-0.4,""))))),"")</f>
        <v>0.2</v>
      </c>
      <c r="AH51" s="415" t="str">
        <f t="shared" ref="AH51" si="64">IFERROR(IF(AG51="","",IF(AG51&lt;=0.2,"Muy Baja",IF(AG51&lt;=0.4,"Baja",IF(AG51&lt;=0.6,"Media",IF(AG51&lt;=0.8,"Alta","Muy Alta"))))),"")</f>
        <v>Muy Baja</v>
      </c>
      <c r="AI51" s="418">
        <f t="shared" ref="AI51" si="65">+AG51</f>
        <v>0.2</v>
      </c>
      <c r="AJ51" s="421" t="str">
        <f>+N51</f>
        <v>Mayor</v>
      </c>
      <c r="AK51" s="418">
        <f>IFERROR(IF(AJ51="","",IF(AJ51="Catastrófico",1,IF(AJ51="Mayor",0.8,IF(AJ51="Moderado",0.6,"")))),"")</f>
        <v>0.8</v>
      </c>
      <c r="AL51" s="424" t="str">
        <f t="shared" ref="AL51" si="66">IFERROR(IF(OR(AND(AH51="Muy Baja",AJ51="Leve"),AND(AH51="Muy Baja",AJ51="Menor"),AND(AH51="Baja",AJ51="Leve")),"Bajo",IF(OR(AND(AH51="Muy baja",AJ51="Moderado"),AND(AH51="Baja",AJ51="Menor"),AND(AH51="Baja",AJ51="Moderado"),AND(AH51="Media",AJ51="Leve"),AND(AH51="Media",AJ51="Menor"),AND(AH51="Media",AJ51="Moderado"),AND(AH51="Alta",AJ51="Leve"),AND(AH51="Alta",AJ51="Menor")),"Moderado",IF(OR(AND(AH51="Muy Baja",AJ51="Mayor"),AND(AH51="Baja",AJ51="Mayor"),AND(AH51="Media",AJ51="Mayor"),AND(AH51="Alta",AJ51="Moderado"),AND(AH51="Alta",AJ51="Mayor"),AND(AH51="Muy Alta",AJ51="Leve"),AND(AH51="Muy Alta",AJ51="Menor"),AND(AH51="Muy Alta",AJ51="Moderado"),AND(AH51="Muy Alta",AJ51="Mayor")),"Alto",IF(OR(AND(AH51="Muy Baja",AJ51="Catastrófico"),AND(AH51="Baja",AJ51="Catastrófico"),AND(AH51="Media",AJ51="Catastrófico"),AND(AH51="Alta",AJ51="Catastrófico"),AND(AH51="Muy Alta",AJ51="Catastrófico")),"Extremo","")))),"")</f>
        <v>Alto</v>
      </c>
      <c r="AM51" s="427" t="s">
        <v>116</v>
      </c>
      <c r="AN51" s="352"/>
      <c r="AO51" s="220"/>
      <c r="AP51" s="221"/>
      <c r="AQ51" s="228"/>
      <c r="AR51" s="229"/>
      <c r="AS51" s="237"/>
      <c r="AT51" s="219"/>
      <c r="AU51" s="230"/>
    </row>
    <row r="52" spans="1:47" ht="139.5" customHeight="1" x14ac:dyDescent="0.25">
      <c r="A52" s="494"/>
      <c r="B52" s="482"/>
      <c r="C52" s="473"/>
      <c r="D52" s="473"/>
      <c r="E52" s="485"/>
      <c r="F52" s="485"/>
      <c r="G52" s="485"/>
      <c r="H52" s="485"/>
      <c r="I52" s="488"/>
      <c r="J52" s="491"/>
      <c r="K52" s="451"/>
      <c r="L52" s="454"/>
      <c r="M52" s="457"/>
      <c r="N52" s="460"/>
      <c r="O52" s="463"/>
      <c r="P52" s="463"/>
      <c r="Q52" s="407"/>
      <c r="R52" s="257">
        <v>16</v>
      </c>
      <c r="S52" s="287" t="s">
        <v>515</v>
      </c>
      <c r="T52" s="287" t="s">
        <v>516</v>
      </c>
      <c r="U52" s="287" t="s">
        <v>517</v>
      </c>
      <c r="V52" s="287" t="s">
        <v>518</v>
      </c>
      <c r="W52" s="287" t="s">
        <v>519</v>
      </c>
      <c r="X52" s="287" t="s">
        <v>520</v>
      </c>
      <c r="Y52" s="287" t="s">
        <v>521</v>
      </c>
      <c r="Z52" s="241">
        <f t="shared" si="61"/>
        <v>100</v>
      </c>
      <c r="AA52" s="242" t="str">
        <f t="shared" si="3"/>
        <v>FUERTE</v>
      </c>
      <c r="AB52" s="243" t="s">
        <v>149</v>
      </c>
      <c r="AC52" s="244" t="str">
        <f t="shared" si="10"/>
        <v>FUERTE</v>
      </c>
      <c r="AD52" s="245">
        <f t="shared" si="4"/>
        <v>100</v>
      </c>
      <c r="AE52" s="245" t="str">
        <f t="shared" si="5"/>
        <v>NO</v>
      </c>
      <c r="AF52" s="497"/>
      <c r="AG52" s="500"/>
      <c r="AH52" s="416"/>
      <c r="AI52" s="419"/>
      <c r="AJ52" s="422"/>
      <c r="AK52" s="419"/>
      <c r="AL52" s="425"/>
      <c r="AM52" s="428"/>
      <c r="AN52" s="291"/>
      <c r="AO52" s="224"/>
      <c r="AP52" s="222"/>
      <c r="AQ52" s="231"/>
      <c r="AR52" s="232"/>
      <c r="AS52" s="238"/>
      <c r="AT52" s="223"/>
      <c r="AU52" s="233"/>
    </row>
    <row r="53" spans="1:47" ht="68.099999999999994" customHeight="1" x14ac:dyDescent="0.25">
      <c r="A53" s="494"/>
      <c r="B53" s="482"/>
      <c r="C53" s="473"/>
      <c r="D53" s="473"/>
      <c r="E53" s="485"/>
      <c r="F53" s="485"/>
      <c r="G53" s="485"/>
      <c r="H53" s="485"/>
      <c r="I53" s="488"/>
      <c r="J53" s="491"/>
      <c r="K53" s="451"/>
      <c r="L53" s="454"/>
      <c r="M53" s="457"/>
      <c r="N53" s="460"/>
      <c r="O53" s="463"/>
      <c r="P53" s="463"/>
      <c r="Q53" s="407"/>
      <c r="R53" s="257">
        <v>17</v>
      </c>
      <c r="S53" s="287" t="s">
        <v>522</v>
      </c>
      <c r="T53" s="287" t="s">
        <v>510</v>
      </c>
      <c r="U53" s="287" t="s">
        <v>504</v>
      </c>
      <c r="V53" s="287" t="s">
        <v>523</v>
      </c>
      <c r="W53" s="287"/>
      <c r="X53" s="287"/>
      <c r="Y53" s="287"/>
      <c r="Z53" s="241">
        <f t="shared" si="61"/>
        <v>100</v>
      </c>
      <c r="AA53" s="242" t="str">
        <f t="shared" si="3"/>
        <v>FUERTE</v>
      </c>
      <c r="AB53" s="243"/>
      <c r="AC53" s="244" t="str">
        <f t="shared" si="10"/>
        <v/>
      </c>
      <c r="AD53" s="245" t="str">
        <f t="shared" si="4"/>
        <v/>
      </c>
      <c r="AE53" s="245" t="str">
        <f t="shared" si="5"/>
        <v/>
      </c>
      <c r="AF53" s="497"/>
      <c r="AG53" s="500"/>
      <c r="AH53" s="416"/>
      <c r="AI53" s="419"/>
      <c r="AJ53" s="422"/>
      <c r="AK53" s="419"/>
      <c r="AL53" s="425"/>
      <c r="AM53" s="428"/>
      <c r="AN53" s="291"/>
      <c r="AO53" s="224"/>
      <c r="AP53" s="222"/>
      <c r="AQ53" s="231"/>
      <c r="AR53" s="232"/>
      <c r="AS53" s="238"/>
      <c r="AT53" s="223"/>
      <c r="AU53" s="233"/>
    </row>
    <row r="54" spans="1:47" ht="15.75" x14ac:dyDescent="0.25">
      <c r="A54" s="494"/>
      <c r="B54" s="482"/>
      <c r="C54" s="473"/>
      <c r="D54" s="473"/>
      <c r="E54" s="485"/>
      <c r="F54" s="485"/>
      <c r="G54" s="485"/>
      <c r="H54" s="485"/>
      <c r="I54" s="488"/>
      <c r="J54" s="491"/>
      <c r="K54" s="451"/>
      <c r="L54" s="454"/>
      <c r="M54" s="457"/>
      <c r="N54" s="460"/>
      <c r="O54" s="463"/>
      <c r="P54" s="463"/>
      <c r="Q54" s="407"/>
      <c r="R54" s="257"/>
      <c r="S54" s="287"/>
      <c r="T54" s="287"/>
      <c r="U54" s="287"/>
      <c r="V54" s="287"/>
      <c r="W54" s="287"/>
      <c r="X54" s="287"/>
      <c r="Y54" s="287"/>
      <c r="Z54" s="241" t="str">
        <f t="shared" si="61"/>
        <v/>
      </c>
      <c r="AA54" s="242" t="str">
        <f t="shared" si="3"/>
        <v/>
      </c>
      <c r="AB54" s="243"/>
      <c r="AC54" s="244" t="str">
        <f t="shared" si="10"/>
        <v/>
      </c>
      <c r="AD54" s="245" t="str">
        <f t="shared" si="4"/>
        <v/>
      </c>
      <c r="AE54" s="245" t="str">
        <f t="shared" si="5"/>
        <v/>
      </c>
      <c r="AF54" s="497"/>
      <c r="AG54" s="500"/>
      <c r="AH54" s="416"/>
      <c r="AI54" s="419"/>
      <c r="AJ54" s="422"/>
      <c r="AK54" s="419"/>
      <c r="AL54" s="425"/>
      <c r="AM54" s="428"/>
      <c r="AN54" s="291"/>
      <c r="AO54" s="224"/>
      <c r="AP54" s="222"/>
      <c r="AQ54" s="231"/>
      <c r="AR54" s="232"/>
      <c r="AS54" s="238"/>
      <c r="AT54" s="223"/>
      <c r="AU54" s="233"/>
    </row>
    <row r="55" spans="1:47" ht="16.5" thickBot="1" x14ac:dyDescent="0.3">
      <c r="A55" s="495"/>
      <c r="B55" s="483"/>
      <c r="C55" s="474"/>
      <c r="D55" s="474"/>
      <c r="E55" s="486"/>
      <c r="F55" s="486"/>
      <c r="G55" s="486"/>
      <c r="H55" s="486"/>
      <c r="I55" s="489"/>
      <c r="J55" s="492"/>
      <c r="K55" s="452"/>
      <c r="L55" s="455"/>
      <c r="M55" s="458"/>
      <c r="N55" s="461"/>
      <c r="O55" s="464"/>
      <c r="P55" s="464"/>
      <c r="Q55" s="408"/>
      <c r="R55" s="258"/>
      <c r="S55" s="329"/>
      <c r="T55" s="329"/>
      <c r="U55" s="329"/>
      <c r="V55" s="329"/>
      <c r="W55" s="329"/>
      <c r="X55" s="329"/>
      <c r="Y55" s="329"/>
      <c r="Z55" s="251" t="str">
        <f t="shared" si="61"/>
        <v/>
      </c>
      <c r="AA55" s="252" t="str">
        <f t="shared" si="3"/>
        <v/>
      </c>
      <c r="AB55" s="253"/>
      <c r="AC55" s="254" t="str">
        <f t="shared" si="10"/>
        <v/>
      </c>
      <c r="AD55" s="255" t="str">
        <f t="shared" si="4"/>
        <v/>
      </c>
      <c r="AE55" s="255" t="str">
        <f t="shared" si="5"/>
        <v/>
      </c>
      <c r="AF55" s="514"/>
      <c r="AG55" s="556"/>
      <c r="AH55" s="417"/>
      <c r="AI55" s="420"/>
      <c r="AJ55" s="423"/>
      <c r="AK55" s="420"/>
      <c r="AL55" s="426"/>
      <c r="AM55" s="429"/>
      <c r="AN55" s="353"/>
      <c r="AO55" s="226"/>
      <c r="AP55" s="227"/>
      <c r="AQ55" s="234"/>
      <c r="AR55" s="235"/>
      <c r="AS55" s="239"/>
      <c r="AT55" s="225"/>
      <c r="AU55" s="236"/>
    </row>
    <row r="56" spans="1:47" ht="173.25" customHeight="1" x14ac:dyDescent="0.25">
      <c r="A56" s="493">
        <v>10</v>
      </c>
      <c r="B56" s="481" t="s">
        <v>354</v>
      </c>
      <c r="C56" s="472" t="s">
        <v>814</v>
      </c>
      <c r="D56" s="472" t="s">
        <v>787</v>
      </c>
      <c r="E56" s="484" t="s">
        <v>526</v>
      </c>
      <c r="F56" s="484" t="s">
        <v>107</v>
      </c>
      <c r="G56" s="484" t="s">
        <v>527</v>
      </c>
      <c r="H56" s="484" t="s">
        <v>528</v>
      </c>
      <c r="I56" s="487" t="s">
        <v>529</v>
      </c>
      <c r="J56" s="490" t="s">
        <v>142</v>
      </c>
      <c r="K56" s="450">
        <v>2</v>
      </c>
      <c r="L56" s="453" t="str">
        <f>IFERROR((VLOOKUP($K56,Componentes!$A$3:$B$7,2,FALSE)),"")</f>
        <v>Improbable</v>
      </c>
      <c r="M56" s="456">
        <f t="shared" si="58"/>
        <v>0.4</v>
      </c>
      <c r="N56" s="459" t="str">
        <f>IFERROR((HLOOKUP($A56,'Evaluación de impacto'!$C$7:$AC$28,22,FALSE)),"")</f>
        <v>Catastrófico</v>
      </c>
      <c r="O56" s="462">
        <f t="shared" ref="O56" si="67">IF(N56="","",IF(N56="Mayor",0.8,IF(N56="Catastrófico",1,IF(N56="Moderado",0.6))))</f>
        <v>1</v>
      </c>
      <c r="P56" s="462">
        <f t="shared" ref="P56" si="68">IFERROR(+O56*M56,"")</f>
        <v>0.4</v>
      </c>
      <c r="Q56" s="406" t="str">
        <f ca="1">IFERROR(INDIRECT("Componentes!"&amp;HLOOKUP(N56,Calculo_Impacto,2,FALSE)&amp;VLOOKUP(L56,Calculo_Probabilidad,2,FALSE)),"")</f>
        <v>Extremo</v>
      </c>
      <c r="R56" s="256">
        <v>18</v>
      </c>
      <c r="S56" s="304" t="s">
        <v>530</v>
      </c>
      <c r="T56" s="304" t="s">
        <v>531</v>
      </c>
      <c r="U56" s="304" t="s">
        <v>532</v>
      </c>
      <c r="V56" s="304" t="s">
        <v>533</v>
      </c>
      <c r="W56" s="304" t="s">
        <v>534</v>
      </c>
      <c r="X56" s="304" t="s">
        <v>535</v>
      </c>
      <c r="Y56" s="304" t="s">
        <v>536</v>
      </c>
      <c r="Z56" s="246">
        <f t="shared" si="61"/>
        <v>100</v>
      </c>
      <c r="AA56" s="247" t="str">
        <f t="shared" si="3"/>
        <v>FUERTE</v>
      </c>
      <c r="AB56" s="248" t="s">
        <v>149</v>
      </c>
      <c r="AC56" s="249" t="str">
        <f t="shared" si="10"/>
        <v>FUERTE</v>
      </c>
      <c r="AD56" s="250">
        <f t="shared" si="4"/>
        <v>100</v>
      </c>
      <c r="AE56" s="250" t="str">
        <f t="shared" si="5"/>
        <v>NO</v>
      </c>
      <c r="AF56" s="496" t="str">
        <f t="shared" ref="AF56" si="69">IFERROR(IF(AVERAGE(AD56:AD60)&lt;50,"DÉBIL",IF(AND(AVERAGE(AD56:AD60)&gt;=50,AVERAGE(AD56:AD60)&lt;100),"MODERADO",IF(AVERAGE(AD56:AD60)=100,"FUERTE",""))),"")</f>
        <v>FUERTE</v>
      </c>
      <c r="AG56" s="515">
        <f t="shared" ref="AG56" si="70">IFERROR(IF(M56=0.2,0.2,IF(AF56="DEBIL",M56,IF(AF56="MODERADO",M56-0.2,IF(AND(AF56="FUERTE",M56=0.4),M56-0.2,IF(AF56="FUERTE",M56-0.4,""))))),"")</f>
        <v>0.2</v>
      </c>
      <c r="AH56" s="518" t="str">
        <f t="shared" ref="AH56" si="71">IFERROR(IF(AG56="","",IF(AG56&lt;=0.2,"Muy Baja",IF(AG56&lt;=0.4,"Baja",IF(AG56&lt;=0.6,"Media",IF(AG56&lt;=0.8,"Alta","Muy Alta"))))),"")</f>
        <v>Muy Baja</v>
      </c>
      <c r="AI56" s="504">
        <f t="shared" ref="AI56" si="72">+AG56</f>
        <v>0.2</v>
      </c>
      <c r="AJ56" s="507" t="str">
        <f>+N56</f>
        <v>Catastrófico</v>
      </c>
      <c r="AK56" s="504">
        <f>IFERROR(IF(AJ56="","",IF(AJ56="Catastrófico",1,IF(AJ56="Mayor",0.8,IF(AJ56="Moderado",0.6,"")))),"")</f>
        <v>1</v>
      </c>
      <c r="AL56" s="510" t="str">
        <f t="shared" ref="AL56" si="73">IFERROR(IF(OR(AND(AH56="Muy Baja",AJ56="Leve"),AND(AH56="Muy Baja",AJ56="Menor"),AND(AH56="Baja",AJ56="Leve")),"Bajo",IF(OR(AND(AH56="Muy baja",AJ56="Moderado"),AND(AH56="Baja",AJ56="Menor"),AND(AH56="Baja",AJ56="Moderado"),AND(AH56="Media",AJ56="Leve"),AND(AH56="Media",AJ56="Menor"),AND(AH56="Media",AJ56="Moderado"),AND(AH56="Alta",AJ56="Leve"),AND(AH56="Alta",AJ56="Menor")),"Moderado",IF(OR(AND(AH56="Muy Baja",AJ56="Mayor"),AND(AH56="Baja",AJ56="Mayor"),AND(AH56="Media",AJ56="Mayor"),AND(AH56="Alta",AJ56="Moderado"),AND(AH56="Alta",AJ56="Mayor"),AND(AH56="Muy Alta",AJ56="Leve"),AND(AH56="Muy Alta",AJ56="Menor"),AND(AH56="Muy Alta",AJ56="Moderado"),AND(AH56="Muy Alta",AJ56="Mayor")),"Alto",IF(OR(AND(AH56="Muy Baja",AJ56="Catastrófico"),AND(AH56="Baja",AJ56="Catastrófico"),AND(AH56="Media",AJ56="Catastrófico"),AND(AH56="Alta",AJ56="Catastrófico"),AND(AH56="Muy Alta",AJ56="Catastrófico")),"Extremo","")))),"")</f>
        <v>Extremo</v>
      </c>
      <c r="AM56" s="513" t="s">
        <v>116</v>
      </c>
      <c r="AN56" s="352" t="s">
        <v>543</v>
      </c>
      <c r="AO56" s="229" t="s">
        <v>544</v>
      </c>
      <c r="AP56" s="240">
        <v>44772</v>
      </c>
      <c r="AQ56" s="219" t="s">
        <v>545</v>
      </c>
      <c r="AR56" s="292" t="s">
        <v>546</v>
      </c>
      <c r="AS56" s="230" t="s">
        <v>410</v>
      </c>
      <c r="AT56" s="291" t="s">
        <v>546</v>
      </c>
      <c r="AU56" s="290" t="s">
        <v>547</v>
      </c>
    </row>
    <row r="57" spans="1:47" ht="141" customHeight="1" x14ac:dyDescent="0.25">
      <c r="A57" s="494"/>
      <c r="B57" s="482"/>
      <c r="C57" s="473"/>
      <c r="D57" s="473"/>
      <c r="E57" s="485"/>
      <c r="F57" s="485"/>
      <c r="G57" s="485"/>
      <c r="H57" s="485"/>
      <c r="I57" s="488"/>
      <c r="J57" s="491"/>
      <c r="K57" s="451"/>
      <c r="L57" s="454"/>
      <c r="M57" s="457"/>
      <c r="N57" s="460"/>
      <c r="O57" s="463"/>
      <c r="P57" s="463"/>
      <c r="Q57" s="407"/>
      <c r="R57" s="257">
        <v>19</v>
      </c>
      <c r="S57" s="287" t="s">
        <v>537</v>
      </c>
      <c r="T57" s="350" t="s">
        <v>538</v>
      </c>
      <c r="U57" s="287" t="s">
        <v>480</v>
      </c>
      <c r="V57" s="287" t="s">
        <v>539</v>
      </c>
      <c r="W57" s="287" t="s">
        <v>540</v>
      </c>
      <c r="X57" s="287" t="s">
        <v>541</v>
      </c>
      <c r="Y57" s="287" t="s">
        <v>542</v>
      </c>
      <c r="Z57" s="241">
        <f t="shared" si="61"/>
        <v>100</v>
      </c>
      <c r="AA57" s="242" t="str">
        <f t="shared" si="3"/>
        <v>FUERTE</v>
      </c>
      <c r="AB57" s="243" t="s">
        <v>149</v>
      </c>
      <c r="AC57" s="244" t="str">
        <f t="shared" si="10"/>
        <v>FUERTE</v>
      </c>
      <c r="AD57" s="245">
        <f t="shared" si="4"/>
        <v>100</v>
      </c>
      <c r="AE57" s="245" t="str">
        <f t="shared" si="5"/>
        <v>NO</v>
      </c>
      <c r="AF57" s="497"/>
      <c r="AG57" s="516"/>
      <c r="AH57" s="519"/>
      <c r="AI57" s="505"/>
      <c r="AJ57" s="508"/>
      <c r="AK57" s="505"/>
      <c r="AL57" s="511"/>
      <c r="AM57" s="502"/>
      <c r="AN57" s="291" t="s">
        <v>548</v>
      </c>
      <c r="AO57" s="232" t="s">
        <v>549</v>
      </c>
      <c r="AP57" s="240">
        <v>44772</v>
      </c>
      <c r="AQ57" s="223" t="s">
        <v>545</v>
      </c>
      <c r="AR57" s="293" t="s">
        <v>546</v>
      </c>
      <c r="AS57" s="233" t="s">
        <v>410</v>
      </c>
      <c r="AT57" s="291" t="s">
        <v>546</v>
      </c>
      <c r="AU57" s="290" t="s">
        <v>550</v>
      </c>
    </row>
    <row r="58" spans="1:47" ht="78.75" x14ac:dyDescent="0.25">
      <c r="A58" s="494"/>
      <c r="B58" s="482"/>
      <c r="C58" s="473"/>
      <c r="D58" s="473"/>
      <c r="E58" s="485"/>
      <c r="F58" s="485"/>
      <c r="G58" s="485"/>
      <c r="H58" s="485"/>
      <c r="I58" s="488"/>
      <c r="J58" s="491"/>
      <c r="K58" s="451"/>
      <c r="L58" s="454"/>
      <c r="M58" s="457"/>
      <c r="N58" s="460"/>
      <c r="O58" s="463"/>
      <c r="P58" s="463"/>
      <c r="Q58" s="407"/>
      <c r="R58" s="257"/>
      <c r="S58" s="287"/>
      <c r="T58" s="287"/>
      <c r="U58" s="287"/>
      <c r="V58" s="287"/>
      <c r="W58" s="287"/>
      <c r="X58" s="287"/>
      <c r="Y58" s="287"/>
      <c r="Z58" s="241" t="str">
        <f t="shared" si="61"/>
        <v/>
      </c>
      <c r="AA58" s="242" t="str">
        <f t="shared" si="3"/>
        <v/>
      </c>
      <c r="AB58" s="243"/>
      <c r="AC58" s="244" t="str">
        <f t="shared" si="10"/>
        <v/>
      </c>
      <c r="AD58" s="245" t="str">
        <f t="shared" si="4"/>
        <v/>
      </c>
      <c r="AE58" s="245" t="str">
        <f t="shared" si="5"/>
        <v/>
      </c>
      <c r="AF58" s="497"/>
      <c r="AG58" s="516"/>
      <c r="AH58" s="519"/>
      <c r="AI58" s="505"/>
      <c r="AJ58" s="508"/>
      <c r="AK58" s="505"/>
      <c r="AL58" s="511"/>
      <c r="AM58" s="502"/>
      <c r="AN58" s="362"/>
      <c r="AO58" s="289"/>
      <c r="AP58" s="288"/>
      <c r="AQ58" s="231" t="s">
        <v>525</v>
      </c>
      <c r="AR58" s="293" t="s">
        <v>551</v>
      </c>
      <c r="AS58" s="233" t="s">
        <v>410</v>
      </c>
      <c r="AT58" s="291" t="s">
        <v>552</v>
      </c>
      <c r="AU58" s="290" t="s">
        <v>553</v>
      </c>
    </row>
    <row r="59" spans="1:47" ht="15.75" x14ac:dyDescent="0.25">
      <c r="A59" s="494"/>
      <c r="B59" s="482"/>
      <c r="C59" s="473"/>
      <c r="D59" s="473"/>
      <c r="E59" s="485"/>
      <c r="F59" s="485"/>
      <c r="G59" s="485"/>
      <c r="H59" s="485"/>
      <c r="I59" s="488"/>
      <c r="J59" s="491"/>
      <c r="K59" s="451"/>
      <c r="L59" s="454"/>
      <c r="M59" s="457"/>
      <c r="N59" s="460"/>
      <c r="O59" s="463"/>
      <c r="P59" s="463"/>
      <c r="Q59" s="407"/>
      <c r="R59" s="257"/>
      <c r="S59" s="287"/>
      <c r="T59" s="287"/>
      <c r="U59" s="287"/>
      <c r="V59" s="287"/>
      <c r="W59" s="287"/>
      <c r="X59" s="287"/>
      <c r="Y59" s="287"/>
      <c r="Z59" s="241" t="str">
        <f t="shared" si="61"/>
        <v/>
      </c>
      <c r="AA59" s="242" t="str">
        <f t="shared" si="3"/>
        <v/>
      </c>
      <c r="AB59" s="243"/>
      <c r="AC59" s="244" t="str">
        <f t="shared" si="10"/>
        <v/>
      </c>
      <c r="AD59" s="245" t="str">
        <f t="shared" si="4"/>
        <v/>
      </c>
      <c r="AE59" s="245" t="str">
        <f t="shared" si="5"/>
        <v/>
      </c>
      <c r="AF59" s="497"/>
      <c r="AG59" s="516"/>
      <c r="AH59" s="519"/>
      <c r="AI59" s="505"/>
      <c r="AJ59" s="508"/>
      <c r="AK59" s="505"/>
      <c r="AL59" s="511"/>
      <c r="AM59" s="502"/>
      <c r="AN59" s="291"/>
      <c r="AO59" s="224"/>
      <c r="AP59" s="222"/>
      <c r="AQ59" s="231"/>
      <c r="AR59" s="232"/>
      <c r="AS59" s="238"/>
      <c r="AT59" s="223"/>
      <c r="AU59" s="233"/>
    </row>
    <row r="60" spans="1:47" ht="16.5" thickBot="1" x14ac:dyDescent="0.3">
      <c r="A60" s="495"/>
      <c r="B60" s="483"/>
      <c r="C60" s="474"/>
      <c r="D60" s="474"/>
      <c r="E60" s="486"/>
      <c r="F60" s="486"/>
      <c r="G60" s="486"/>
      <c r="H60" s="486"/>
      <c r="I60" s="489"/>
      <c r="J60" s="492"/>
      <c r="K60" s="452"/>
      <c r="L60" s="455"/>
      <c r="M60" s="458"/>
      <c r="N60" s="461"/>
      <c r="O60" s="464"/>
      <c r="P60" s="464"/>
      <c r="Q60" s="408"/>
      <c r="R60" s="258"/>
      <c r="S60" s="329"/>
      <c r="T60" s="329"/>
      <c r="U60" s="329"/>
      <c r="V60" s="329"/>
      <c r="W60" s="329"/>
      <c r="X60" s="329"/>
      <c r="Y60" s="329"/>
      <c r="Z60" s="251" t="str">
        <f t="shared" si="61"/>
        <v/>
      </c>
      <c r="AA60" s="252" t="str">
        <f t="shared" si="3"/>
        <v/>
      </c>
      <c r="AB60" s="253"/>
      <c r="AC60" s="254" t="str">
        <f t="shared" si="10"/>
        <v/>
      </c>
      <c r="AD60" s="255" t="str">
        <f t="shared" si="4"/>
        <v/>
      </c>
      <c r="AE60" s="255" t="str">
        <f t="shared" si="5"/>
        <v/>
      </c>
      <c r="AF60" s="514"/>
      <c r="AG60" s="517"/>
      <c r="AH60" s="520"/>
      <c r="AI60" s="506"/>
      <c r="AJ60" s="509"/>
      <c r="AK60" s="506"/>
      <c r="AL60" s="512"/>
      <c r="AM60" s="503"/>
      <c r="AN60" s="353"/>
      <c r="AO60" s="226"/>
      <c r="AP60" s="227"/>
      <c r="AQ60" s="234"/>
      <c r="AR60" s="235"/>
      <c r="AS60" s="239"/>
      <c r="AT60" s="225"/>
      <c r="AU60" s="236"/>
    </row>
    <row r="61" spans="1:47" ht="68.099999999999994" customHeight="1" thickBot="1" x14ac:dyDescent="0.3">
      <c r="A61" s="493">
        <v>11</v>
      </c>
      <c r="B61" s="433" t="s">
        <v>329</v>
      </c>
      <c r="C61" s="438" t="s">
        <v>813</v>
      </c>
      <c r="D61" s="472" t="s">
        <v>788</v>
      </c>
      <c r="E61" s="441" t="s">
        <v>556</v>
      </c>
      <c r="F61" s="441" t="s">
        <v>407</v>
      </c>
      <c r="G61" s="441" t="s">
        <v>557</v>
      </c>
      <c r="H61" s="441" t="s">
        <v>558</v>
      </c>
      <c r="I61" s="444" t="s">
        <v>559</v>
      </c>
      <c r="J61" s="447" t="s">
        <v>142</v>
      </c>
      <c r="K61" s="450">
        <v>1</v>
      </c>
      <c r="L61" s="453" t="str">
        <f>IFERROR((VLOOKUP($K61,Componentes!$A$3:$B$7,2,FALSE)),"")</f>
        <v>Rara Vez</v>
      </c>
      <c r="M61" s="456">
        <f t="shared" si="58"/>
        <v>0.2</v>
      </c>
      <c r="N61" s="459" t="str">
        <f>IFERROR((HLOOKUP($A61,'Evaluación de impacto'!$C$7:$AC$28,22,FALSE)),"")</f>
        <v>Mayor</v>
      </c>
      <c r="O61" s="462">
        <f t="shared" ref="O61" si="74">IF(N61="","",IF(N61="Mayor",0.8,IF(N61="Catastrófico",1,IF(N61="Moderado",0.6))))</f>
        <v>0.8</v>
      </c>
      <c r="P61" s="462">
        <f t="shared" ref="P61" si="75">IFERROR(+O61*M61,"")</f>
        <v>0.16000000000000003</v>
      </c>
      <c r="Q61" s="406" t="str">
        <f ca="1">IFERROR(INDIRECT("Componentes!"&amp;HLOOKUP(N61,Calculo_Impacto,2,FALSE)&amp;VLOOKUP(L61,Calculo_Probabilidad,2,FALSE)),"")</f>
        <v>Alto</v>
      </c>
      <c r="R61" s="256">
        <v>20</v>
      </c>
      <c r="S61" s="351" t="s">
        <v>560</v>
      </c>
      <c r="T61" s="276" t="s">
        <v>554</v>
      </c>
      <c r="U61" s="276" t="s">
        <v>480</v>
      </c>
      <c r="V61" s="351" t="s">
        <v>561</v>
      </c>
      <c r="W61" s="351" t="s">
        <v>562</v>
      </c>
      <c r="X61" s="276" t="s">
        <v>555</v>
      </c>
      <c r="Y61" s="276" t="s">
        <v>563</v>
      </c>
      <c r="Z61" s="246">
        <f t="shared" si="61"/>
        <v>100</v>
      </c>
      <c r="AA61" s="247" t="str">
        <f t="shared" si="3"/>
        <v>FUERTE</v>
      </c>
      <c r="AB61" s="248" t="s">
        <v>149</v>
      </c>
      <c r="AC61" s="249" t="str">
        <f t="shared" si="10"/>
        <v>FUERTE</v>
      </c>
      <c r="AD61" s="250">
        <f t="shared" si="4"/>
        <v>100</v>
      </c>
      <c r="AE61" s="250" t="str">
        <f t="shared" si="5"/>
        <v>NO</v>
      </c>
      <c r="AF61" s="496" t="str">
        <f t="shared" ref="AF61" si="76">IFERROR(IF(AVERAGE(AD61:AD65)&lt;50,"DÉBIL",IF(AND(AVERAGE(AD61:AD65)&gt;=50,AVERAGE(AD61:AD65)&lt;100),"MODERADO",IF(AVERAGE(AD61:AD65)=100,"FUERTE",""))),"")</f>
        <v>FUERTE</v>
      </c>
      <c r="AG61" s="515">
        <f t="shared" ref="AG61" si="77">IFERROR(IF(M61=0.2,0.2,IF(AF61="DEBIL",M61,IF(AF61="MODERADO",M61-0.2,IF(AND(AF61="FUERTE",M61=0.4),M61-0.2,IF(AF61="FUERTE",M61-0.4,""))))),"")</f>
        <v>0.2</v>
      </c>
      <c r="AH61" s="518" t="str">
        <f t="shared" ref="AH61" si="78">IFERROR(IF(AG61="","",IF(AG61&lt;=0.2,"Muy Baja",IF(AG61&lt;=0.4,"Baja",IF(AG61&lt;=0.6,"Media",IF(AG61&lt;=0.8,"Alta","Muy Alta"))))),"")</f>
        <v>Muy Baja</v>
      </c>
      <c r="AI61" s="504">
        <f t="shared" ref="AI61" si="79">+AG61</f>
        <v>0.2</v>
      </c>
      <c r="AJ61" s="507" t="str">
        <f>+N61</f>
        <v>Mayor</v>
      </c>
      <c r="AK61" s="504">
        <f>IFERROR(IF(AJ61="","",IF(AJ61="Catastrófico",1,IF(AJ61="Mayor",0.8,IF(AJ61="Moderado",0.6,"")))),"")</f>
        <v>0.8</v>
      </c>
      <c r="AL61" s="510" t="str">
        <f t="shared" ref="AL61" si="80">IFERROR(IF(OR(AND(AH61="Muy Baja",AJ61="Leve"),AND(AH61="Muy Baja",AJ61="Menor"),AND(AH61="Baja",AJ61="Leve")),"Bajo",IF(OR(AND(AH61="Muy baja",AJ61="Moderado"),AND(AH61="Baja",AJ61="Menor"),AND(AH61="Baja",AJ61="Moderado"),AND(AH61="Media",AJ61="Leve"),AND(AH61="Media",AJ61="Menor"),AND(AH61="Media",AJ61="Moderado"),AND(AH61="Alta",AJ61="Leve"),AND(AH61="Alta",AJ61="Menor")),"Moderado",IF(OR(AND(AH61="Muy Baja",AJ61="Mayor"),AND(AH61="Baja",AJ61="Mayor"),AND(AH61="Media",AJ61="Mayor"),AND(AH61="Alta",AJ61="Moderado"),AND(AH61="Alta",AJ61="Mayor"),AND(AH61="Muy Alta",AJ61="Leve"),AND(AH61="Muy Alta",AJ61="Menor"),AND(AH61="Muy Alta",AJ61="Moderado"),AND(AH61="Muy Alta",AJ61="Mayor")),"Alto",IF(OR(AND(AH61="Muy Baja",AJ61="Catastrófico"),AND(AH61="Baja",AJ61="Catastrófico"),AND(AH61="Media",AJ61="Catastrófico"),AND(AH61="Alta",AJ61="Catastrófico"),AND(AH61="Muy Alta",AJ61="Catastrófico")),"Extremo","")))),"")</f>
        <v>Alto</v>
      </c>
      <c r="AM61" s="513" t="s">
        <v>116</v>
      </c>
      <c r="AN61" s="352" t="s">
        <v>564</v>
      </c>
      <c r="AO61" s="229" t="s">
        <v>554</v>
      </c>
      <c r="AP61" s="221">
        <v>44926</v>
      </c>
      <c r="AQ61" s="228"/>
      <c r="AR61" s="229"/>
      <c r="AS61" s="237"/>
      <c r="AT61" s="219"/>
      <c r="AU61" s="230"/>
    </row>
    <row r="62" spans="1:47" ht="90" customHeight="1" x14ac:dyDescent="0.25">
      <c r="A62" s="494"/>
      <c r="B62" s="434"/>
      <c r="C62" s="436"/>
      <c r="D62" s="473"/>
      <c r="E62" s="442"/>
      <c r="F62" s="442"/>
      <c r="G62" s="442"/>
      <c r="H62" s="442"/>
      <c r="I62" s="445"/>
      <c r="J62" s="448"/>
      <c r="K62" s="451"/>
      <c r="L62" s="454"/>
      <c r="M62" s="457"/>
      <c r="N62" s="460"/>
      <c r="O62" s="463"/>
      <c r="P62" s="463"/>
      <c r="Q62" s="407"/>
      <c r="R62" s="257">
        <v>21</v>
      </c>
      <c r="S62" s="287" t="s">
        <v>560</v>
      </c>
      <c r="T62" s="287" t="s">
        <v>554</v>
      </c>
      <c r="U62" s="287" t="s">
        <v>480</v>
      </c>
      <c r="V62" s="287" t="s">
        <v>561</v>
      </c>
      <c r="W62" s="287" t="s">
        <v>562</v>
      </c>
      <c r="X62" s="287" t="s">
        <v>555</v>
      </c>
      <c r="Y62" s="287" t="s">
        <v>563</v>
      </c>
      <c r="Z62" s="241">
        <f t="shared" si="61"/>
        <v>100</v>
      </c>
      <c r="AA62" s="242" t="str">
        <f t="shared" si="3"/>
        <v>FUERTE</v>
      </c>
      <c r="AB62" s="243" t="s">
        <v>149</v>
      </c>
      <c r="AC62" s="244" t="str">
        <f t="shared" si="10"/>
        <v>FUERTE</v>
      </c>
      <c r="AD62" s="245">
        <f t="shared" si="4"/>
        <v>100</v>
      </c>
      <c r="AE62" s="245" t="str">
        <f t="shared" si="5"/>
        <v>NO</v>
      </c>
      <c r="AF62" s="497"/>
      <c r="AG62" s="516"/>
      <c r="AH62" s="519"/>
      <c r="AI62" s="505"/>
      <c r="AJ62" s="508"/>
      <c r="AK62" s="505"/>
      <c r="AL62" s="511"/>
      <c r="AM62" s="502"/>
      <c r="AN62" s="291" t="s">
        <v>565</v>
      </c>
      <c r="AO62" s="229" t="s">
        <v>554</v>
      </c>
      <c r="AP62" s="221">
        <v>44926</v>
      </c>
      <c r="AQ62" s="231"/>
      <c r="AR62" s="232"/>
      <c r="AS62" s="238"/>
      <c r="AT62" s="223"/>
      <c r="AU62" s="233"/>
    </row>
    <row r="63" spans="1:47" ht="15.75" x14ac:dyDescent="0.25">
      <c r="A63" s="494"/>
      <c r="B63" s="434"/>
      <c r="C63" s="436"/>
      <c r="D63" s="473"/>
      <c r="E63" s="442"/>
      <c r="F63" s="442"/>
      <c r="G63" s="442"/>
      <c r="H63" s="442"/>
      <c r="I63" s="445"/>
      <c r="J63" s="448"/>
      <c r="K63" s="451"/>
      <c r="L63" s="454"/>
      <c r="M63" s="457"/>
      <c r="N63" s="460"/>
      <c r="O63" s="463"/>
      <c r="P63" s="463"/>
      <c r="Q63" s="407"/>
      <c r="R63" s="257"/>
      <c r="S63" s="287"/>
      <c r="T63" s="287"/>
      <c r="U63" s="287"/>
      <c r="V63" s="287"/>
      <c r="W63" s="287"/>
      <c r="X63" s="287"/>
      <c r="Y63" s="287"/>
      <c r="Z63" s="241" t="str">
        <f t="shared" si="61"/>
        <v/>
      </c>
      <c r="AA63" s="242" t="str">
        <f t="shared" si="3"/>
        <v/>
      </c>
      <c r="AB63" s="243"/>
      <c r="AC63" s="244" t="str">
        <f t="shared" si="10"/>
        <v/>
      </c>
      <c r="AD63" s="245" t="str">
        <f t="shared" si="4"/>
        <v/>
      </c>
      <c r="AE63" s="245" t="str">
        <f t="shared" si="5"/>
        <v/>
      </c>
      <c r="AF63" s="497"/>
      <c r="AG63" s="516"/>
      <c r="AH63" s="519"/>
      <c r="AI63" s="505"/>
      <c r="AJ63" s="508"/>
      <c r="AK63" s="505"/>
      <c r="AL63" s="511"/>
      <c r="AM63" s="502"/>
      <c r="AN63" s="291"/>
      <c r="AO63" s="224"/>
      <c r="AP63" s="222"/>
      <c r="AQ63" s="231"/>
      <c r="AR63" s="232"/>
      <c r="AS63" s="238"/>
      <c r="AT63" s="223"/>
      <c r="AU63" s="233"/>
    </row>
    <row r="64" spans="1:47" ht="15.75" x14ac:dyDescent="0.25">
      <c r="A64" s="494"/>
      <c r="B64" s="434"/>
      <c r="C64" s="436"/>
      <c r="D64" s="473"/>
      <c r="E64" s="442"/>
      <c r="F64" s="442"/>
      <c r="G64" s="442"/>
      <c r="H64" s="442"/>
      <c r="I64" s="445"/>
      <c r="J64" s="448"/>
      <c r="K64" s="451"/>
      <c r="L64" s="454"/>
      <c r="M64" s="457"/>
      <c r="N64" s="460"/>
      <c r="O64" s="463"/>
      <c r="P64" s="463"/>
      <c r="Q64" s="407"/>
      <c r="R64" s="257"/>
      <c r="S64" s="287"/>
      <c r="T64" s="287"/>
      <c r="U64" s="287"/>
      <c r="V64" s="287"/>
      <c r="W64" s="287"/>
      <c r="X64" s="287"/>
      <c r="Y64" s="287"/>
      <c r="Z64" s="241" t="str">
        <f t="shared" si="61"/>
        <v/>
      </c>
      <c r="AA64" s="242" t="str">
        <f t="shared" si="3"/>
        <v/>
      </c>
      <c r="AB64" s="243"/>
      <c r="AC64" s="244" t="str">
        <f t="shared" si="10"/>
        <v/>
      </c>
      <c r="AD64" s="245" t="str">
        <f t="shared" si="4"/>
        <v/>
      </c>
      <c r="AE64" s="245" t="str">
        <f t="shared" si="5"/>
        <v/>
      </c>
      <c r="AF64" s="497"/>
      <c r="AG64" s="516"/>
      <c r="AH64" s="519"/>
      <c r="AI64" s="505"/>
      <c r="AJ64" s="508"/>
      <c r="AK64" s="505"/>
      <c r="AL64" s="511"/>
      <c r="AM64" s="502"/>
      <c r="AN64" s="291"/>
      <c r="AO64" s="224"/>
      <c r="AP64" s="222"/>
      <c r="AQ64" s="231"/>
      <c r="AR64" s="232"/>
      <c r="AS64" s="238"/>
      <c r="AT64" s="223"/>
      <c r="AU64" s="233"/>
    </row>
    <row r="65" spans="1:47" ht="16.5" thickBot="1" x14ac:dyDescent="0.3">
      <c r="A65" s="495"/>
      <c r="B65" s="435"/>
      <c r="C65" s="437"/>
      <c r="D65" s="474"/>
      <c r="E65" s="443"/>
      <c r="F65" s="443"/>
      <c r="G65" s="443"/>
      <c r="H65" s="443"/>
      <c r="I65" s="446"/>
      <c r="J65" s="449"/>
      <c r="K65" s="452"/>
      <c r="L65" s="455"/>
      <c r="M65" s="458"/>
      <c r="N65" s="461"/>
      <c r="O65" s="464"/>
      <c r="P65" s="464"/>
      <c r="Q65" s="408"/>
      <c r="R65" s="258"/>
      <c r="S65" s="329"/>
      <c r="T65" s="329"/>
      <c r="U65" s="329"/>
      <c r="V65" s="329"/>
      <c r="W65" s="329"/>
      <c r="X65" s="329"/>
      <c r="Y65" s="329"/>
      <c r="Z65" s="251" t="str">
        <f t="shared" si="61"/>
        <v/>
      </c>
      <c r="AA65" s="252" t="str">
        <f t="shared" si="3"/>
        <v/>
      </c>
      <c r="AB65" s="253"/>
      <c r="AC65" s="254" t="str">
        <f t="shared" si="10"/>
        <v/>
      </c>
      <c r="AD65" s="255" t="str">
        <f t="shared" si="4"/>
        <v/>
      </c>
      <c r="AE65" s="255" t="str">
        <f t="shared" si="5"/>
        <v/>
      </c>
      <c r="AF65" s="514"/>
      <c r="AG65" s="517"/>
      <c r="AH65" s="520"/>
      <c r="AI65" s="506"/>
      <c r="AJ65" s="509"/>
      <c r="AK65" s="506"/>
      <c r="AL65" s="512"/>
      <c r="AM65" s="503"/>
      <c r="AN65" s="353"/>
      <c r="AO65" s="226"/>
      <c r="AP65" s="227"/>
      <c r="AQ65" s="234"/>
      <c r="AR65" s="235"/>
      <c r="AS65" s="239"/>
      <c r="AT65" s="225"/>
      <c r="AU65" s="236"/>
    </row>
    <row r="66" spans="1:47" ht="107.25" customHeight="1" x14ac:dyDescent="0.25">
      <c r="A66" s="493">
        <v>12</v>
      </c>
      <c r="B66" s="433" t="s">
        <v>329</v>
      </c>
      <c r="C66" s="438" t="s">
        <v>813</v>
      </c>
      <c r="D66" s="472" t="s">
        <v>788</v>
      </c>
      <c r="E66" s="441" t="s">
        <v>566</v>
      </c>
      <c r="F66" s="441" t="s">
        <v>407</v>
      </c>
      <c r="G66" s="441" t="s">
        <v>567</v>
      </c>
      <c r="H66" s="441" t="s">
        <v>568</v>
      </c>
      <c r="I66" s="444" t="s">
        <v>559</v>
      </c>
      <c r="J66" s="447" t="s">
        <v>142</v>
      </c>
      <c r="K66" s="450">
        <v>4</v>
      </c>
      <c r="L66" s="453" t="str">
        <f>IFERROR((VLOOKUP($K66,Componentes!$A$3:$B$7,2,FALSE)),"")</f>
        <v>Probable</v>
      </c>
      <c r="M66" s="456">
        <f t="shared" si="58"/>
        <v>0.8</v>
      </c>
      <c r="N66" s="459" t="str">
        <f>IFERROR((HLOOKUP($A66,'Evaluación de impacto'!$C$7:$AC$28,22,FALSE)),"")</f>
        <v>Mayor</v>
      </c>
      <c r="O66" s="462">
        <f t="shared" ref="O66" si="81">IF(N66="","",IF(N66="Mayor",0.8,IF(N66="Catastrófico",1,IF(N66="Moderado",0.6))))</f>
        <v>0.8</v>
      </c>
      <c r="P66" s="462">
        <f t="shared" ref="P66" si="82">IFERROR(+O66*M66,"")</f>
        <v>0.64000000000000012</v>
      </c>
      <c r="Q66" s="406" t="str">
        <f ca="1">IFERROR(INDIRECT("Componentes!"&amp;HLOOKUP(N66,Calculo_Impacto,2,FALSE)&amp;VLOOKUP(L66,Calculo_Probabilidad,2,FALSE)),"")</f>
        <v>Alto</v>
      </c>
      <c r="R66" s="256">
        <v>22</v>
      </c>
      <c r="S66" s="351" t="s">
        <v>560</v>
      </c>
      <c r="T66" s="276" t="s">
        <v>554</v>
      </c>
      <c r="U66" s="276" t="s">
        <v>480</v>
      </c>
      <c r="V66" s="351" t="s">
        <v>561</v>
      </c>
      <c r="W66" s="351" t="s">
        <v>562</v>
      </c>
      <c r="X66" s="276" t="s">
        <v>555</v>
      </c>
      <c r="Y66" s="276" t="s">
        <v>563</v>
      </c>
      <c r="Z66" s="246">
        <f t="shared" si="61"/>
        <v>65</v>
      </c>
      <c r="AA66" s="247" t="str">
        <f t="shared" si="3"/>
        <v>DÉBIL</v>
      </c>
      <c r="AB66" s="248" t="s">
        <v>149</v>
      </c>
      <c r="AC66" s="249" t="str">
        <f t="shared" si="10"/>
        <v>DÉBIL</v>
      </c>
      <c r="AD66" s="250">
        <f t="shared" si="4"/>
        <v>0</v>
      </c>
      <c r="AE66" s="250" t="str">
        <f t="shared" si="5"/>
        <v>SI</v>
      </c>
      <c r="AF66" s="496" t="str">
        <f t="shared" ref="AF66" si="83">IFERROR(IF(AVERAGE(AD66:AD70)&lt;50,"DÉBIL",IF(AND(AVERAGE(AD66:AD70)&gt;=50,AVERAGE(AD66:AD70)&lt;100),"MODERADO",IF(AVERAGE(AD66:AD70)=100,"FUERTE",""))),"")</f>
        <v>DÉBIL</v>
      </c>
      <c r="AG66" s="515">
        <v>0.8</v>
      </c>
      <c r="AH66" s="518" t="str">
        <f>IFERROR(IF(AG66="","",IF(AG66&lt;=0.2,"Muy Baja",IF(AG66&lt;=0.4,"Baja",IF(AG66&lt;=0.6,"Media",IF(AG66&lt;=0.8,"Alta","Muy Alta"))))),"")</f>
        <v>Alta</v>
      </c>
      <c r="AI66" s="504">
        <f t="shared" ref="AI66" si="84">+AG66</f>
        <v>0.8</v>
      </c>
      <c r="AJ66" s="507" t="str">
        <f t="shared" ref="AJ66" si="85">+N66</f>
        <v>Mayor</v>
      </c>
      <c r="AK66" s="504">
        <f t="shared" ref="AK66" si="86">IFERROR(IF(AJ66="","",IF(AJ66="Catastrófico",1,IF(AJ66="Mayor",0.8,IF(AJ66="Moderado",0.6,"")))),"")</f>
        <v>0.8</v>
      </c>
      <c r="AL66" s="510" t="str">
        <f t="shared" ref="AL66" si="87">IFERROR(IF(OR(AND(AH66="Muy Baja",AJ66="Leve"),AND(AH66="Muy Baja",AJ66="Menor"),AND(AH66="Baja",AJ66="Leve")),"Bajo",IF(OR(AND(AH66="Muy baja",AJ66="Moderado"),AND(AH66="Baja",AJ66="Menor"),AND(AH66="Baja",AJ66="Moderado"),AND(AH66="Media",AJ66="Leve"),AND(AH66="Media",AJ66="Menor"),AND(AH66="Media",AJ66="Moderado"),AND(AH66="Alta",AJ66="Leve"),AND(AH66="Alta",AJ66="Menor")),"Moderado",IF(OR(AND(AH66="Muy Baja",AJ66="Mayor"),AND(AH66="Baja",AJ66="Mayor"),AND(AH66="Media",AJ66="Mayor"),AND(AH66="Alta",AJ66="Moderado"),AND(AH66="Alta",AJ66="Mayor"),AND(AH66="Muy Alta",AJ66="Leve"),AND(AH66="Muy Alta",AJ66="Menor"),AND(AH66="Muy Alta",AJ66="Moderado"),AND(AH66="Muy Alta",AJ66="Mayor")),"Alto",IF(OR(AND(AH66="Muy Baja",AJ66="Catastrófico"),AND(AH66="Baja",AJ66="Catastrófico"),AND(AH66="Media",AJ66="Catastrófico"),AND(AH66="Alta",AJ66="Catastrófico"),AND(AH66="Muy Alta",AJ66="Catastrófico")),"Extremo","")))),"")</f>
        <v>Alto</v>
      </c>
      <c r="AM66" s="513" t="s">
        <v>116</v>
      </c>
      <c r="AN66" s="352" t="s">
        <v>564</v>
      </c>
      <c r="AO66" s="275" t="s">
        <v>554</v>
      </c>
      <c r="AP66" s="286">
        <v>44926</v>
      </c>
      <c r="AQ66" s="228"/>
      <c r="AR66" s="229"/>
      <c r="AS66" s="237"/>
      <c r="AT66" s="219"/>
      <c r="AU66" s="230"/>
    </row>
    <row r="67" spans="1:47" ht="119.25" customHeight="1" x14ac:dyDescent="0.25">
      <c r="A67" s="494"/>
      <c r="B67" s="434"/>
      <c r="C67" s="436"/>
      <c r="D67" s="473"/>
      <c r="E67" s="442"/>
      <c r="F67" s="442"/>
      <c r="G67" s="442"/>
      <c r="H67" s="442"/>
      <c r="I67" s="445"/>
      <c r="J67" s="448"/>
      <c r="K67" s="451"/>
      <c r="L67" s="454"/>
      <c r="M67" s="457"/>
      <c r="N67" s="460"/>
      <c r="O67" s="463"/>
      <c r="P67" s="463"/>
      <c r="Q67" s="407"/>
      <c r="R67" s="257">
        <v>23</v>
      </c>
      <c r="S67" s="287" t="s">
        <v>560</v>
      </c>
      <c r="T67" s="287" t="s">
        <v>554</v>
      </c>
      <c r="U67" s="287" t="s">
        <v>480</v>
      </c>
      <c r="V67" s="287" t="s">
        <v>561</v>
      </c>
      <c r="W67" s="287" t="s">
        <v>562</v>
      </c>
      <c r="X67" s="287" t="s">
        <v>555</v>
      </c>
      <c r="Y67" s="287" t="s">
        <v>563</v>
      </c>
      <c r="Z67" s="241">
        <f t="shared" si="61"/>
        <v>45</v>
      </c>
      <c r="AA67" s="242" t="str">
        <f t="shared" si="3"/>
        <v>DÉBIL</v>
      </c>
      <c r="AB67" s="243" t="s">
        <v>149</v>
      </c>
      <c r="AC67" s="244" t="str">
        <f t="shared" si="10"/>
        <v>DÉBIL</v>
      </c>
      <c r="AD67" s="245">
        <f t="shared" si="4"/>
        <v>0</v>
      </c>
      <c r="AE67" s="245" t="str">
        <f t="shared" si="5"/>
        <v>SI</v>
      </c>
      <c r="AF67" s="497"/>
      <c r="AG67" s="516"/>
      <c r="AH67" s="519"/>
      <c r="AI67" s="505"/>
      <c r="AJ67" s="508"/>
      <c r="AK67" s="505"/>
      <c r="AL67" s="511"/>
      <c r="AM67" s="502"/>
      <c r="AN67" s="291" t="s">
        <v>565</v>
      </c>
      <c r="AO67" s="232" t="s">
        <v>554</v>
      </c>
      <c r="AP67" s="222">
        <v>44926</v>
      </c>
      <c r="AQ67" s="231"/>
      <c r="AR67" s="232"/>
      <c r="AS67" s="238"/>
      <c r="AT67" s="223"/>
      <c r="AU67" s="233"/>
    </row>
    <row r="68" spans="1:47" ht="15.75" x14ac:dyDescent="0.25">
      <c r="A68" s="494"/>
      <c r="B68" s="434"/>
      <c r="C68" s="436"/>
      <c r="D68" s="473"/>
      <c r="E68" s="442"/>
      <c r="F68" s="442"/>
      <c r="G68" s="442"/>
      <c r="H68" s="442"/>
      <c r="I68" s="445"/>
      <c r="J68" s="448"/>
      <c r="K68" s="451"/>
      <c r="L68" s="454"/>
      <c r="M68" s="457"/>
      <c r="N68" s="460"/>
      <c r="O68" s="463"/>
      <c r="P68" s="463"/>
      <c r="Q68" s="407"/>
      <c r="R68" s="257"/>
      <c r="S68" s="287"/>
      <c r="T68" s="287"/>
      <c r="U68" s="287"/>
      <c r="V68" s="287"/>
      <c r="W68" s="287"/>
      <c r="X68" s="287"/>
      <c r="Y68" s="287"/>
      <c r="Z68" s="241" t="str">
        <f t="shared" si="61"/>
        <v/>
      </c>
      <c r="AA68" s="242" t="str">
        <f t="shared" ref="AA68:AA74" si="88">IF(AND(Z68&gt;0,Z68&lt;=85),"DÉBIL",IF(AND(Z68&gt;85,Z68&lt;=95),"MODERADO",IF(AND(Z68&gt;95,Z68&lt;=100),"FUERTE","")))</f>
        <v/>
      </c>
      <c r="AB68" s="243"/>
      <c r="AC68" s="244" t="str">
        <f t="shared" ref="AC68:AC74" si="89">IFERROR((IF(AND(AA68="FUERTE",AB68="FUERTE"),"FUERTE",IF(OR(AND(AA68="FUERTE",AB68="MODERADO"),AND(AA68="MODERADO",AB68="FUERTE"),AND(AA68="MODERADO",AB68="MODERADO")),"MODERADO",IF(OR(AND(AA68="FUERTE",AB68="DÉBIL"),AND(AA68="MODERADO",AB68="DÉBIL"),AND(AA68="DÉBIL",AB68="FUERTE"),AND(AA68="DÉBIL",AB68="MODERADO"),AND(AA68="DÉBIL",AB68="DÉBIL")),"DÉBIL","")))),"")</f>
        <v/>
      </c>
      <c r="AD68" s="245" t="str">
        <f t="shared" ref="AD68:AD73" si="90">(IF(AC68="DÉBIL",0,IF(AC68="MODERADO",50,IF(AC68="FUERTE",100,""))))</f>
        <v/>
      </c>
      <c r="AE68" s="245" t="str">
        <f t="shared" ref="AE68:AE73" si="91">IFERROR((IF(AC68="FUERTE","NO",IF(OR(AC68="MODERADO",AC68="DÉBIL"),"SI",""))),"")</f>
        <v/>
      </c>
      <c r="AF68" s="497"/>
      <c r="AG68" s="516"/>
      <c r="AH68" s="519"/>
      <c r="AI68" s="505"/>
      <c r="AJ68" s="508"/>
      <c r="AK68" s="505"/>
      <c r="AL68" s="511"/>
      <c r="AM68" s="502"/>
      <c r="AN68" s="291"/>
      <c r="AO68" s="224"/>
      <c r="AP68" s="222"/>
      <c r="AQ68" s="231"/>
      <c r="AR68" s="232"/>
      <c r="AS68" s="238"/>
      <c r="AT68" s="223"/>
      <c r="AU68" s="233"/>
    </row>
    <row r="69" spans="1:47" ht="15.75" x14ac:dyDescent="0.25">
      <c r="A69" s="494"/>
      <c r="B69" s="434"/>
      <c r="C69" s="436"/>
      <c r="D69" s="473"/>
      <c r="E69" s="442"/>
      <c r="F69" s="442"/>
      <c r="G69" s="442"/>
      <c r="H69" s="442"/>
      <c r="I69" s="445"/>
      <c r="J69" s="448"/>
      <c r="K69" s="451"/>
      <c r="L69" s="454"/>
      <c r="M69" s="457"/>
      <c r="N69" s="460"/>
      <c r="O69" s="463"/>
      <c r="P69" s="463"/>
      <c r="Q69" s="407"/>
      <c r="R69" s="257"/>
      <c r="S69" s="287"/>
      <c r="T69" s="287"/>
      <c r="U69" s="287"/>
      <c r="V69" s="287"/>
      <c r="W69" s="287"/>
      <c r="X69" s="287"/>
      <c r="Y69" s="287"/>
      <c r="Z69" s="241" t="str">
        <f t="shared" si="61"/>
        <v/>
      </c>
      <c r="AA69" s="242" t="str">
        <f t="shared" si="88"/>
        <v/>
      </c>
      <c r="AB69" s="243"/>
      <c r="AC69" s="244" t="str">
        <f t="shared" si="89"/>
        <v/>
      </c>
      <c r="AD69" s="245" t="str">
        <f t="shared" si="90"/>
        <v/>
      </c>
      <c r="AE69" s="245" t="str">
        <f t="shared" si="91"/>
        <v/>
      </c>
      <c r="AF69" s="497"/>
      <c r="AG69" s="516"/>
      <c r="AH69" s="519"/>
      <c r="AI69" s="505"/>
      <c r="AJ69" s="508"/>
      <c r="AK69" s="505"/>
      <c r="AL69" s="511"/>
      <c r="AM69" s="502"/>
      <c r="AN69" s="291"/>
      <c r="AO69" s="224"/>
      <c r="AP69" s="222"/>
      <c r="AQ69" s="231"/>
      <c r="AR69" s="232"/>
      <c r="AS69" s="238"/>
      <c r="AT69" s="223"/>
      <c r="AU69" s="233"/>
    </row>
    <row r="70" spans="1:47" ht="16.5" thickBot="1" x14ac:dyDescent="0.3">
      <c r="A70" s="495"/>
      <c r="B70" s="435"/>
      <c r="C70" s="437"/>
      <c r="D70" s="474"/>
      <c r="E70" s="443"/>
      <c r="F70" s="443"/>
      <c r="G70" s="443"/>
      <c r="H70" s="443"/>
      <c r="I70" s="446"/>
      <c r="J70" s="449"/>
      <c r="K70" s="452"/>
      <c r="L70" s="455"/>
      <c r="M70" s="458"/>
      <c r="N70" s="461"/>
      <c r="O70" s="464"/>
      <c r="P70" s="464"/>
      <c r="Q70" s="408"/>
      <c r="R70" s="258"/>
      <c r="S70" s="329"/>
      <c r="T70" s="329"/>
      <c r="U70" s="329"/>
      <c r="V70" s="329"/>
      <c r="W70" s="329"/>
      <c r="X70" s="329"/>
      <c r="Y70" s="329"/>
      <c r="Z70" s="241" t="str">
        <f t="shared" si="61"/>
        <v/>
      </c>
      <c r="AA70" s="242" t="str">
        <f t="shared" si="88"/>
        <v/>
      </c>
      <c r="AB70" s="243"/>
      <c r="AC70" s="244" t="str">
        <f t="shared" si="89"/>
        <v/>
      </c>
      <c r="AD70" s="245" t="str">
        <f t="shared" si="90"/>
        <v/>
      </c>
      <c r="AE70" s="245" t="str">
        <f t="shared" si="91"/>
        <v/>
      </c>
      <c r="AF70" s="514"/>
      <c r="AG70" s="517"/>
      <c r="AH70" s="520"/>
      <c r="AI70" s="506"/>
      <c r="AJ70" s="509"/>
      <c r="AK70" s="506"/>
      <c r="AL70" s="512"/>
      <c r="AM70" s="503"/>
      <c r="AN70" s="353"/>
      <c r="AO70" s="226"/>
      <c r="AP70" s="227"/>
      <c r="AQ70" s="234"/>
      <c r="AR70" s="235"/>
      <c r="AS70" s="239"/>
      <c r="AT70" s="225"/>
      <c r="AU70" s="236"/>
    </row>
    <row r="71" spans="1:47" ht="63.75" customHeight="1" x14ac:dyDescent="0.25">
      <c r="A71" s="493">
        <v>13</v>
      </c>
      <c r="B71" s="433" t="s">
        <v>329</v>
      </c>
      <c r="C71" s="438" t="s">
        <v>813</v>
      </c>
      <c r="D71" s="472" t="s">
        <v>788</v>
      </c>
      <c r="E71" s="441" t="s">
        <v>569</v>
      </c>
      <c r="F71" s="441" t="s">
        <v>407</v>
      </c>
      <c r="G71" s="441" t="s">
        <v>567</v>
      </c>
      <c r="H71" s="441" t="s">
        <v>568</v>
      </c>
      <c r="I71" s="444" t="s">
        <v>570</v>
      </c>
      <c r="J71" s="447" t="s">
        <v>142</v>
      </c>
      <c r="K71" s="450">
        <v>4</v>
      </c>
      <c r="L71" s="453" t="str">
        <f>IFERROR((VLOOKUP($K71,Componentes!$A$3:$B$7,2,FALSE)),"")</f>
        <v>Probable</v>
      </c>
      <c r="M71" s="456">
        <f t="shared" ref="M71" si="92">IFERROR((IF(L71="","",IF(L71="Rara vez",0.2,IF(L71="Improbable",0.4,IF(L71="Posible",0.6,IF(L71="Probable",0.8,IF(L71="Casi seguro",1,))))))),"")</f>
        <v>0.8</v>
      </c>
      <c r="N71" s="459" t="str">
        <f>IFERROR((HLOOKUP($A71,'Evaluación de impacto'!$C$7:$AC$28,22,FALSE)),"")</f>
        <v>Mayor</v>
      </c>
      <c r="O71" s="462">
        <f t="shared" ref="O71" si="93">IF(N71="","",IF(N71="Mayor",0.8,IF(N71="Catastrófico",1,IF(N71="Moderado",0.6))))</f>
        <v>0.8</v>
      </c>
      <c r="P71" s="462">
        <f t="shared" ref="P71" si="94">IFERROR(+O71*M71,"")</f>
        <v>0.64000000000000012</v>
      </c>
      <c r="Q71" s="406" t="str">
        <f ca="1">IFERROR(INDIRECT("Componentes!"&amp;HLOOKUP(N71,Calculo_Impacto,2,FALSE)&amp;VLOOKUP(L71,Calculo_Probabilidad,2,FALSE)),"")</f>
        <v>Alto</v>
      </c>
      <c r="R71" s="256">
        <v>24</v>
      </c>
      <c r="S71" s="351" t="s">
        <v>560</v>
      </c>
      <c r="T71" s="276" t="s">
        <v>554</v>
      </c>
      <c r="U71" s="276" t="s">
        <v>480</v>
      </c>
      <c r="V71" s="351" t="s">
        <v>561</v>
      </c>
      <c r="W71" s="351" t="s">
        <v>562</v>
      </c>
      <c r="X71" s="276" t="s">
        <v>555</v>
      </c>
      <c r="Y71" s="276" t="s">
        <v>563</v>
      </c>
      <c r="Z71" s="241">
        <f t="shared" si="61"/>
        <v>100</v>
      </c>
      <c r="AA71" s="242" t="str">
        <f t="shared" si="88"/>
        <v>FUERTE</v>
      </c>
      <c r="AB71" s="243" t="s">
        <v>149</v>
      </c>
      <c r="AC71" s="244" t="str">
        <f t="shared" si="89"/>
        <v>FUERTE</v>
      </c>
      <c r="AD71" s="245">
        <f t="shared" si="90"/>
        <v>100</v>
      </c>
      <c r="AE71" s="245" t="str">
        <f t="shared" si="91"/>
        <v>NO</v>
      </c>
      <c r="AF71" s="496" t="str">
        <f t="shared" ref="AF71" si="95">IFERROR(IF(AVERAGE(AD71:AD75)&lt;50,"DÉBIL",IF(AND(AVERAGE(AD71:AD75)&gt;=50,AVERAGE(AD71:AD75)&lt;100),"MODERADO",IF(AVERAGE(AD71:AD75)=100,"FUERTE",""))),"")</f>
        <v>FUERTE</v>
      </c>
      <c r="AG71" s="515">
        <f t="shared" ref="AG71" si="96">IFERROR(IF(M71=0.2,0.2,IF(AF71="DEBIL",M71,IF(AF71="MODERADO",M71-0.2,IF(AND(AF71="FUERTE",M71=0.4),M71-0.2,IF(AF71="FUERTE",M71-0.4,""))))),"")</f>
        <v>0.4</v>
      </c>
      <c r="AH71" s="518" t="str">
        <f t="shared" ref="AH71" si="97">IFERROR(IF(AG71="","",IF(AG71&lt;=0.2,"Muy Baja",IF(AG71&lt;=0.4,"Baja",IF(AG71&lt;=0.6,"Media",IF(AG71&lt;=0.8,"Alta","Muy Alta"))))),"")</f>
        <v>Baja</v>
      </c>
      <c r="AI71" s="504">
        <f t="shared" ref="AI71" si="98">+AG71</f>
        <v>0.4</v>
      </c>
      <c r="AJ71" s="507" t="str">
        <f t="shared" ref="AJ71" si="99">+N71</f>
        <v>Mayor</v>
      </c>
      <c r="AK71" s="504">
        <f t="shared" ref="AK71" si="100">IFERROR(IF(AJ71="","",IF(AJ71="Catastrófico",1,IF(AJ71="Mayor",0.8,IF(AJ71="Moderado",0.6,"")))),"")</f>
        <v>0.8</v>
      </c>
      <c r="AL71" s="510" t="str">
        <f t="shared" ref="AL71" si="101">IFERROR(IF(OR(AND(AH71="Muy Baja",AJ71="Leve"),AND(AH71="Muy Baja",AJ71="Menor"),AND(AH71="Baja",AJ71="Leve")),"Bajo",IF(OR(AND(AH71="Muy baja",AJ71="Moderado"),AND(AH71="Baja",AJ71="Menor"),AND(AH71="Baja",AJ71="Moderado"),AND(AH71="Media",AJ71="Leve"),AND(AH71="Media",AJ71="Menor"),AND(AH71="Media",AJ71="Moderado"),AND(AH71="Alta",AJ71="Leve"),AND(AH71="Alta",AJ71="Menor")),"Moderado",IF(OR(AND(AH71="Muy Baja",AJ71="Mayor"),AND(AH71="Baja",AJ71="Mayor"),AND(AH71="Media",AJ71="Mayor"),AND(AH71="Alta",AJ71="Moderado"),AND(AH71="Alta",AJ71="Mayor"),AND(AH71="Muy Alta",AJ71="Leve"),AND(AH71="Muy Alta",AJ71="Menor"),AND(AH71="Muy Alta",AJ71="Moderado"),AND(AH71="Muy Alta",AJ71="Mayor")),"Alto",IF(OR(AND(AH71="Muy Baja",AJ71="Catastrófico"),AND(AH71="Baja",AJ71="Catastrófico"),AND(AH71="Media",AJ71="Catastrófico"),AND(AH71="Alta",AJ71="Catastrófico"),AND(AH71="Muy Alta",AJ71="Catastrófico")),"Extremo","")))),"")</f>
        <v>Alto</v>
      </c>
      <c r="AM71" s="513" t="s">
        <v>116</v>
      </c>
      <c r="AN71" s="352" t="s">
        <v>564</v>
      </c>
      <c r="AO71" s="275" t="s">
        <v>554</v>
      </c>
      <c r="AP71" s="286">
        <v>44926</v>
      </c>
      <c r="AQ71" s="228"/>
      <c r="AR71" s="229"/>
      <c r="AS71" s="237"/>
      <c r="AT71" s="219"/>
      <c r="AU71" s="230"/>
    </row>
    <row r="72" spans="1:47" ht="78.75" x14ac:dyDescent="0.25">
      <c r="A72" s="494"/>
      <c r="B72" s="434"/>
      <c r="C72" s="436"/>
      <c r="D72" s="473"/>
      <c r="E72" s="442"/>
      <c r="F72" s="442"/>
      <c r="G72" s="442"/>
      <c r="H72" s="442"/>
      <c r="I72" s="445"/>
      <c r="J72" s="448"/>
      <c r="K72" s="451"/>
      <c r="L72" s="454"/>
      <c r="M72" s="457"/>
      <c r="N72" s="460"/>
      <c r="O72" s="463"/>
      <c r="P72" s="463"/>
      <c r="Q72" s="407"/>
      <c r="R72" s="257">
        <v>25</v>
      </c>
      <c r="S72" s="287" t="s">
        <v>560</v>
      </c>
      <c r="T72" s="287" t="s">
        <v>554</v>
      </c>
      <c r="U72" s="287" t="s">
        <v>480</v>
      </c>
      <c r="V72" s="287" t="s">
        <v>561</v>
      </c>
      <c r="W72" s="287" t="s">
        <v>562</v>
      </c>
      <c r="X72" s="287" t="s">
        <v>555</v>
      </c>
      <c r="Y72" s="287" t="s">
        <v>563</v>
      </c>
      <c r="Z72" s="241">
        <f t="shared" si="61"/>
        <v>100</v>
      </c>
      <c r="AA72" s="242" t="str">
        <f t="shared" si="88"/>
        <v>FUERTE</v>
      </c>
      <c r="AB72" s="243" t="s">
        <v>149</v>
      </c>
      <c r="AC72" s="244" t="str">
        <f t="shared" si="89"/>
        <v>FUERTE</v>
      </c>
      <c r="AD72" s="245">
        <f t="shared" si="90"/>
        <v>100</v>
      </c>
      <c r="AE72" s="245" t="str">
        <f t="shared" si="91"/>
        <v>NO</v>
      </c>
      <c r="AF72" s="497"/>
      <c r="AG72" s="516"/>
      <c r="AH72" s="519"/>
      <c r="AI72" s="505"/>
      <c r="AJ72" s="508"/>
      <c r="AK72" s="505"/>
      <c r="AL72" s="511"/>
      <c r="AM72" s="502"/>
      <c r="AN72" s="291" t="s">
        <v>565</v>
      </c>
      <c r="AO72" s="232" t="s">
        <v>554</v>
      </c>
      <c r="AP72" s="222">
        <v>44926</v>
      </c>
      <c r="AQ72" s="231"/>
      <c r="AR72" s="232"/>
      <c r="AS72" s="238"/>
      <c r="AT72" s="223"/>
      <c r="AU72" s="233"/>
    </row>
    <row r="73" spans="1:47" ht="15.75" x14ac:dyDescent="0.25">
      <c r="A73" s="494"/>
      <c r="B73" s="434"/>
      <c r="C73" s="436"/>
      <c r="D73" s="473"/>
      <c r="E73" s="442"/>
      <c r="F73" s="442"/>
      <c r="G73" s="442"/>
      <c r="H73" s="442"/>
      <c r="I73" s="445"/>
      <c r="J73" s="448"/>
      <c r="K73" s="451"/>
      <c r="L73" s="454"/>
      <c r="M73" s="457"/>
      <c r="N73" s="460"/>
      <c r="O73" s="463"/>
      <c r="P73" s="463"/>
      <c r="Q73" s="407"/>
      <c r="R73" s="257"/>
      <c r="S73" s="287"/>
      <c r="T73" s="287"/>
      <c r="U73" s="287"/>
      <c r="V73" s="287"/>
      <c r="W73" s="287"/>
      <c r="X73" s="287"/>
      <c r="Y73" s="287"/>
      <c r="Z73" s="241" t="str">
        <f t="shared" si="61"/>
        <v/>
      </c>
      <c r="AA73" s="242" t="str">
        <f t="shared" si="88"/>
        <v/>
      </c>
      <c r="AB73" s="243"/>
      <c r="AC73" s="244" t="str">
        <f t="shared" si="89"/>
        <v/>
      </c>
      <c r="AD73" s="245" t="str">
        <f t="shared" si="90"/>
        <v/>
      </c>
      <c r="AE73" s="245" t="str">
        <f t="shared" si="91"/>
        <v/>
      </c>
      <c r="AF73" s="497"/>
      <c r="AG73" s="516"/>
      <c r="AH73" s="519"/>
      <c r="AI73" s="505"/>
      <c r="AJ73" s="508"/>
      <c r="AK73" s="505"/>
      <c r="AL73" s="511"/>
      <c r="AM73" s="502"/>
      <c r="AN73" s="291"/>
      <c r="AO73" s="224"/>
      <c r="AP73" s="222"/>
      <c r="AQ73" s="231"/>
      <c r="AR73" s="232"/>
      <c r="AS73" s="238"/>
      <c r="AT73" s="223"/>
      <c r="AU73" s="233"/>
    </row>
    <row r="74" spans="1:47" ht="15.75" x14ac:dyDescent="0.25">
      <c r="A74" s="494"/>
      <c r="B74" s="434"/>
      <c r="C74" s="436"/>
      <c r="D74" s="473"/>
      <c r="E74" s="442"/>
      <c r="F74" s="442"/>
      <c r="G74" s="442"/>
      <c r="H74" s="442"/>
      <c r="I74" s="445"/>
      <c r="J74" s="448"/>
      <c r="K74" s="451"/>
      <c r="L74" s="454"/>
      <c r="M74" s="457"/>
      <c r="N74" s="460"/>
      <c r="O74" s="463"/>
      <c r="P74" s="463"/>
      <c r="Q74" s="407"/>
      <c r="R74" s="257"/>
      <c r="S74" s="287"/>
      <c r="T74" s="287"/>
      <c r="U74" s="287"/>
      <c r="V74" s="287"/>
      <c r="W74" s="287"/>
      <c r="X74" s="287"/>
      <c r="Y74" s="287"/>
      <c r="Z74" s="241" t="str">
        <f t="shared" si="61"/>
        <v/>
      </c>
      <c r="AA74" s="242" t="str">
        <f t="shared" si="88"/>
        <v/>
      </c>
      <c r="AB74" s="243"/>
      <c r="AC74" s="244" t="str">
        <f t="shared" si="89"/>
        <v/>
      </c>
      <c r="AD74" s="245" t="str">
        <f t="shared" ref="AD74:AD78" si="102">(IF(AC74="DÉBIL",0,IF(AC74="MODERADO",50,IF(AC74="FUERTE",100,""))))</f>
        <v/>
      </c>
      <c r="AE74" s="245" t="str">
        <f t="shared" ref="AE74:AE78" si="103">IFERROR((IF(AC74="FUERTE","NO",IF(OR(AC74="MODERADO",AC74="DÉBIL"),"SI",""))),"")</f>
        <v/>
      </c>
      <c r="AF74" s="497"/>
      <c r="AG74" s="516"/>
      <c r="AH74" s="519"/>
      <c r="AI74" s="505"/>
      <c r="AJ74" s="508"/>
      <c r="AK74" s="505"/>
      <c r="AL74" s="511"/>
      <c r="AM74" s="502"/>
      <c r="AN74" s="291"/>
      <c r="AO74" s="224"/>
      <c r="AP74" s="222"/>
      <c r="AQ74" s="231"/>
      <c r="AR74" s="232"/>
      <c r="AS74" s="238"/>
      <c r="AT74" s="223"/>
      <c r="AU74" s="233"/>
    </row>
    <row r="75" spans="1:47" ht="16.5" thickBot="1" x14ac:dyDescent="0.3">
      <c r="A75" s="495"/>
      <c r="B75" s="435"/>
      <c r="C75" s="437"/>
      <c r="D75" s="474"/>
      <c r="E75" s="443"/>
      <c r="F75" s="443"/>
      <c r="G75" s="443"/>
      <c r="H75" s="443"/>
      <c r="I75" s="446"/>
      <c r="J75" s="449"/>
      <c r="K75" s="452"/>
      <c r="L75" s="455"/>
      <c r="M75" s="458"/>
      <c r="N75" s="461"/>
      <c r="O75" s="464"/>
      <c r="P75" s="464"/>
      <c r="Q75" s="408"/>
      <c r="R75" s="258"/>
      <c r="S75" s="329"/>
      <c r="T75" s="329"/>
      <c r="U75" s="329"/>
      <c r="V75" s="329"/>
      <c r="W75" s="329"/>
      <c r="X75" s="329"/>
      <c r="Y75" s="329"/>
      <c r="Z75" s="312" t="str">
        <f t="shared" si="61"/>
        <v/>
      </c>
      <c r="AA75" s="313" t="str">
        <f t="shared" ref="AA75:AA78" si="104">IF(AND(Z75&gt;0,Z75&lt;=85),"DÉBIL",IF(AND(Z75&gt;85,Z75&lt;=95),"MODERADO",IF(AND(Z75&gt;95,Z75&lt;=100),"FUERTE","")))</f>
        <v/>
      </c>
      <c r="AB75" s="314"/>
      <c r="AC75" s="315" t="str">
        <f t="shared" ref="AC75:AC78" si="105">IFERROR((IF(AND(AA75="FUERTE",AB75="FUERTE"),"FUERTE",IF(OR(AND(AA75="FUERTE",AB75="MODERADO"),AND(AA75="MODERADO",AB75="FUERTE"),AND(AA75="MODERADO",AB75="MODERADO")),"MODERADO",IF(OR(AND(AA75="FUERTE",AB75="DÉBIL"),AND(AA75="MODERADO",AB75="DÉBIL"),AND(AA75="DÉBIL",AB75="FUERTE"),AND(AA75="DÉBIL",AB75="MODERADO"),AND(AA75="DÉBIL",AB75="DÉBIL")),"DÉBIL","")))),"")</f>
        <v/>
      </c>
      <c r="AD75" s="316" t="str">
        <f t="shared" si="102"/>
        <v/>
      </c>
      <c r="AE75" s="316" t="str">
        <f t="shared" si="103"/>
        <v/>
      </c>
      <c r="AF75" s="514"/>
      <c r="AG75" s="517"/>
      <c r="AH75" s="520"/>
      <c r="AI75" s="506"/>
      <c r="AJ75" s="509"/>
      <c r="AK75" s="506"/>
      <c r="AL75" s="512"/>
      <c r="AM75" s="503"/>
      <c r="AN75" s="353"/>
      <c r="AO75" s="226"/>
      <c r="AP75" s="227"/>
      <c r="AQ75" s="234"/>
      <c r="AR75" s="235"/>
      <c r="AS75" s="239"/>
      <c r="AT75" s="225"/>
      <c r="AU75" s="236"/>
    </row>
    <row r="76" spans="1:47" ht="78.75" x14ac:dyDescent="0.25">
      <c r="A76" s="493">
        <v>14</v>
      </c>
      <c r="B76" s="481" t="s">
        <v>384</v>
      </c>
      <c r="C76" s="472" t="s">
        <v>815</v>
      </c>
      <c r="D76" s="472" t="s">
        <v>789</v>
      </c>
      <c r="E76" s="484" t="s">
        <v>583</v>
      </c>
      <c r="F76" s="484" t="s">
        <v>407</v>
      </c>
      <c r="G76" s="484" t="s">
        <v>584</v>
      </c>
      <c r="H76" s="484" t="s">
        <v>585</v>
      </c>
      <c r="I76" s="487" t="s">
        <v>781</v>
      </c>
      <c r="J76" s="490" t="s">
        <v>142</v>
      </c>
      <c r="K76" s="450">
        <v>2</v>
      </c>
      <c r="L76" s="453" t="str">
        <f>IFERROR((VLOOKUP($K76,Componentes!$A$3:$B$7,2,FALSE)),"")</f>
        <v>Improbable</v>
      </c>
      <c r="M76" s="456">
        <f t="shared" ref="M76" si="106">IFERROR((IF(L76="","",IF(L76="Rara vez",0.2,IF(L76="Improbable",0.4,IF(L76="Posible",0.6,IF(L76="Probable",0.8,IF(L76="Casi seguro",1,))))))),"")</f>
        <v>0.4</v>
      </c>
      <c r="N76" s="459" t="str">
        <f>IFERROR((HLOOKUP($A76,'Evaluación de impacto'!$C$7:$AC$28,22,FALSE)),"")</f>
        <v>Moderado</v>
      </c>
      <c r="O76" s="462">
        <f t="shared" ref="O76" si="107">IF(N76="","",IF(N76="Mayor",0.8,IF(N76="Catastrófico",1,IF(N76="Moderado",0.6))))</f>
        <v>0.6</v>
      </c>
      <c r="P76" s="462">
        <f t="shared" ref="P76" si="108">IFERROR(+O76*M76,"")</f>
        <v>0.24</v>
      </c>
      <c r="Q76" s="406" t="str">
        <f ca="1">IFERROR(INDIRECT("Componentes!"&amp;HLOOKUP(N76,Calculo_Impacto,2,FALSE)&amp;VLOOKUP(L76,Calculo_Probabilidad,2,FALSE)),"")</f>
        <v>Moderado</v>
      </c>
      <c r="R76" s="256">
        <v>26</v>
      </c>
      <c r="S76" s="304" t="s">
        <v>586</v>
      </c>
      <c r="T76" s="304" t="s">
        <v>582</v>
      </c>
      <c r="U76" s="304" t="s">
        <v>587</v>
      </c>
      <c r="V76" s="304" t="s">
        <v>588</v>
      </c>
      <c r="W76" s="304" t="s">
        <v>589</v>
      </c>
      <c r="X76" s="304" t="s">
        <v>590</v>
      </c>
      <c r="Y76" s="304" t="s">
        <v>591</v>
      </c>
      <c r="Z76" s="246">
        <f t="shared" si="61"/>
        <v>100</v>
      </c>
      <c r="AA76" s="247" t="str">
        <f t="shared" si="104"/>
        <v>FUERTE</v>
      </c>
      <c r="AB76" s="248" t="s">
        <v>149</v>
      </c>
      <c r="AC76" s="249" t="str">
        <f t="shared" si="105"/>
        <v>FUERTE</v>
      </c>
      <c r="AD76" s="250">
        <f t="shared" si="102"/>
        <v>100</v>
      </c>
      <c r="AE76" s="250" t="str">
        <f t="shared" si="103"/>
        <v>NO</v>
      </c>
      <c r="AF76" s="496" t="str">
        <f t="shared" ref="AF76" si="109">IFERROR(IF(AVERAGE(AD76:AD80)&lt;50,"DÉBIL",IF(AND(AVERAGE(AD76:AD80)&gt;=50,AVERAGE(AD76:AD80)&lt;100),"MODERADO",IF(AVERAGE(AD76:AD80)=100,"FUERTE",""))),"")</f>
        <v>FUERTE</v>
      </c>
      <c r="AG76" s="515">
        <f t="shared" ref="AG76" si="110">IFERROR(IF(M76=0.2,0.2,IF(AF76="DEBIL",M76,IF(AF76="MODERADO",M76-0.2,IF(AND(AF76="FUERTE",M76=0.4),M76-0.2,IF(AF76="FUERTE",M76-0.4,""))))),"")</f>
        <v>0.2</v>
      </c>
      <c r="AH76" s="518" t="str">
        <f t="shared" ref="AH76" si="111">IFERROR(IF(AG76="","",IF(AG76&lt;=0.2,"Muy Baja",IF(AG76&lt;=0.4,"Baja",IF(AG76&lt;=0.6,"Media",IF(AG76&lt;=0.8,"Alta","Muy Alta"))))),"")</f>
        <v>Muy Baja</v>
      </c>
      <c r="AI76" s="504">
        <f t="shared" ref="AI76" si="112">+AG76</f>
        <v>0.2</v>
      </c>
      <c r="AJ76" s="507" t="str">
        <f t="shared" ref="AJ76" si="113">+N76</f>
        <v>Moderado</v>
      </c>
      <c r="AK76" s="504">
        <f t="shared" ref="AK76" si="114">IFERROR(IF(AJ76="","",IF(AJ76="Catastrófico",1,IF(AJ76="Mayor",0.8,IF(AJ76="Moderado",0.6,"")))),"")</f>
        <v>0.6</v>
      </c>
      <c r="AL76" s="510" t="str">
        <f t="shared" ref="AL76" si="115">IFERROR(IF(OR(AND(AH76="Muy Baja",AJ76="Leve"),AND(AH76="Muy Baja",AJ76="Menor"),AND(AH76="Baja",AJ76="Leve")),"Bajo",IF(OR(AND(AH76="Muy baja",AJ76="Moderado"),AND(AH76="Baja",AJ76="Menor"),AND(AH76="Baja",AJ76="Moderado"),AND(AH76="Media",AJ76="Leve"),AND(AH76="Media",AJ76="Menor"),AND(AH76="Media",AJ76="Moderado"),AND(AH76="Alta",AJ76="Leve"),AND(AH76="Alta",AJ76="Menor")),"Moderado",IF(OR(AND(AH76="Muy Baja",AJ76="Mayor"),AND(AH76="Baja",AJ76="Mayor"),AND(AH76="Media",AJ76="Mayor"),AND(AH76="Alta",AJ76="Moderado"),AND(AH76="Alta",AJ76="Mayor"),AND(AH76="Muy Alta",AJ76="Leve"),AND(AH76="Muy Alta",AJ76="Menor"),AND(AH76="Muy Alta",AJ76="Moderado"),AND(AH76="Muy Alta",AJ76="Mayor")),"Alto",IF(OR(AND(AH76="Muy Baja",AJ76="Catastrófico"),AND(AH76="Baja",AJ76="Catastrófico"),AND(AH76="Media",AJ76="Catastrófico"),AND(AH76="Alta",AJ76="Catastrófico"),AND(AH76="Muy Alta",AJ76="Catastrófico")),"Extremo","")))),"")</f>
        <v>Moderado</v>
      </c>
      <c r="AM76" s="513" t="s">
        <v>116</v>
      </c>
      <c r="AN76" s="352" t="s">
        <v>592</v>
      </c>
      <c r="AO76" s="229" t="s">
        <v>593</v>
      </c>
      <c r="AP76" s="317" t="s">
        <v>594</v>
      </c>
      <c r="AQ76" s="228"/>
      <c r="AR76" s="229"/>
      <c r="AS76" s="237"/>
      <c r="AT76" s="219"/>
      <c r="AU76" s="230"/>
    </row>
    <row r="77" spans="1:47" ht="15.75" x14ac:dyDescent="0.25">
      <c r="A77" s="494"/>
      <c r="B77" s="482"/>
      <c r="C77" s="473"/>
      <c r="D77" s="473"/>
      <c r="E77" s="485"/>
      <c r="F77" s="485"/>
      <c r="G77" s="485"/>
      <c r="H77" s="485"/>
      <c r="I77" s="488"/>
      <c r="J77" s="491"/>
      <c r="K77" s="451"/>
      <c r="L77" s="454"/>
      <c r="M77" s="457"/>
      <c r="N77" s="460"/>
      <c r="O77" s="463"/>
      <c r="P77" s="463"/>
      <c r="Q77" s="407"/>
      <c r="R77" s="257"/>
      <c r="S77" s="287"/>
      <c r="T77" s="287"/>
      <c r="U77" s="287"/>
      <c r="V77" s="287"/>
      <c r="W77" s="287"/>
      <c r="X77" s="287"/>
      <c r="Y77" s="287"/>
      <c r="Z77" s="241" t="str">
        <f t="shared" si="61"/>
        <v/>
      </c>
      <c r="AA77" s="242" t="str">
        <f t="shared" si="104"/>
        <v/>
      </c>
      <c r="AB77" s="243"/>
      <c r="AC77" s="244" t="str">
        <f t="shared" si="105"/>
        <v/>
      </c>
      <c r="AD77" s="245" t="str">
        <f t="shared" si="102"/>
        <v/>
      </c>
      <c r="AE77" s="245" t="str">
        <f t="shared" si="103"/>
        <v/>
      </c>
      <c r="AF77" s="497"/>
      <c r="AG77" s="516"/>
      <c r="AH77" s="519"/>
      <c r="AI77" s="505"/>
      <c r="AJ77" s="508"/>
      <c r="AK77" s="505"/>
      <c r="AL77" s="511"/>
      <c r="AM77" s="502"/>
      <c r="AN77" s="291"/>
      <c r="AO77" s="224"/>
      <c r="AP77" s="222"/>
      <c r="AQ77" s="231"/>
      <c r="AR77" s="232"/>
      <c r="AS77" s="238"/>
      <c r="AT77" s="223"/>
      <c r="AU77" s="233"/>
    </row>
    <row r="78" spans="1:47" ht="15.75" x14ac:dyDescent="0.25">
      <c r="A78" s="494"/>
      <c r="B78" s="482"/>
      <c r="C78" s="473"/>
      <c r="D78" s="473"/>
      <c r="E78" s="485"/>
      <c r="F78" s="485"/>
      <c r="G78" s="485"/>
      <c r="H78" s="485"/>
      <c r="I78" s="488"/>
      <c r="J78" s="491"/>
      <c r="K78" s="451"/>
      <c r="L78" s="454"/>
      <c r="M78" s="457"/>
      <c r="N78" s="460"/>
      <c r="O78" s="463"/>
      <c r="P78" s="463"/>
      <c r="Q78" s="407"/>
      <c r="R78" s="257"/>
      <c r="S78" s="287"/>
      <c r="T78" s="287"/>
      <c r="U78" s="287"/>
      <c r="V78" s="287"/>
      <c r="W78" s="287"/>
      <c r="X78" s="287"/>
      <c r="Y78" s="287"/>
      <c r="Z78" s="241" t="str">
        <f t="shared" si="61"/>
        <v/>
      </c>
      <c r="AA78" s="242" t="str">
        <f t="shared" si="104"/>
        <v/>
      </c>
      <c r="AB78" s="243"/>
      <c r="AC78" s="244" t="str">
        <f t="shared" si="105"/>
        <v/>
      </c>
      <c r="AD78" s="245" t="str">
        <f t="shared" si="102"/>
        <v/>
      </c>
      <c r="AE78" s="245" t="str">
        <f t="shared" si="103"/>
        <v/>
      </c>
      <c r="AF78" s="497"/>
      <c r="AG78" s="516"/>
      <c r="AH78" s="519"/>
      <c r="AI78" s="505"/>
      <c r="AJ78" s="508"/>
      <c r="AK78" s="505"/>
      <c r="AL78" s="511"/>
      <c r="AM78" s="502"/>
      <c r="AN78" s="291"/>
      <c r="AO78" s="224"/>
      <c r="AP78" s="222"/>
      <c r="AQ78" s="231"/>
      <c r="AR78" s="232"/>
      <c r="AS78" s="238"/>
      <c r="AT78" s="223"/>
      <c r="AU78" s="233"/>
    </row>
    <row r="79" spans="1:47" ht="15.75" x14ac:dyDescent="0.25">
      <c r="A79" s="494"/>
      <c r="B79" s="482"/>
      <c r="C79" s="473"/>
      <c r="D79" s="473"/>
      <c r="E79" s="485"/>
      <c r="F79" s="485"/>
      <c r="G79" s="485"/>
      <c r="H79" s="485"/>
      <c r="I79" s="488"/>
      <c r="J79" s="491"/>
      <c r="K79" s="451"/>
      <c r="L79" s="454"/>
      <c r="M79" s="457"/>
      <c r="N79" s="460"/>
      <c r="O79" s="463"/>
      <c r="P79" s="463"/>
      <c r="Q79" s="407"/>
      <c r="R79" s="257"/>
      <c r="S79" s="287"/>
      <c r="T79" s="287"/>
      <c r="U79" s="287"/>
      <c r="V79" s="287"/>
      <c r="W79" s="287"/>
      <c r="X79" s="287"/>
      <c r="Y79" s="287"/>
      <c r="Z79" s="241" t="str">
        <f t="shared" si="61"/>
        <v/>
      </c>
      <c r="AA79" s="242" t="str">
        <f t="shared" ref="AA79:AA83" si="116">IF(AND(Z79&gt;0,Z79&lt;=85),"DÉBIL",IF(AND(Z79&gt;85,Z79&lt;=95),"MODERADO",IF(AND(Z79&gt;95,Z79&lt;=100),"FUERTE","")))</f>
        <v/>
      </c>
      <c r="AB79" s="243"/>
      <c r="AC79" s="244" t="str">
        <f t="shared" ref="AC79:AC83" si="117">IFERROR((IF(AND(AA79="FUERTE",AB79="FUERTE"),"FUERTE",IF(OR(AND(AA79="FUERTE",AB79="MODERADO"),AND(AA79="MODERADO",AB79="FUERTE"),AND(AA79="MODERADO",AB79="MODERADO")),"MODERADO",IF(OR(AND(AA79="FUERTE",AB79="DÉBIL"),AND(AA79="MODERADO",AB79="DÉBIL"),AND(AA79="DÉBIL",AB79="FUERTE"),AND(AA79="DÉBIL",AB79="MODERADO"),AND(AA79="DÉBIL",AB79="DÉBIL")),"DÉBIL","")))),"")</f>
        <v/>
      </c>
      <c r="AD79" s="245" t="str">
        <f t="shared" ref="AD79:AD83" si="118">(IF(AC79="DÉBIL",0,IF(AC79="MODERADO",50,IF(AC79="FUERTE",100,""))))</f>
        <v/>
      </c>
      <c r="AE79" s="245" t="str">
        <f t="shared" ref="AE79:AE83" si="119">IFERROR((IF(AC79="FUERTE","NO",IF(OR(AC79="MODERADO",AC79="DÉBIL"),"SI",""))),"")</f>
        <v/>
      </c>
      <c r="AF79" s="497"/>
      <c r="AG79" s="516"/>
      <c r="AH79" s="519"/>
      <c r="AI79" s="505"/>
      <c r="AJ79" s="508"/>
      <c r="AK79" s="505"/>
      <c r="AL79" s="511"/>
      <c r="AM79" s="502"/>
      <c r="AN79" s="291"/>
      <c r="AO79" s="224"/>
      <c r="AP79" s="222"/>
      <c r="AQ79" s="231"/>
      <c r="AR79" s="232"/>
      <c r="AS79" s="238"/>
      <c r="AT79" s="223"/>
      <c r="AU79" s="233"/>
    </row>
    <row r="80" spans="1:47" ht="16.5" thickBot="1" x14ac:dyDescent="0.3">
      <c r="A80" s="495"/>
      <c r="B80" s="483"/>
      <c r="C80" s="474"/>
      <c r="D80" s="474"/>
      <c r="E80" s="486"/>
      <c r="F80" s="486"/>
      <c r="G80" s="486"/>
      <c r="H80" s="486"/>
      <c r="I80" s="489"/>
      <c r="J80" s="492"/>
      <c r="K80" s="452"/>
      <c r="L80" s="455"/>
      <c r="M80" s="458"/>
      <c r="N80" s="461"/>
      <c r="O80" s="464"/>
      <c r="P80" s="464"/>
      <c r="Q80" s="408"/>
      <c r="R80" s="258"/>
      <c r="S80" s="329"/>
      <c r="T80" s="329"/>
      <c r="U80" s="329"/>
      <c r="V80" s="329"/>
      <c r="W80" s="329"/>
      <c r="X80" s="329"/>
      <c r="Y80" s="351"/>
      <c r="Z80" s="312" t="str">
        <f t="shared" si="61"/>
        <v/>
      </c>
      <c r="AA80" s="313" t="str">
        <f t="shared" si="116"/>
        <v/>
      </c>
      <c r="AB80" s="314"/>
      <c r="AC80" s="315" t="str">
        <f t="shared" si="117"/>
        <v/>
      </c>
      <c r="AD80" s="316" t="str">
        <f t="shared" si="118"/>
        <v/>
      </c>
      <c r="AE80" s="316" t="str">
        <f t="shared" si="119"/>
        <v/>
      </c>
      <c r="AF80" s="498"/>
      <c r="AG80" s="516"/>
      <c r="AH80" s="519"/>
      <c r="AI80" s="505"/>
      <c r="AJ80" s="508"/>
      <c r="AK80" s="505"/>
      <c r="AL80" s="511"/>
      <c r="AM80" s="502"/>
      <c r="AN80" s="353"/>
      <c r="AO80" s="226"/>
      <c r="AP80" s="227"/>
      <c r="AQ80" s="234"/>
      <c r="AR80" s="235"/>
      <c r="AS80" s="239"/>
      <c r="AT80" s="225"/>
      <c r="AU80" s="236"/>
    </row>
    <row r="81" spans="1:47" ht="126" x14ac:dyDescent="0.25">
      <c r="A81" s="493">
        <v>15</v>
      </c>
      <c r="B81" s="481" t="s">
        <v>359</v>
      </c>
      <c r="C81" s="472" t="s">
        <v>814</v>
      </c>
      <c r="D81" s="472" t="s">
        <v>790</v>
      </c>
      <c r="E81" s="484" t="s">
        <v>596</v>
      </c>
      <c r="F81" s="484" t="s">
        <v>107</v>
      </c>
      <c r="G81" s="484" t="s">
        <v>597</v>
      </c>
      <c r="H81" s="484" t="s">
        <v>598</v>
      </c>
      <c r="I81" s="487" t="s">
        <v>599</v>
      </c>
      <c r="J81" s="490" t="s">
        <v>414</v>
      </c>
      <c r="K81" s="450">
        <v>1</v>
      </c>
      <c r="L81" s="453" t="str">
        <f>IFERROR((VLOOKUP($K81,Componentes!$A$3:$B$7,2,FALSE)),"")</f>
        <v>Rara Vez</v>
      </c>
      <c r="M81" s="456">
        <f t="shared" ref="M81" si="120">IFERROR((IF(L81="","",IF(L81="Rara vez",0.2,IF(L81="Improbable",0.4,IF(L81="Posible",0.6,IF(L81="Probable",0.8,IF(L81="Casi seguro",1,))))))),"")</f>
        <v>0.2</v>
      </c>
      <c r="N81" s="459" t="str">
        <f>IFERROR((HLOOKUP($A81,'Evaluación de impacto'!$C$7:$AC$28,22,FALSE)),"")</f>
        <v>Catastrófico</v>
      </c>
      <c r="O81" s="462">
        <f t="shared" ref="O81" si="121">IF(N81="","",IF(N81="Mayor",0.8,IF(N81="Catastrófico",1,IF(N81="Moderado",0.6))))</f>
        <v>1</v>
      </c>
      <c r="P81" s="462">
        <f t="shared" ref="P81" si="122">IFERROR(+O81*M81,"")</f>
        <v>0.2</v>
      </c>
      <c r="Q81" s="406" t="str">
        <f ca="1">IFERROR(INDIRECT("Componentes!"&amp;HLOOKUP(N81,Calculo_Impacto,2,FALSE)&amp;VLOOKUP(L81,Calculo_Probabilidad,2,FALSE)),"")</f>
        <v>Extremo</v>
      </c>
      <c r="R81" s="256">
        <v>27</v>
      </c>
      <c r="S81" s="304" t="s">
        <v>604</v>
      </c>
      <c r="T81" s="304" t="s">
        <v>595</v>
      </c>
      <c r="U81" s="304" t="s">
        <v>605</v>
      </c>
      <c r="V81" s="304" t="s">
        <v>606</v>
      </c>
      <c r="W81" s="304" t="s">
        <v>607</v>
      </c>
      <c r="X81" s="304" t="s">
        <v>608</v>
      </c>
      <c r="Y81" s="304" t="s">
        <v>609</v>
      </c>
      <c r="Z81" s="246">
        <f t="shared" si="61"/>
        <v>100</v>
      </c>
      <c r="AA81" s="247" t="str">
        <f t="shared" si="116"/>
        <v>FUERTE</v>
      </c>
      <c r="AB81" s="248" t="s">
        <v>149</v>
      </c>
      <c r="AC81" s="249" t="str">
        <f t="shared" si="117"/>
        <v>FUERTE</v>
      </c>
      <c r="AD81" s="250">
        <f t="shared" si="118"/>
        <v>100</v>
      </c>
      <c r="AE81" s="250" t="str">
        <f t="shared" si="119"/>
        <v>NO</v>
      </c>
      <c r="AF81" s="496" t="str">
        <f t="shared" ref="AF81" si="123">IFERROR(IF(AVERAGE(AD81:AD85)&lt;50,"DÉBIL",IF(AND(AVERAGE(AD81:AD85)&gt;=50,AVERAGE(AD81:AD85)&lt;100),"MODERADO",IF(AVERAGE(AD81:AD85)=100,"FUERTE",""))),"")</f>
        <v>FUERTE</v>
      </c>
      <c r="AG81" s="499">
        <f t="shared" ref="AG81" si="124">IFERROR(IF(M81=0.2,0.2,IF(AF81="DEBIL",M81,IF(AF81="MODERADO",M81-0.2,IF(AND(AF81="FUERTE",M81=0.4),M81-0.2,IF(AF81="FUERTE",M81-0.4,""))))),"")</f>
        <v>0.2</v>
      </c>
      <c r="AH81" s="415" t="str">
        <f t="shared" ref="AH81" si="125">IFERROR(IF(AG81="","",IF(AG81&lt;=0.2,"Muy Baja",IF(AG81&lt;=0.4,"Baja",IF(AG81&lt;=0.6,"Media",IF(AG81&lt;=0.8,"Alta","Muy Alta"))))),"")</f>
        <v>Muy Baja</v>
      </c>
      <c r="AI81" s="418">
        <f t="shared" ref="AI81" si="126">+AG81</f>
        <v>0.2</v>
      </c>
      <c r="AJ81" s="421" t="str">
        <f t="shared" ref="AJ81" si="127">+N81</f>
        <v>Catastrófico</v>
      </c>
      <c r="AK81" s="418">
        <f t="shared" ref="AK81" si="128">IFERROR(IF(AJ81="","",IF(AJ81="Catastrófico",1,IF(AJ81="Mayor",0.8,IF(AJ81="Moderado",0.6,"")))),"")</f>
        <v>1</v>
      </c>
      <c r="AL81" s="424" t="str">
        <f t="shared" ref="AL81" si="129">IFERROR(IF(OR(AND(AH81="Muy Baja",AJ81="Leve"),AND(AH81="Muy Baja",AJ81="Menor"),AND(AH81="Baja",AJ81="Leve")),"Bajo",IF(OR(AND(AH81="Muy baja",AJ81="Moderado"),AND(AH81="Baja",AJ81="Menor"),AND(AH81="Baja",AJ81="Moderado"),AND(AH81="Media",AJ81="Leve"),AND(AH81="Media",AJ81="Menor"),AND(AH81="Media",AJ81="Moderado"),AND(AH81="Alta",AJ81="Leve"),AND(AH81="Alta",AJ81="Menor")),"Moderado",IF(OR(AND(AH81="Muy Baja",AJ81="Mayor"),AND(AH81="Baja",AJ81="Mayor"),AND(AH81="Media",AJ81="Mayor"),AND(AH81="Alta",AJ81="Moderado"),AND(AH81="Alta",AJ81="Mayor"),AND(AH81="Muy Alta",AJ81="Leve"),AND(AH81="Muy Alta",AJ81="Menor"),AND(AH81="Muy Alta",AJ81="Moderado"),AND(AH81="Muy Alta",AJ81="Mayor")),"Alto",IF(OR(AND(AH81="Muy Baja",AJ81="Catastrófico"),AND(AH81="Baja",AJ81="Catastrófico"),AND(AH81="Media",AJ81="Catastrófico"),AND(AH81="Alta",AJ81="Catastrófico"),AND(AH81="Muy Alta",AJ81="Catastrófico")),"Extremo","")))),"")</f>
        <v>Extremo</v>
      </c>
      <c r="AM81" s="427" t="s">
        <v>116</v>
      </c>
      <c r="AN81" s="352"/>
      <c r="AO81" s="275"/>
      <c r="AP81" s="286"/>
      <c r="AQ81" s="228"/>
      <c r="AR81" s="229"/>
      <c r="AS81" s="237"/>
      <c r="AT81" s="219"/>
      <c r="AU81" s="230"/>
    </row>
    <row r="82" spans="1:47" ht="126" x14ac:dyDescent="0.25">
      <c r="A82" s="494"/>
      <c r="B82" s="482"/>
      <c r="C82" s="473"/>
      <c r="D82" s="473"/>
      <c r="E82" s="485"/>
      <c r="F82" s="485"/>
      <c r="G82" s="485"/>
      <c r="H82" s="485"/>
      <c r="I82" s="488"/>
      <c r="J82" s="491"/>
      <c r="K82" s="451"/>
      <c r="L82" s="454"/>
      <c r="M82" s="457"/>
      <c r="N82" s="460"/>
      <c r="O82" s="463"/>
      <c r="P82" s="463"/>
      <c r="Q82" s="407"/>
      <c r="R82" s="257">
        <v>28</v>
      </c>
      <c r="S82" s="287" t="s">
        <v>610</v>
      </c>
      <c r="T82" s="287" t="s">
        <v>595</v>
      </c>
      <c r="U82" s="287" t="s">
        <v>611</v>
      </c>
      <c r="V82" s="287" t="s">
        <v>612</v>
      </c>
      <c r="W82" s="287" t="s">
        <v>613</v>
      </c>
      <c r="X82" s="287" t="s">
        <v>614</v>
      </c>
      <c r="Y82" s="287" t="s">
        <v>615</v>
      </c>
      <c r="Z82" s="241">
        <f t="shared" si="61"/>
        <v>100</v>
      </c>
      <c r="AA82" s="242" t="str">
        <f t="shared" si="116"/>
        <v>FUERTE</v>
      </c>
      <c r="AB82" s="243" t="s">
        <v>149</v>
      </c>
      <c r="AC82" s="244" t="str">
        <f t="shared" si="117"/>
        <v>FUERTE</v>
      </c>
      <c r="AD82" s="245">
        <f t="shared" si="118"/>
        <v>100</v>
      </c>
      <c r="AE82" s="245" t="str">
        <f t="shared" si="119"/>
        <v>NO</v>
      </c>
      <c r="AF82" s="497"/>
      <c r="AG82" s="500"/>
      <c r="AH82" s="416"/>
      <c r="AI82" s="419"/>
      <c r="AJ82" s="422"/>
      <c r="AK82" s="419"/>
      <c r="AL82" s="425"/>
      <c r="AM82" s="428"/>
      <c r="AN82" s="291"/>
      <c r="AO82" s="232"/>
      <c r="AP82" s="222"/>
      <c r="AQ82" s="231"/>
      <c r="AR82" s="232"/>
      <c r="AS82" s="238"/>
      <c r="AT82" s="223"/>
      <c r="AU82" s="233"/>
    </row>
    <row r="83" spans="1:47" ht="94.5" x14ac:dyDescent="0.25">
      <c r="A83" s="494"/>
      <c r="B83" s="482"/>
      <c r="C83" s="473"/>
      <c r="D83" s="473"/>
      <c r="E83" s="485"/>
      <c r="F83" s="485"/>
      <c r="G83" s="485"/>
      <c r="H83" s="485"/>
      <c r="I83" s="488"/>
      <c r="J83" s="491"/>
      <c r="K83" s="451"/>
      <c r="L83" s="454"/>
      <c r="M83" s="457"/>
      <c r="N83" s="460"/>
      <c r="O83" s="463"/>
      <c r="P83" s="463"/>
      <c r="Q83" s="407"/>
      <c r="R83" s="257">
        <v>29</v>
      </c>
      <c r="S83" s="287" t="s">
        <v>616</v>
      </c>
      <c r="T83" s="287" t="s">
        <v>595</v>
      </c>
      <c r="U83" s="287" t="s">
        <v>480</v>
      </c>
      <c r="V83" s="287" t="s">
        <v>617</v>
      </c>
      <c r="W83" s="287" t="s">
        <v>618</v>
      </c>
      <c r="X83" s="287" t="s">
        <v>619</v>
      </c>
      <c r="Y83" s="287" t="s">
        <v>620</v>
      </c>
      <c r="Z83" s="241">
        <f t="shared" si="61"/>
        <v>100</v>
      </c>
      <c r="AA83" s="242" t="str">
        <f t="shared" si="116"/>
        <v>FUERTE</v>
      </c>
      <c r="AB83" s="243" t="s">
        <v>149</v>
      </c>
      <c r="AC83" s="244" t="str">
        <f t="shared" si="117"/>
        <v>FUERTE</v>
      </c>
      <c r="AD83" s="245">
        <f t="shared" si="118"/>
        <v>100</v>
      </c>
      <c r="AE83" s="245" t="str">
        <f t="shared" si="119"/>
        <v>NO</v>
      </c>
      <c r="AF83" s="497"/>
      <c r="AG83" s="500"/>
      <c r="AH83" s="416"/>
      <c r="AI83" s="419"/>
      <c r="AJ83" s="422"/>
      <c r="AK83" s="419"/>
      <c r="AL83" s="425"/>
      <c r="AM83" s="428"/>
      <c r="AN83" s="291"/>
      <c r="AO83" s="224"/>
      <c r="AP83" s="222"/>
      <c r="AQ83" s="231"/>
      <c r="AR83" s="232"/>
      <c r="AS83" s="238"/>
      <c r="AT83" s="223"/>
      <c r="AU83" s="233"/>
    </row>
    <row r="84" spans="1:47" ht="15.75" x14ac:dyDescent="0.25">
      <c r="A84" s="494"/>
      <c r="B84" s="482"/>
      <c r="C84" s="473"/>
      <c r="D84" s="473"/>
      <c r="E84" s="485"/>
      <c r="F84" s="485"/>
      <c r="G84" s="485"/>
      <c r="H84" s="485"/>
      <c r="I84" s="488"/>
      <c r="J84" s="491"/>
      <c r="K84" s="451"/>
      <c r="L84" s="454"/>
      <c r="M84" s="457"/>
      <c r="N84" s="460"/>
      <c r="O84" s="463"/>
      <c r="P84" s="463"/>
      <c r="Q84" s="407"/>
      <c r="R84" s="257"/>
      <c r="S84" s="287"/>
      <c r="T84" s="287"/>
      <c r="U84" s="287"/>
      <c r="V84" s="287"/>
      <c r="W84" s="287"/>
      <c r="X84" s="287"/>
      <c r="Y84" s="287"/>
      <c r="Z84" s="241" t="str">
        <f t="shared" si="61"/>
        <v/>
      </c>
      <c r="AA84" s="242" t="str">
        <f t="shared" ref="AA84:AA88" si="130">IF(AND(Z84&gt;0,Z84&lt;=85),"DÉBIL",IF(AND(Z84&gt;85,Z84&lt;=95),"MODERADO",IF(AND(Z84&gt;95,Z84&lt;=100),"FUERTE","")))</f>
        <v/>
      </c>
      <c r="AB84" s="243" t="s">
        <v>149</v>
      </c>
      <c r="AC84" s="244" t="str">
        <f t="shared" ref="AC84:AC88" si="131">IFERROR((IF(AND(AA84="FUERTE",AB84="FUERTE"),"FUERTE",IF(OR(AND(AA84="FUERTE",AB84="MODERADO"),AND(AA84="MODERADO",AB84="FUERTE"),AND(AA84="MODERADO",AB84="MODERADO")),"MODERADO",IF(OR(AND(AA84="FUERTE",AB84="DÉBIL"),AND(AA84="MODERADO",AB84="DÉBIL"),AND(AA84="DÉBIL",AB84="FUERTE"),AND(AA84="DÉBIL",AB84="MODERADO"),AND(AA84="DÉBIL",AB84="DÉBIL")),"DÉBIL","")))),"")</f>
        <v/>
      </c>
      <c r="AD84" s="245" t="str">
        <f t="shared" ref="AD84:AD88" si="132">(IF(AC84="DÉBIL",0,IF(AC84="MODERADO",50,IF(AC84="FUERTE",100,""))))</f>
        <v/>
      </c>
      <c r="AE84" s="245" t="str">
        <f t="shared" ref="AE84:AE88" si="133">IFERROR((IF(AC84="FUERTE","NO",IF(OR(AC84="MODERADO",AC84="DÉBIL"),"SI",""))),"")</f>
        <v/>
      </c>
      <c r="AF84" s="497"/>
      <c r="AG84" s="500"/>
      <c r="AH84" s="416"/>
      <c r="AI84" s="419"/>
      <c r="AJ84" s="422"/>
      <c r="AK84" s="419"/>
      <c r="AL84" s="425"/>
      <c r="AM84" s="428"/>
      <c r="AN84" s="291"/>
      <c r="AO84" s="224"/>
      <c r="AP84" s="222"/>
      <c r="AQ84" s="231"/>
      <c r="AR84" s="232"/>
      <c r="AS84" s="238"/>
      <c r="AT84" s="223"/>
      <c r="AU84" s="233"/>
    </row>
    <row r="85" spans="1:47" ht="16.5" thickBot="1" x14ac:dyDescent="0.3">
      <c r="A85" s="495"/>
      <c r="B85" s="483"/>
      <c r="C85" s="474"/>
      <c r="D85" s="474"/>
      <c r="E85" s="486"/>
      <c r="F85" s="486"/>
      <c r="G85" s="486"/>
      <c r="H85" s="486"/>
      <c r="I85" s="489"/>
      <c r="J85" s="492"/>
      <c r="K85" s="452"/>
      <c r="L85" s="455"/>
      <c r="M85" s="458"/>
      <c r="N85" s="461"/>
      <c r="O85" s="464"/>
      <c r="P85" s="464"/>
      <c r="Q85" s="408"/>
      <c r="R85" s="258"/>
      <c r="S85" s="329"/>
      <c r="T85" s="329"/>
      <c r="U85" s="329"/>
      <c r="V85" s="329"/>
      <c r="W85" s="329"/>
      <c r="X85" s="329"/>
      <c r="Y85" s="351"/>
      <c r="Z85" s="312" t="str">
        <f t="shared" si="61"/>
        <v/>
      </c>
      <c r="AA85" s="313" t="str">
        <f t="shared" si="130"/>
        <v/>
      </c>
      <c r="AB85" s="314" t="s">
        <v>149</v>
      </c>
      <c r="AC85" s="315" t="str">
        <f t="shared" si="131"/>
        <v/>
      </c>
      <c r="AD85" s="316" t="str">
        <f t="shared" si="132"/>
        <v/>
      </c>
      <c r="AE85" s="316" t="str">
        <f t="shared" si="133"/>
        <v/>
      </c>
      <c r="AF85" s="498"/>
      <c r="AG85" s="501"/>
      <c r="AH85" s="467"/>
      <c r="AI85" s="468"/>
      <c r="AJ85" s="469"/>
      <c r="AK85" s="468"/>
      <c r="AL85" s="470"/>
      <c r="AM85" s="471"/>
      <c r="AN85" s="353"/>
      <c r="AO85" s="226"/>
      <c r="AP85" s="227"/>
      <c r="AQ85" s="234"/>
      <c r="AR85" s="235"/>
      <c r="AS85" s="239"/>
      <c r="AT85" s="225"/>
      <c r="AU85" s="236"/>
    </row>
    <row r="86" spans="1:47" ht="94.5" x14ac:dyDescent="0.25">
      <c r="A86" s="430">
        <v>16</v>
      </c>
      <c r="B86" s="481" t="s">
        <v>359</v>
      </c>
      <c r="C86" s="472" t="s">
        <v>814</v>
      </c>
      <c r="D86" s="472" t="s">
        <v>790</v>
      </c>
      <c r="E86" s="484" t="s">
        <v>600</v>
      </c>
      <c r="F86" s="484" t="s">
        <v>107</v>
      </c>
      <c r="G86" s="484" t="s">
        <v>601</v>
      </c>
      <c r="H86" s="484" t="s">
        <v>602</v>
      </c>
      <c r="I86" s="487" t="s">
        <v>603</v>
      </c>
      <c r="J86" s="490" t="s">
        <v>414</v>
      </c>
      <c r="K86" s="450">
        <v>1</v>
      </c>
      <c r="L86" s="453" t="str">
        <f>IFERROR((VLOOKUP($K86,Componentes!$A$3:$B$7,2,FALSE)),"")</f>
        <v>Rara Vez</v>
      </c>
      <c r="M86" s="456">
        <f t="shared" ref="M86" si="134">IFERROR((IF(L86="","",IF(L86="Rara vez",0.2,IF(L86="Improbable",0.4,IF(L86="Posible",0.6,IF(L86="Probable",0.8,IF(L86="Casi seguro",1,))))))),"")</f>
        <v>0.2</v>
      </c>
      <c r="N86" s="459" t="str">
        <f>IFERROR((HLOOKUP($A86,'Evaluación de impacto'!$C$7:$AC$28,22,FALSE)),"")</f>
        <v>Catastrófico</v>
      </c>
      <c r="O86" s="462">
        <f t="shared" ref="O86" si="135">IF(N86="","",IF(N86="Mayor",0.8,IF(N86="Catastrófico",1,IF(N86="Moderado",0.6))))</f>
        <v>1</v>
      </c>
      <c r="P86" s="462">
        <f t="shared" ref="P86" si="136">IFERROR(+O86*M86,"")</f>
        <v>0.2</v>
      </c>
      <c r="Q86" s="406" t="str">
        <f ca="1">IFERROR(INDIRECT("Componentes!"&amp;HLOOKUP(N86,Calculo_Impacto,2,FALSE)&amp;VLOOKUP(L86,Calculo_Probabilidad,2,FALSE)),"")</f>
        <v>Extremo</v>
      </c>
      <c r="R86" s="256">
        <v>30</v>
      </c>
      <c r="S86" s="304" t="s">
        <v>621</v>
      </c>
      <c r="T86" s="304" t="s">
        <v>595</v>
      </c>
      <c r="U86" s="304" t="s">
        <v>622</v>
      </c>
      <c r="V86" s="304" t="s">
        <v>623</v>
      </c>
      <c r="W86" s="304" t="s">
        <v>624</v>
      </c>
      <c r="X86" s="304" t="s">
        <v>625</v>
      </c>
      <c r="Y86" s="304" t="s">
        <v>626</v>
      </c>
      <c r="Z86" s="246">
        <f t="shared" si="61"/>
        <v>100</v>
      </c>
      <c r="AA86" s="247" t="str">
        <f t="shared" si="130"/>
        <v>FUERTE</v>
      </c>
      <c r="AB86" s="248" t="s">
        <v>149</v>
      </c>
      <c r="AC86" s="249" t="str">
        <f t="shared" si="131"/>
        <v>FUERTE</v>
      </c>
      <c r="AD86" s="250">
        <f t="shared" si="132"/>
        <v>100</v>
      </c>
      <c r="AE86" s="250" t="str">
        <f t="shared" si="133"/>
        <v>NO</v>
      </c>
      <c r="AF86" s="496" t="str">
        <f t="shared" ref="AF86" si="137">IFERROR(IF(AVERAGE(AD86:AD90)&lt;50,"DÉBIL",IF(AND(AVERAGE(AD86:AD90)&gt;=50,AVERAGE(AD86:AD90)&lt;100),"MODERADO",IF(AVERAGE(AD86:AD90)=100,"FUERTE",""))),"")</f>
        <v>FUERTE</v>
      </c>
      <c r="AG86" s="499">
        <f t="shared" ref="AG86" si="138">IFERROR(IF(M86=0.2,0.2,IF(AF86="DEBIL",M86,IF(AF86="MODERADO",M86-0.2,IF(AND(AF86="FUERTE",M86=0.4),M86-0.2,IF(AF86="FUERTE",M86-0.4,""))))),"")</f>
        <v>0.2</v>
      </c>
      <c r="AH86" s="415" t="str">
        <f t="shared" ref="AH86" si="139">IFERROR(IF(AG86="","",IF(AG86&lt;=0.2,"Muy Baja",IF(AG86&lt;=0.4,"Baja",IF(AG86&lt;=0.6,"Media",IF(AG86&lt;=0.8,"Alta","Muy Alta"))))),"")</f>
        <v>Muy Baja</v>
      </c>
      <c r="AI86" s="418">
        <f t="shared" ref="AI86" si="140">+AG86</f>
        <v>0.2</v>
      </c>
      <c r="AJ86" s="421" t="str">
        <f t="shared" ref="AJ86" si="141">+N86</f>
        <v>Catastrófico</v>
      </c>
      <c r="AK86" s="418">
        <f t="shared" ref="AK86" si="142">IFERROR(IF(AJ86="","",IF(AJ86="Catastrófico",1,IF(AJ86="Mayor",0.8,IF(AJ86="Moderado",0.6,"")))),"")</f>
        <v>1</v>
      </c>
      <c r="AL86" s="424" t="str">
        <f t="shared" ref="AL86" si="143">IFERROR(IF(OR(AND(AH86="Muy Baja",AJ86="Leve"),AND(AH86="Muy Baja",AJ86="Menor"),AND(AH86="Baja",AJ86="Leve")),"Bajo",IF(OR(AND(AH86="Muy baja",AJ86="Moderado"),AND(AH86="Baja",AJ86="Menor"),AND(AH86="Baja",AJ86="Moderado"),AND(AH86="Media",AJ86="Leve"),AND(AH86="Media",AJ86="Menor"),AND(AH86="Media",AJ86="Moderado"),AND(AH86="Alta",AJ86="Leve"),AND(AH86="Alta",AJ86="Menor")),"Moderado",IF(OR(AND(AH86="Muy Baja",AJ86="Mayor"),AND(AH86="Baja",AJ86="Mayor"),AND(AH86="Media",AJ86="Mayor"),AND(AH86="Alta",AJ86="Moderado"),AND(AH86="Alta",AJ86="Mayor"),AND(AH86="Muy Alta",AJ86="Leve"),AND(AH86="Muy Alta",AJ86="Menor"),AND(AH86="Muy Alta",AJ86="Moderado"),AND(AH86="Muy Alta",AJ86="Mayor")),"Alto",IF(OR(AND(AH86="Muy Baja",AJ86="Catastrófico"),AND(AH86="Baja",AJ86="Catastrófico"),AND(AH86="Media",AJ86="Catastrófico"),AND(AH86="Alta",AJ86="Catastrófico"),AND(AH86="Muy Alta",AJ86="Catastrófico")),"Extremo","")))),"")</f>
        <v>Extremo</v>
      </c>
      <c r="AM86" s="427" t="s">
        <v>116</v>
      </c>
      <c r="AN86" s="352"/>
      <c r="AO86" s="220"/>
      <c r="AP86" s="221"/>
      <c r="AQ86" s="228"/>
      <c r="AR86" s="229"/>
      <c r="AS86" s="237"/>
      <c r="AT86" s="219"/>
      <c r="AU86" s="230"/>
    </row>
    <row r="87" spans="1:47" ht="63" x14ac:dyDescent="0.25">
      <c r="A87" s="431"/>
      <c r="B87" s="482"/>
      <c r="C87" s="473"/>
      <c r="D87" s="473"/>
      <c r="E87" s="485"/>
      <c r="F87" s="485"/>
      <c r="G87" s="485"/>
      <c r="H87" s="485"/>
      <c r="I87" s="488"/>
      <c r="J87" s="491"/>
      <c r="K87" s="451"/>
      <c r="L87" s="454"/>
      <c r="M87" s="457"/>
      <c r="N87" s="460"/>
      <c r="O87" s="463"/>
      <c r="P87" s="463"/>
      <c r="Q87" s="407"/>
      <c r="R87" s="257">
        <v>31</v>
      </c>
      <c r="S87" s="287" t="s">
        <v>627</v>
      </c>
      <c r="T87" s="287" t="s">
        <v>595</v>
      </c>
      <c r="U87" s="287" t="s">
        <v>110</v>
      </c>
      <c r="V87" s="287" t="s">
        <v>628</v>
      </c>
      <c r="W87" s="287" t="s">
        <v>629</v>
      </c>
      <c r="X87" s="287" t="s">
        <v>630</v>
      </c>
      <c r="Y87" s="287" t="s">
        <v>631</v>
      </c>
      <c r="Z87" s="241">
        <f t="shared" si="61"/>
        <v>100</v>
      </c>
      <c r="AA87" s="242" t="str">
        <f t="shared" si="130"/>
        <v>FUERTE</v>
      </c>
      <c r="AB87" s="243" t="s">
        <v>149</v>
      </c>
      <c r="AC87" s="244" t="str">
        <f t="shared" si="131"/>
        <v>FUERTE</v>
      </c>
      <c r="AD87" s="245">
        <f t="shared" si="132"/>
        <v>100</v>
      </c>
      <c r="AE87" s="245" t="str">
        <f t="shared" si="133"/>
        <v>NO</v>
      </c>
      <c r="AF87" s="497"/>
      <c r="AG87" s="500"/>
      <c r="AH87" s="416"/>
      <c r="AI87" s="419"/>
      <c r="AJ87" s="422"/>
      <c r="AK87" s="419"/>
      <c r="AL87" s="425"/>
      <c r="AM87" s="428"/>
      <c r="AN87" s="291"/>
      <c r="AO87" s="224"/>
      <c r="AP87" s="222"/>
      <c r="AQ87" s="231"/>
      <c r="AR87" s="232"/>
      <c r="AS87" s="238"/>
      <c r="AT87" s="223"/>
      <c r="AU87" s="233"/>
    </row>
    <row r="88" spans="1:47" ht="94.5" x14ac:dyDescent="0.25">
      <c r="A88" s="431"/>
      <c r="B88" s="482"/>
      <c r="C88" s="473"/>
      <c r="D88" s="473"/>
      <c r="E88" s="485"/>
      <c r="F88" s="485"/>
      <c r="G88" s="485"/>
      <c r="H88" s="485"/>
      <c r="I88" s="488"/>
      <c r="J88" s="491"/>
      <c r="K88" s="451"/>
      <c r="L88" s="454"/>
      <c r="M88" s="457"/>
      <c r="N88" s="460"/>
      <c r="O88" s="463"/>
      <c r="P88" s="463"/>
      <c r="Q88" s="407"/>
      <c r="R88" s="257">
        <v>32</v>
      </c>
      <c r="S88" s="287" t="s">
        <v>632</v>
      </c>
      <c r="T88" s="287" t="s">
        <v>633</v>
      </c>
      <c r="U88" s="287" t="s">
        <v>434</v>
      </c>
      <c r="V88" s="287" t="s">
        <v>634</v>
      </c>
      <c r="W88" s="287" t="s">
        <v>635</v>
      </c>
      <c r="X88" s="287" t="s">
        <v>636</v>
      </c>
      <c r="Y88" s="287" t="s">
        <v>626</v>
      </c>
      <c r="Z88" s="241">
        <f t="shared" si="61"/>
        <v>100</v>
      </c>
      <c r="AA88" s="242" t="str">
        <f t="shared" si="130"/>
        <v>FUERTE</v>
      </c>
      <c r="AB88" s="243" t="s">
        <v>149</v>
      </c>
      <c r="AC88" s="244" t="str">
        <f t="shared" si="131"/>
        <v>FUERTE</v>
      </c>
      <c r="AD88" s="245">
        <f t="shared" si="132"/>
        <v>100</v>
      </c>
      <c r="AE88" s="245" t="str">
        <f t="shared" si="133"/>
        <v>NO</v>
      </c>
      <c r="AF88" s="497"/>
      <c r="AG88" s="500"/>
      <c r="AH88" s="416"/>
      <c r="AI88" s="419"/>
      <c r="AJ88" s="422"/>
      <c r="AK88" s="419"/>
      <c r="AL88" s="425"/>
      <c r="AM88" s="428"/>
      <c r="AN88" s="291"/>
      <c r="AO88" s="224"/>
      <c r="AP88" s="222"/>
      <c r="AQ88" s="231"/>
      <c r="AR88" s="232"/>
      <c r="AS88" s="238"/>
      <c r="AT88" s="223"/>
      <c r="AU88" s="233"/>
    </row>
    <row r="89" spans="1:47" ht="15.75" x14ac:dyDescent="0.25">
      <c r="A89" s="431"/>
      <c r="B89" s="482"/>
      <c r="C89" s="473"/>
      <c r="D89" s="473"/>
      <c r="E89" s="485"/>
      <c r="F89" s="485"/>
      <c r="G89" s="485"/>
      <c r="H89" s="485"/>
      <c r="I89" s="488"/>
      <c r="J89" s="491"/>
      <c r="K89" s="451"/>
      <c r="L89" s="454"/>
      <c r="M89" s="457"/>
      <c r="N89" s="460"/>
      <c r="O89" s="463"/>
      <c r="P89" s="463"/>
      <c r="Q89" s="407"/>
      <c r="R89" s="257"/>
      <c r="S89" s="287"/>
      <c r="T89" s="287"/>
      <c r="U89" s="287"/>
      <c r="V89" s="287"/>
      <c r="W89" s="287"/>
      <c r="X89" s="287"/>
      <c r="Y89" s="287"/>
      <c r="Z89" s="241" t="str">
        <f t="shared" si="61"/>
        <v/>
      </c>
      <c r="AA89" s="242" t="str">
        <f t="shared" ref="AA89:AA92" si="144">IF(AND(Z89&gt;0,Z89&lt;=85),"DÉBIL",IF(AND(Z89&gt;85,Z89&lt;=95),"MODERADO",IF(AND(Z89&gt;95,Z89&lt;=100),"FUERTE","")))</f>
        <v/>
      </c>
      <c r="AB89" s="243"/>
      <c r="AC89" s="244" t="str">
        <f t="shared" ref="AC89:AC92" si="145">IFERROR((IF(AND(AA89="FUERTE",AB89="FUERTE"),"FUERTE",IF(OR(AND(AA89="FUERTE",AB89="MODERADO"),AND(AA89="MODERADO",AB89="FUERTE"),AND(AA89="MODERADO",AB89="MODERADO")),"MODERADO",IF(OR(AND(AA89="FUERTE",AB89="DÉBIL"),AND(AA89="MODERADO",AB89="DÉBIL"),AND(AA89="DÉBIL",AB89="FUERTE"),AND(AA89="DÉBIL",AB89="MODERADO"),AND(AA89="DÉBIL",AB89="DÉBIL")),"DÉBIL","")))),"")</f>
        <v/>
      </c>
      <c r="AD89" s="245" t="str">
        <f t="shared" ref="AD89:AD92" si="146">(IF(AC89="DÉBIL",0,IF(AC89="MODERADO",50,IF(AC89="FUERTE",100,""))))</f>
        <v/>
      </c>
      <c r="AE89" s="245" t="str">
        <f t="shared" ref="AE89:AE92" si="147">IFERROR((IF(AC89="FUERTE","NO",IF(OR(AC89="MODERADO",AC89="DÉBIL"),"SI",""))),"")</f>
        <v/>
      </c>
      <c r="AF89" s="497"/>
      <c r="AG89" s="500"/>
      <c r="AH89" s="416"/>
      <c r="AI89" s="419"/>
      <c r="AJ89" s="422"/>
      <c r="AK89" s="419"/>
      <c r="AL89" s="425"/>
      <c r="AM89" s="428"/>
      <c r="AN89" s="291"/>
      <c r="AO89" s="224"/>
      <c r="AP89" s="222"/>
      <c r="AQ89" s="231"/>
      <c r="AR89" s="232"/>
      <c r="AS89" s="238"/>
      <c r="AT89" s="223"/>
      <c r="AU89" s="233"/>
    </row>
    <row r="90" spans="1:47" ht="16.5" thickBot="1" x14ac:dyDescent="0.3">
      <c r="A90" s="432"/>
      <c r="B90" s="483"/>
      <c r="C90" s="474"/>
      <c r="D90" s="474"/>
      <c r="E90" s="486"/>
      <c r="F90" s="486"/>
      <c r="G90" s="486"/>
      <c r="H90" s="486"/>
      <c r="I90" s="489"/>
      <c r="J90" s="492"/>
      <c r="K90" s="452"/>
      <c r="L90" s="455"/>
      <c r="M90" s="458"/>
      <c r="N90" s="461"/>
      <c r="O90" s="464"/>
      <c r="P90" s="464"/>
      <c r="Q90" s="408"/>
      <c r="R90" s="258"/>
      <c r="S90" s="351"/>
      <c r="T90" s="351"/>
      <c r="U90" s="351"/>
      <c r="V90" s="351"/>
      <c r="W90" s="351"/>
      <c r="X90" s="351"/>
      <c r="Y90" s="351"/>
      <c r="Z90" s="312" t="str">
        <f t="shared" si="61"/>
        <v/>
      </c>
      <c r="AA90" s="313" t="str">
        <f t="shared" si="144"/>
        <v/>
      </c>
      <c r="AB90" s="314"/>
      <c r="AC90" s="315" t="str">
        <f t="shared" si="145"/>
        <v/>
      </c>
      <c r="AD90" s="316" t="str">
        <f t="shared" si="146"/>
        <v/>
      </c>
      <c r="AE90" s="316" t="str">
        <f t="shared" si="147"/>
        <v/>
      </c>
      <c r="AF90" s="498"/>
      <c r="AG90" s="501"/>
      <c r="AH90" s="467"/>
      <c r="AI90" s="468"/>
      <c r="AJ90" s="469"/>
      <c r="AK90" s="468"/>
      <c r="AL90" s="470"/>
      <c r="AM90" s="471"/>
      <c r="AN90" s="363"/>
      <c r="AO90" s="319"/>
      <c r="AP90" s="296"/>
      <c r="AQ90" s="234"/>
      <c r="AR90" s="235"/>
      <c r="AS90" s="239"/>
      <c r="AT90" s="225"/>
      <c r="AU90" s="236"/>
    </row>
    <row r="91" spans="1:47" ht="63" x14ac:dyDescent="0.25">
      <c r="A91" s="493">
        <v>17</v>
      </c>
      <c r="B91" s="481" t="s">
        <v>637</v>
      </c>
      <c r="C91" s="472" t="s">
        <v>816</v>
      </c>
      <c r="D91" s="472" t="s">
        <v>791</v>
      </c>
      <c r="E91" s="484" t="s">
        <v>638</v>
      </c>
      <c r="F91" s="484" t="s">
        <v>107</v>
      </c>
      <c r="G91" s="484" t="s">
        <v>639</v>
      </c>
      <c r="H91" s="484" t="s">
        <v>640</v>
      </c>
      <c r="I91" s="484" t="s">
        <v>641</v>
      </c>
      <c r="J91" s="490" t="s">
        <v>142</v>
      </c>
      <c r="K91" s="450">
        <v>4</v>
      </c>
      <c r="L91" s="453" t="str">
        <f>IFERROR((VLOOKUP($K91,Componentes!$A$3:$B$7,2,FALSE)),"")</f>
        <v>Probable</v>
      </c>
      <c r="M91" s="456">
        <f t="shared" ref="M91" si="148">IFERROR((IF(L91="","",IF(L91="Rara vez",0.2,IF(L91="Improbable",0.4,IF(L91="Posible",0.6,IF(L91="Probable",0.8,IF(L91="Casi seguro",1,))))))),"")</f>
        <v>0.8</v>
      </c>
      <c r="N91" s="459" t="str">
        <f>IFERROR((HLOOKUP($A91,'Evaluación de impacto'!$C$7:$AC$28,22,FALSE)),"")</f>
        <v>Catastrófico</v>
      </c>
      <c r="O91" s="462">
        <f t="shared" ref="O91" si="149">IF(N91="","",IF(N91="Mayor",0.8,IF(N91="Catastrófico",1,IF(N91="Moderado",0.6))))</f>
        <v>1</v>
      </c>
      <c r="P91" s="462">
        <f t="shared" ref="P91" si="150">IFERROR(+O91*M91,"")</f>
        <v>0.8</v>
      </c>
      <c r="Q91" s="406" t="str">
        <f ca="1">IFERROR(INDIRECT("Componentes!"&amp;HLOOKUP(N91,Calculo_Impacto,2,FALSE)&amp;VLOOKUP(L91,Calculo_Probabilidad,2,FALSE)),"")</f>
        <v>Extremo</v>
      </c>
      <c r="R91" s="256">
        <v>33</v>
      </c>
      <c r="S91" s="304" t="s">
        <v>646</v>
      </c>
      <c r="T91" s="304" t="s">
        <v>647</v>
      </c>
      <c r="U91" s="304" t="s">
        <v>480</v>
      </c>
      <c r="V91" s="304" t="s">
        <v>648</v>
      </c>
      <c r="W91" s="304" t="s">
        <v>649</v>
      </c>
      <c r="X91" s="304" t="s">
        <v>650</v>
      </c>
      <c r="Y91" s="304" t="s">
        <v>651</v>
      </c>
      <c r="Z91" s="246">
        <f t="shared" si="61"/>
        <v>100</v>
      </c>
      <c r="AA91" s="247" t="str">
        <f t="shared" si="144"/>
        <v>FUERTE</v>
      </c>
      <c r="AB91" s="248" t="s">
        <v>149</v>
      </c>
      <c r="AC91" s="249" t="str">
        <f t="shared" si="145"/>
        <v>FUERTE</v>
      </c>
      <c r="AD91" s="250">
        <f t="shared" si="146"/>
        <v>100</v>
      </c>
      <c r="AE91" s="250" t="str">
        <f t="shared" si="147"/>
        <v>NO</v>
      </c>
      <c r="AF91" s="409" t="str">
        <f t="shared" ref="AF91" si="151">IFERROR(IF(AVERAGE(AD91:AD95)&lt;50,"DÉBIL",IF(AND(AVERAGE(AD91:AD95)&gt;=50,AVERAGE(AD91:AD95)&lt;100),"MODERADO",IF(AVERAGE(AD91:AD95)=100,"FUERTE",""))),"")</f>
        <v>FUERTE</v>
      </c>
      <c r="AG91" s="412">
        <f t="shared" ref="AG91" si="152">IFERROR(IF(M91=0.2,0.2,IF(AF91="DEBIL",M91,IF(AF91="MODERADO",M91-0.2,IF(AND(AF91="FUERTE",M91=0.4),M91-0.2,IF(AF91="FUERTE",M91-0.4,""))))),"")</f>
        <v>0.4</v>
      </c>
      <c r="AH91" s="415" t="str">
        <f t="shared" ref="AH91" si="153">IFERROR(IF(AG91="","",IF(AG91&lt;=0.2,"Muy Baja",IF(AG91&lt;=0.4,"Baja",IF(AG91&lt;=0.6,"Media",IF(AG91&lt;=0.8,"Alta","Muy Alta"))))),"")</f>
        <v>Baja</v>
      </c>
      <c r="AI91" s="418">
        <f t="shared" ref="AI91" si="154">+AG91</f>
        <v>0.4</v>
      </c>
      <c r="AJ91" s="421" t="str">
        <f t="shared" ref="AJ91" si="155">+N91</f>
        <v>Catastrófico</v>
      </c>
      <c r="AK91" s="418">
        <f t="shared" ref="AK91" si="156">IFERROR(IF(AJ91="","",IF(AJ91="Catastrófico",1,IF(AJ91="Mayor",0.8,IF(AJ91="Moderado",0.6,"")))),"")</f>
        <v>1</v>
      </c>
      <c r="AL91" s="424" t="str">
        <f t="shared" ref="AL91" si="157">IFERROR(IF(OR(AND(AH91="Muy Baja",AJ91="Leve"),AND(AH91="Muy Baja",AJ91="Menor"),AND(AH91="Baja",AJ91="Leve")),"Bajo",IF(OR(AND(AH91="Muy baja",AJ91="Moderado"),AND(AH91="Baja",AJ91="Menor"),AND(AH91="Baja",AJ91="Moderado"),AND(AH91="Media",AJ91="Leve"),AND(AH91="Media",AJ91="Menor"),AND(AH91="Media",AJ91="Moderado"),AND(AH91="Alta",AJ91="Leve"),AND(AH91="Alta",AJ91="Menor")),"Moderado",IF(OR(AND(AH91="Muy Baja",AJ91="Mayor"),AND(AH91="Baja",AJ91="Mayor"),AND(AH91="Media",AJ91="Mayor"),AND(AH91="Alta",AJ91="Moderado"),AND(AH91="Alta",AJ91="Mayor"),AND(AH91="Muy Alta",AJ91="Leve"),AND(AH91="Muy Alta",AJ91="Menor"),AND(AH91="Muy Alta",AJ91="Moderado"),AND(AH91="Muy Alta",AJ91="Mayor")),"Alto",IF(OR(AND(AH91="Muy Baja",AJ91="Catastrófico"),AND(AH91="Baja",AJ91="Catastrófico"),AND(AH91="Media",AJ91="Catastrófico"),AND(AH91="Alta",AJ91="Catastrófico"),AND(AH91="Muy Alta",AJ91="Catastrófico")),"Extremo","")))),"")</f>
        <v>Extremo</v>
      </c>
      <c r="AM91" s="427" t="s">
        <v>116</v>
      </c>
      <c r="AN91" s="352" t="s">
        <v>657</v>
      </c>
      <c r="AO91" s="320" t="s">
        <v>658</v>
      </c>
      <c r="AP91" s="221" t="s">
        <v>659</v>
      </c>
      <c r="AQ91" s="228"/>
      <c r="AR91" s="229"/>
      <c r="AS91" s="237"/>
      <c r="AT91" s="219"/>
      <c r="AU91" s="230"/>
    </row>
    <row r="92" spans="1:47" ht="63" x14ac:dyDescent="0.25">
      <c r="A92" s="494"/>
      <c r="B92" s="482"/>
      <c r="C92" s="473"/>
      <c r="D92" s="473"/>
      <c r="E92" s="485"/>
      <c r="F92" s="485"/>
      <c r="G92" s="485"/>
      <c r="H92" s="485"/>
      <c r="I92" s="485"/>
      <c r="J92" s="491"/>
      <c r="K92" s="451"/>
      <c r="L92" s="454"/>
      <c r="M92" s="457"/>
      <c r="N92" s="460"/>
      <c r="O92" s="463"/>
      <c r="P92" s="463"/>
      <c r="Q92" s="407"/>
      <c r="R92" s="257">
        <v>34</v>
      </c>
      <c r="S92" s="287" t="s">
        <v>652</v>
      </c>
      <c r="T92" s="287" t="s">
        <v>647</v>
      </c>
      <c r="U92" s="287" t="s">
        <v>504</v>
      </c>
      <c r="V92" s="287" t="s">
        <v>653</v>
      </c>
      <c r="W92" s="287" t="s">
        <v>654</v>
      </c>
      <c r="X92" s="287" t="s">
        <v>655</v>
      </c>
      <c r="Y92" s="287" t="s">
        <v>656</v>
      </c>
      <c r="Z92" s="241">
        <f t="shared" si="61"/>
        <v>100</v>
      </c>
      <c r="AA92" s="242" t="str">
        <f t="shared" si="144"/>
        <v>FUERTE</v>
      </c>
      <c r="AB92" s="243" t="s">
        <v>149</v>
      </c>
      <c r="AC92" s="244" t="str">
        <f t="shared" si="145"/>
        <v>FUERTE</v>
      </c>
      <c r="AD92" s="245">
        <f t="shared" si="146"/>
        <v>100</v>
      </c>
      <c r="AE92" s="245" t="str">
        <f t="shared" si="147"/>
        <v>NO</v>
      </c>
      <c r="AF92" s="410"/>
      <c r="AG92" s="413"/>
      <c r="AH92" s="416"/>
      <c r="AI92" s="419"/>
      <c r="AJ92" s="422"/>
      <c r="AK92" s="419"/>
      <c r="AL92" s="425"/>
      <c r="AM92" s="428"/>
      <c r="AN92" s="291" t="s">
        <v>660</v>
      </c>
      <c r="AO92" s="318" t="s">
        <v>658</v>
      </c>
      <c r="AP92" s="222">
        <v>44986</v>
      </c>
      <c r="AQ92" s="231"/>
      <c r="AR92" s="232"/>
      <c r="AS92" s="238"/>
      <c r="AT92" s="223"/>
      <c r="AU92" s="233"/>
    </row>
    <row r="93" spans="1:47" ht="15.75" x14ac:dyDescent="0.25">
      <c r="A93" s="494"/>
      <c r="B93" s="482"/>
      <c r="C93" s="473"/>
      <c r="D93" s="473"/>
      <c r="E93" s="485"/>
      <c r="F93" s="485"/>
      <c r="G93" s="485"/>
      <c r="H93" s="485"/>
      <c r="I93" s="485"/>
      <c r="J93" s="491"/>
      <c r="K93" s="451"/>
      <c r="L93" s="454"/>
      <c r="M93" s="457"/>
      <c r="N93" s="460"/>
      <c r="O93" s="463"/>
      <c r="P93" s="463"/>
      <c r="Q93" s="407"/>
      <c r="R93" s="257"/>
      <c r="S93" s="287"/>
      <c r="T93" s="287"/>
      <c r="U93" s="287"/>
      <c r="V93" s="287"/>
      <c r="W93" s="287"/>
      <c r="X93" s="287"/>
      <c r="Y93" s="287"/>
      <c r="Z93" s="241" t="str">
        <f t="shared" si="61"/>
        <v/>
      </c>
      <c r="AA93" s="242" t="str">
        <f t="shared" ref="AA93:AA96" si="158">IF(AND(Z93&gt;0,Z93&lt;=85),"DÉBIL",IF(AND(Z93&gt;85,Z93&lt;=95),"MODERADO",IF(AND(Z93&gt;95,Z93&lt;=100),"FUERTE","")))</f>
        <v/>
      </c>
      <c r="AB93" s="243"/>
      <c r="AC93" s="244" t="str">
        <f t="shared" ref="AC93:AC96" si="159">IFERROR((IF(AND(AA93="FUERTE",AB93="FUERTE"),"FUERTE",IF(OR(AND(AA93="FUERTE",AB93="MODERADO"),AND(AA93="MODERADO",AB93="FUERTE"),AND(AA93="MODERADO",AB93="MODERADO")),"MODERADO",IF(OR(AND(AA93="FUERTE",AB93="DÉBIL"),AND(AA93="MODERADO",AB93="DÉBIL"),AND(AA93="DÉBIL",AB93="FUERTE"),AND(AA93="DÉBIL",AB93="MODERADO"),AND(AA93="DÉBIL",AB93="DÉBIL")),"DÉBIL","")))),"")</f>
        <v/>
      </c>
      <c r="AD93" s="245" t="str">
        <f t="shared" ref="AD93:AD96" si="160">(IF(AC93="DÉBIL",0,IF(AC93="MODERADO",50,IF(AC93="FUERTE",100,""))))</f>
        <v/>
      </c>
      <c r="AE93" s="245" t="str">
        <f t="shared" ref="AE93:AE96" si="161">IFERROR((IF(AC93="FUERTE","NO",IF(OR(AC93="MODERADO",AC93="DÉBIL"),"SI",""))),"")</f>
        <v/>
      </c>
      <c r="AF93" s="410"/>
      <c r="AG93" s="413"/>
      <c r="AH93" s="416"/>
      <c r="AI93" s="419"/>
      <c r="AJ93" s="422"/>
      <c r="AK93" s="419"/>
      <c r="AL93" s="425"/>
      <c r="AM93" s="428"/>
      <c r="AN93" s="291"/>
      <c r="AO93" s="224"/>
      <c r="AP93" s="222"/>
      <c r="AQ93" s="231"/>
      <c r="AR93" s="232"/>
      <c r="AS93" s="238"/>
      <c r="AT93" s="223"/>
      <c r="AU93" s="233"/>
    </row>
    <row r="94" spans="1:47" ht="15.75" x14ac:dyDescent="0.25">
      <c r="A94" s="494"/>
      <c r="B94" s="482"/>
      <c r="C94" s="473"/>
      <c r="D94" s="473"/>
      <c r="E94" s="485"/>
      <c r="F94" s="485"/>
      <c r="G94" s="485"/>
      <c r="H94" s="485"/>
      <c r="I94" s="485"/>
      <c r="J94" s="491"/>
      <c r="K94" s="451"/>
      <c r="L94" s="454"/>
      <c r="M94" s="457"/>
      <c r="N94" s="460"/>
      <c r="O94" s="463"/>
      <c r="P94" s="463"/>
      <c r="Q94" s="407"/>
      <c r="R94" s="257"/>
      <c r="S94" s="287"/>
      <c r="T94" s="287"/>
      <c r="U94" s="287"/>
      <c r="V94" s="287"/>
      <c r="W94" s="287"/>
      <c r="X94" s="287"/>
      <c r="Y94" s="287"/>
      <c r="Z94" s="241" t="str">
        <f t="shared" si="61"/>
        <v/>
      </c>
      <c r="AA94" s="242" t="str">
        <f t="shared" si="158"/>
        <v/>
      </c>
      <c r="AB94" s="243"/>
      <c r="AC94" s="244" t="str">
        <f t="shared" si="159"/>
        <v/>
      </c>
      <c r="AD94" s="245" t="str">
        <f t="shared" si="160"/>
        <v/>
      </c>
      <c r="AE94" s="245" t="str">
        <f t="shared" si="161"/>
        <v/>
      </c>
      <c r="AF94" s="410"/>
      <c r="AG94" s="413"/>
      <c r="AH94" s="416"/>
      <c r="AI94" s="419"/>
      <c r="AJ94" s="422"/>
      <c r="AK94" s="419"/>
      <c r="AL94" s="425"/>
      <c r="AM94" s="428"/>
      <c r="AN94" s="291"/>
      <c r="AO94" s="224"/>
      <c r="AP94" s="222"/>
      <c r="AQ94" s="231"/>
      <c r="AR94" s="232"/>
      <c r="AS94" s="238"/>
      <c r="AT94" s="223"/>
      <c r="AU94" s="233"/>
    </row>
    <row r="95" spans="1:47" ht="16.5" thickBot="1" x14ac:dyDescent="0.3">
      <c r="A95" s="495"/>
      <c r="B95" s="483"/>
      <c r="C95" s="474"/>
      <c r="D95" s="474"/>
      <c r="E95" s="486"/>
      <c r="F95" s="486"/>
      <c r="G95" s="486"/>
      <c r="H95" s="486"/>
      <c r="I95" s="486"/>
      <c r="J95" s="492"/>
      <c r="K95" s="452"/>
      <c r="L95" s="455"/>
      <c r="M95" s="458"/>
      <c r="N95" s="461"/>
      <c r="O95" s="464"/>
      <c r="P95" s="464"/>
      <c r="Q95" s="408"/>
      <c r="R95" s="258"/>
      <c r="S95" s="351"/>
      <c r="T95" s="351"/>
      <c r="U95" s="351"/>
      <c r="V95" s="351"/>
      <c r="W95" s="351"/>
      <c r="X95" s="351"/>
      <c r="Y95" s="351"/>
      <c r="Z95" s="312" t="str">
        <f t="shared" si="61"/>
        <v/>
      </c>
      <c r="AA95" s="313" t="str">
        <f t="shared" si="158"/>
        <v/>
      </c>
      <c r="AB95" s="314"/>
      <c r="AC95" s="315" t="str">
        <f t="shared" si="159"/>
        <v/>
      </c>
      <c r="AD95" s="316" t="str">
        <f t="shared" si="160"/>
        <v/>
      </c>
      <c r="AE95" s="316" t="str">
        <f t="shared" si="161"/>
        <v/>
      </c>
      <c r="AF95" s="465"/>
      <c r="AG95" s="466"/>
      <c r="AH95" s="467"/>
      <c r="AI95" s="468"/>
      <c r="AJ95" s="469"/>
      <c r="AK95" s="468"/>
      <c r="AL95" s="470"/>
      <c r="AM95" s="471"/>
      <c r="AN95" s="363"/>
      <c r="AO95" s="319"/>
      <c r="AP95" s="296"/>
      <c r="AQ95" s="234"/>
      <c r="AR95" s="235"/>
      <c r="AS95" s="239"/>
      <c r="AT95" s="225"/>
      <c r="AU95" s="236"/>
    </row>
    <row r="96" spans="1:47" ht="79.5" thickBot="1" x14ac:dyDescent="0.3">
      <c r="A96" s="430">
        <v>18</v>
      </c>
      <c r="B96" s="481" t="s">
        <v>637</v>
      </c>
      <c r="C96" s="472" t="s">
        <v>816</v>
      </c>
      <c r="D96" s="472" t="s">
        <v>791</v>
      </c>
      <c r="E96" s="484" t="s">
        <v>642</v>
      </c>
      <c r="F96" s="484" t="s">
        <v>107</v>
      </c>
      <c r="G96" s="484" t="s">
        <v>643</v>
      </c>
      <c r="H96" s="484" t="s">
        <v>644</v>
      </c>
      <c r="I96" s="484" t="s">
        <v>645</v>
      </c>
      <c r="J96" s="490" t="s">
        <v>142</v>
      </c>
      <c r="K96" s="450">
        <v>4</v>
      </c>
      <c r="L96" s="453" t="str">
        <f>IFERROR((VLOOKUP($K96,Componentes!$A$3:$B$7,2,FALSE)),"")</f>
        <v>Probable</v>
      </c>
      <c r="M96" s="456">
        <f t="shared" ref="M96" si="162">IFERROR((IF(L96="","",IF(L96="Rara vez",0.2,IF(L96="Improbable",0.4,IF(L96="Posible",0.6,IF(L96="Probable",0.8,IF(L96="Casi seguro",1,))))))),"")</f>
        <v>0.8</v>
      </c>
      <c r="N96" s="459" t="str">
        <f>IFERROR((HLOOKUP($A96,'Evaluación de impacto'!$C$7:$AC$28,22,FALSE)),"")</f>
        <v>Catastrófico</v>
      </c>
      <c r="O96" s="462">
        <f t="shared" ref="O96" si="163">IF(N96="","",IF(N96="Mayor",0.8,IF(N96="Catastrófico",1,IF(N96="Moderado",0.6))))</f>
        <v>1</v>
      </c>
      <c r="P96" s="462">
        <f t="shared" ref="P96" si="164">IFERROR(+O96*M96,"")</f>
        <v>0.8</v>
      </c>
      <c r="Q96" s="406" t="str">
        <f ca="1">IFERROR(INDIRECT("Componentes!"&amp;HLOOKUP(N96,Calculo_Impacto,2,FALSE)&amp;VLOOKUP(L96,Calculo_Probabilidad,2,FALSE)),"")</f>
        <v>Extremo</v>
      </c>
      <c r="R96" s="256">
        <v>35</v>
      </c>
      <c r="S96" s="304" t="s">
        <v>661</v>
      </c>
      <c r="T96" s="304" t="s">
        <v>662</v>
      </c>
      <c r="U96" s="304" t="s">
        <v>480</v>
      </c>
      <c r="V96" s="304" t="s">
        <v>663</v>
      </c>
      <c r="W96" s="304" t="s">
        <v>664</v>
      </c>
      <c r="X96" s="304" t="s">
        <v>665</v>
      </c>
      <c r="Y96" s="304" t="s">
        <v>666</v>
      </c>
      <c r="Z96" s="321">
        <f t="shared" si="61"/>
        <v>100</v>
      </c>
      <c r="AA96" s="322" t="str">
        <f t="shared" si="158"/>
        <v>FUERTE</v>
      </c>
      <c r="AB96" s="323" t="s">
        <v>282</v>
      </c>
      <c r="AC96" s="324" t="str">
        <f t="shared" si="159"/>
        <v>MODERADO</v>
      </c>
      <c r="AD96" s="250">
        <f t="shared" si="160"/>
        <v>50</v>
      </c>
      <c r="AE96" s="250" t="str">
        <f t="shared" si="161"/>
        <v>SI</v>
      </c>
      <c r="AF96" s="409" t="str">
        <f t="shared" ref="AF96" si="165">IFERROR(IF(AVERAGE(AD96:AD100)&lt;50,"DÉBIL",IF(AND(AVERAGE(AD96:AD100)&gt;=50,AVERAGE(AD96:AD100)&lt;100),"MODERADO",IF(AVERAGE(AD96:AD100)=100,"FUERTE",""))),"")</f>
        <v>MODERADO</v>
      </c>
      <c r="AG96" s="412">
        <f t="shared" ref="AG96" si="166">IFERROR(IF(M96=0.2,0.2,IF(AF96="DEBIL",M96,IF(AF96="MODERADO",M96-0.2,IF(AND(AF96="FUERTE",M96=0.4),M96-0.2,IF(AF96="FUERTE",M96-0.4,""))))),"")</f>
        <v>0.60000000000000009</v>
      </c>
      <c r="AH96" s="415" t="str">
        <f t="shared" ref="AH96" si="167">IFERROR(IF(AG96="","",IF(AG96&lt;=0.2,"Muy Baja",IF(AG96&lt;=0.4,"Baja",IF(AG96&lt;=0.6,"Media",IF(AG96&lt;=0.8,"Alta","Muy Alta"))))),"")</f>
        <v>Media</v>
      </c>
      <c r="AI96" s="418">
        <f t="shared" ref="AI96" si="168">+AG96</f>
        <v>0.60000000000000009</v>
      </c>
      <c r="AJ96" s="421" t="str">
        <f t="shared" ref="AJ96" si="169">+N96</f>
        <v>Catastrófico</v>
      </c>
      <c r="AK96" s="418">
        <f t="shared" ref="AK96" si="170">IFERROR(IF(AJ96="","",IF(AJ96="Catastrófico",1,IF(AJ96="Mayor",0.8,IF(AJ96="Moderado",0.6,"")))),"")</f>
        <v>1</v>
      </c>
      <c r="AL96" s="424" t="str">
        <f t="shared" ref="AL96" si="171">IFERROR(IF(OR(AND(AH96="Muy Baja",AJ96="Leve"),AND(AH96="Muy Baja",AJ96="Menor"),AND(AH96="Baja",AJ96="Leve")),"Bajo",IF(OR(AND(AH96="Muy baja",AJ96="Moderado"),AND(AH96="Baja",AJ96="Menor"),AND(AH96="Baja",AJ96="Moderado"),AND(AH96="Media",AJ96="Leve"),AND(AH96="Media",AJ96="Menor"),AND(AH96="Media",AJ96="Moderado"),AND(AH96="Alta",AJ96="Leve"),AND(AH96="Alta",AJ96="Menor")),"Moderado",IF(OR(AND(AH96="Muy Baja",AJ96="Mayor"),AND(AH96="Baja",AJ96="Mayor"),AND(AH96="Media",AJ96="Mayor"),AND(AH96="Alta",AJ96="Moderado"),AND(AH96="Alta",AJ96="Mayor"),AND(AH96="Muy Alta",AJ96="Leve"),AND(AH96="Muy Alta",AJ96="Menor"),AND(AH96="Muy Alta",AJ96="Moderado"),AND(AH96="Muy Alta",AJ96="Mayor")),"Alto",IF(OR(AND(AH96="Muy Baja",AJ96="Catastrófico"),AND(AH96="Baja",AJ96="Catastrófico"),AND(AH96="Media",AJ96="Catastrófico"),AND(AH96="Alta",AJ96="Catastrófico"),AND(AH96="Muy Alta",AJ96="Catastrófico")),"Extremo","")))),"")</f>
        <v>Extremo</v>
      </c>
      <c r="AM96" s="427" t="s">
        <v>116</v>
      </c>
      <c r="AN96" s="352" t="s">
        <v>667</v>
      </c>
      <c r="AO96" s="216" t="s">
        <v>668</v>
      </c>
      <c r="AP96" s="221">
        <v>45046</v>
      </c>
      <c r="AQ96" s="228"/>
      <c r="AR96" s="229"/>
      <c r="AS96" s="237"/>
      <c r="AT96" s="219"/>
      <c r="AU96" s="230"/>
    </row>
    <row r="97" spans="1:47" ht="32.25" thickBot="1" x14ac:dyDescent="0.3">
      <c r="A97" s="431"/>
      <c r="B97" s="482"/>
      <c r="C97" s="473"/>
      <c r="D97" s="473"/>
      <c r="E97" s="485"/>
      <c r="F97" s="485"/>
      <c r="G97" s="485"/>
      <c r="H97" s="485"/>
      <c r="I97" s="485"/>
      <c r="J97" s="491"/>
      <c r="K97" s="451"/>
      <c r="L97" s="454"/>
      <c r="M97" s="457"/>
      <c r="N97" s="460"/>
      <c r="O97" s="463"/>
      <c r="P97" s="463"/>
      <c r="Q97" s="407"/>
      <c r="R97" s="257"/>
      <c r="S97" s="287"/>
      <c r="T97" s="287"/>
      <c r="U97" s="287"/>
      <c r="V97" s="287"/>
      <c r="W97" s="287"/>
      <c r="X97" s="287"/>
      <c r="Y97" s="287"/>
      <c r="Z97" s="241" t="str">
        <f t="shared" si="61"/>
        <v/>
      </c>
      <c r="AA97" s="242" t="str">
        <f t="shared" ref="AA97:AA101" si="172">IF(AND(Z97&gt;0,Z97&lt;=85),"DÉBIL",IF(AND(Z97&gt;85,Z97&lt;=95),"MODERADO",IF(AND(Z97&gt;95,Z97&lt;=100),"FUERTE","")))</f>
        <v/>
      </c>
      <c r="AB97" s="243"/>
      <c r="AC97" s="244" t="str">
        <f t="shared" ref="AC97:AC101" si="173">IFERROR((IF(AND(AA97="FUERTE",AB97="FUERTE"),"FUERTE",IF(OR(AND(AA97="FUERTE",AB97="MODERADO"),AND(AA97="MODERADO",AB97="FUERTE"),AND(AA97="MODERADO",AB97="MODERADO")),"MODERADO",IF(OR(AND(AA97="FUERTE",AB97="DÉBIL"),AND(AA97="MODERADO",AB97="DÉBIL"),AND(AA97="DÉBIL",AB97="FUERTE"),AND(AA97="DÉBIL",AB97="MODERADO"),AND(AA97="DÉBIL",AB97="DÉBIL")),"DÉBIL","")))),"")</f>
        <v/>
      </c>
      <c r="AD97" s="250" t="str">
        <f t="shared" ref="AD97:AD141" si="174">(IF(AC97="DÉBIL",0,IF(AC97="MODERADO",50,IF(AC97="FUERTE",100,""))))</f>
        <v/>
      </c>
      <c r="AE97" s="250" t="str">
        <f t="shared" ref="AE97:AE141" si="175">IFERROR((IF(AC97="FUERTE","NO",IF(OR(AC97="MODERADO",AC97="DÉBIL"),"SI",""))),"")</f>
        <v/>
      </c>
      <c r="AF97" s="410"/>
      <c r="AG97" s="413"/>
      <c r="AH97" s="416"/>
      <c r="AI97" s="419"/>
      <c r="AJ97" s="422"/>
      <c r="AK97" s="419"/>
      <c r="AL97" s="425"/>
      <c r="AM97" s="428"/>
      <c r="AN97" s="291" t="s">
        <v>669</v>
      </c>
      <c r="AO97" s="217" t="s">
        <v>668</v>
      </c>
      <c r="AP97" s="222">
        <v>45046</v>
      </c>
      <c r="AQ97" s="231"/>
      <c r="AR97" s="232"/>
      <c r="AS97" s="238"/>
      <c r="AT97" s="223"/>
      <c r="AU97" s="233"/>
    </row>
    <row r="98" spans="1:47" ht="63.75" thickBot="1" x14ac:dyDescent="0.3">
      <c r="A98" s="431"/>
      <c r="B98" s="482"/>
      <c r="C98" s="473"/>
      <c r="D98" s="473"/>
      <c r="E98" s="485"/>
      <c r="F98" s="485"/>
      <c r="G98" s="485"/>
      <c r="H98" s="485"/>
      <c r="I98" s="485"/>
      <c r="J98" s="491"/>
      <c r="K98" s="451"/>
      <c r="L98" s="454"/>
      <c r="M98" s="457"/>
      <c r="N98" s="460"/>
      <c r="O98" s="463"/>
      <c r="P98" s="463"/>
      <c r="Q98" s="407"/>
      <c r="R98" s="257"/>
      <c r="S98" s="287"/>
      <c r="T98" s="287"/>
      <c r="U98" s="287"/>
      <c r="V98" s="287"/>
      <c r="W98" s="287"/>
      <c r="X98" s="287"/>
      <c r="Y98" s="287"/>
      <c r="Z98" s="241" t="str">
        <f t="shared" si="61"/>
        <v/>
      </c>
      <c r="AA98" s="242" t="str">
        <f t="shared" si="172"/>
        <v/>
      </c>
      <c r="AB98" s="243"/>
      <c r="AC98" s="244" t="str">
        <f t="shared" si="173"/>
        <v/>
      </c>
      <c r="AD98" s="250" t="str">
        <f t="shared" si="174"/>
        <v/>
      </c>
      <c r="AE98" s="250" t="str">
        <f t="shared" si="175"/>
        <v/>
      </c>
      <c r="AF98" s="410"/>
      <c r="AG98" s="413"/>
      <c r="AH98" s="416"/>
      <c r="AI98" s="419"/>
      <c r="AJ98" s="422"/>
      <c r="AK98" s="419"/>
      <c r="AL98" s="425"/>
      <c r="AM98" s="428"/>
      <c r="AN98" s="364" t="s">
        <v>670</v>
      </c>
      <c r="AO98" s="217" t="s">
        <v>662</v>
      </c>
      <c r="AP98" s="222">
        <v>45199</v>
      </c>
      <c r="AQ98" s="231"/>
      <c r="AR98" s="232"/>
      <c r="AS98" s="238"/>
      <c r="AT98" s="223"/>
      <c r="AU98" s="233"/>
    </row>
    <row r="99" spans="1:47" ht="16.5" thickBot="1" x14ac:dyDescent="0.3">
      <c r="A99" s="431"/>
      <c r="B99" s="482"/>
      <c r="C99" s="473"/>
      <c r="D99" s="473"/>
      <c r="E99" s="485"/>
      <c r="F99" s="485"/>
      <c r="G99" s="485"/>
      <c r="H99" s="485"/>
      <c r="I99" s="485"/>
      <c r="J99" s="491"/>
      <c r="K99" s="451"/>
      <c r="L99" s="454"/>
      <c r="M99" s="457"/>
      <c r="N99" s="460"/>
      <c r="O99" s="463"/>
      <c r="P99" s="463"/>
      <c r="Q99" s="407"/>
      <c r="R99" s="257"/>
      <c r="S99" s="287"/>
      <c r="T99" s="287"/>
      <c r="U99" s="287"/>
      <c r="V99" s="287"/>
      <c r="W99" s="287"/>
      <c r="X99" s="287"/>
      <c r="Y99" s="287"/>
      <c r="Z99" s="241" t="str">
        <f t="shared" si="61"/>
        <v/>
      </c>
      <c r="AA99" s="242" t="str">
        <f t="shared" si="172"/>
        <v/>
      </c>
      <c r="AB99" s="243"/>
      <c r="AC99" s="244" t="str">
        <f t="shared" si="173"/>
        <v/>
      </c>
      <c r="AD99" s="250" t="str">
        <f t="shared" si="174"/>
        <v/>
      </c>
      <c r="AE99" s="250" t="str">
        <f t="shared" si="175"/>
        <v/>
      </c>
      <c r="AF99" s="410"/>
      <c r="AG99" s="413"/>
      <c r="AH99" s="416"/>
      <c r="AI99" s="419"/>
      <c r="AJ99" s="422"/>
      <c r="AK99" s="419"/>
      <c r="AL99" s="425"/>
      <c r="AM99" s="428"/>
      <c r="AN99" s="291"/>
      <c r="AO99" s="224"/>
      <c r="AP99" s="222"/>
      <c r="AQ99" s="231"/>
      <c r="AR99" s="232"/>
      <c r="AS99" s="238"/>
      <c r="AT99" s="223"/>
      <c r="AU99" s="233"/>
    </row>
    <row r="100" spans="1:47" ht="16.5" thickBot="1" x14ac:dyDescent="0.3">
      <c r="A100" s="432"/>
      <c r="B100" s="483"/>
      <c r="C100" s="474"/>
      <c r="D100" s="474"/>
      <c r="E100" s="486"/>
      <c r="F100" s="486"/>
      <c r="G100" s="486"/>
      <c r="H100" s="486"/>
      <c r="I100" s="486"/>
      <c r="J100" s="492"/>
      <c r="K100" s="452"/>
      <c r="L100" s="455"/>
      <c r="M100" s="458"/>
      <c r="N100" s="461"/>
      <c r="O100" s="464"/>
      <c r="P100" s="464"/>
      <c r="Q100" s="408"/>
      <c r="R100" s="258"/>
      <c r="S100" s="329"/>
      <c r="T100" s="329"/>
      <c r="U100" s="329"/>
      <c r="V100" s="329"/>
      <c r="W100" s="329"/>
      <c r="X100" s="329"/>
      <c r="Y100" s="329"/>
      <c r="Z100" s="251" t="str">
        <f t="shared" si="61"/>
        <v/>
      </c>
      <c r="AA100" s="252" t="str">
        <f t="shared" si="172"/>
        <v/>
      </c>
      <c r="AB100" s="253"/>
      <c r="AC100" s="254" t="str">
        <f t="shared" si="173"/>
        <v/>
      </c>
      <c r="AD100" s="250" t="str">
        <f t="shared" si="174"/>
        <v/>
      </c>
      <c r="AE100" s="250" t="str">
        <f t="shared" si="175"/>
        <v/>
      </c>
      <c r="AF100" s="411"/>
      <c r="AG100" s="414"/>
      <c r="AH100" s="417"/>
      <c r="AI100" s="420"/>
      <c r="AJ100" s="423"/>
      <c r="AK100" s="420"/>
      <c r="AL100" s="426"/>
      <c r="AM100" s="429"/>
      <c r="AN100" s="353"/>
      <c r="AO100" s="226"/>
      <c r="AP100" s="227"/>
      <c r="AQ100" s="234"/>
      <c r="AR100" s="235"/>
      <c r="AS100" s="239"/>
      <c r="AT100" s="225"/>
      <c r="AU100" s="236"/>
    </row>
    <row r="101" spans="1:47" ht="189.75" customHeight="1" thickBot="1" x14ac:dyDescent="0.3">
      <c r="A101" s="493">
        <v>19</v>
      </c>
      <c r="B101" s="433" t="s">
        <v>329</v>
      </c>
      <c r="C101" s="438" t="s">
        <v>813</v>
      </c>
      <c r="D101" s="472" t="s">
        <v>788</v>
      </c>
      <c r="E101" s="441" t="s">
        <v>671</v>
      </c>
      <c r="F101" s="441" t="s">
        <v>107</v>
      </c>
      <c r="G101" s="441" t="s">
        <v>672</v>
      </c>
      <c r="H101" s="441" t="s">
        <v>673</v>
      </c>
      <c r="I101" s="444" t="s">
        <v>674</v>
      </c>
      <c r="J101" s="447" t="s">
        <v>142</v>
      </c>
      <c r="K101" s="450">
        <v>2</v>
      </c>
      <c r="L101" s="453" t="str">
        <f>IFERROR((VLOOKUP($K101,Componentes!$A$3:$B$7,2,FALSE)),"")</f>
        <v>Improbable</v>
      </c>
      <c r="M101" s="456">
        <f t="shared" ref="M101" si="176">IFERROR((IF(L101="","",IF(L101="Rara vez",0.2,IF(L101="Improbable",0.4,IF(L101="Posible",0.6,IF(L101="Probable",0.8,IF(L101="Casi seguro",1,))))))),"")</f>
        <v>0.4</v>
      </c>
      <c r="N101" s="459" t="str">
        <f>IFERROR((HLOOKUP($A101,'Evaluación de impacto'!$C$7:$AC$28,22,FALSE)),"")</f>
        <v>Catastrófico</v>
      </c>
      <c r="O101" s="462">
        <f t="shared" ref="O101" si="177">IF(N101="","",IF(N101="Mayor",0.8,IF(N101="Catastrófico",1,IF(N101="Moderado",0.6))))</f>
        <v>1</v>
      </c>
      <c r="P101" s="462">
        <f t="shared" ref="P101" si="178">IFERROR(+O101*M101,"")</f>
        <v>0.4</v>
      </c>
      <c r="Q101" s="406" t="str">
        <f ca="1">IFERROR(INDIRECT("Componentes!"&amp;HLOOKUP(N101,Calculo_Impacto,2,FALSE)&amp;VLOOKUP(L101,Calculo_Probabilidad,2,FALSE)),"")</f>
        <v>Extremo</v>
      </c>
      <c r="R101" s="256">
        <v>36</v>
      </c>
      <c r="S101" s="304" t="s">
        <v>675</v>
      </c>
      <c r="T101" s="304" t="s">
        <v>676</v>
      </c>
      <c r="U101" s="304" t="s">
        <v>434</v>
      </c>
      <c r="V101" s="304" t="s">
        <v>677</v>
      </c>
      <c r="W101" s="304" t="s">
        <v>678</v>
      </c>
      <c r="X101" s="304" t="s">
        <v>679</v>
      </c>
      <c r="Y101" s="304" t="s">
        <v>680</v>
      </c>
      <c r="Z101" s="321">
        <f t="shared" si="61"/>
        <v>100</v>
      </c>
      <c r="AA101" s="322" t="str">
        <f t="shared" si="172"/>
        <v>FUERTE</v>
      </c>
      <c r="AB101" s="323" t="s">
        <v>149</v>
      </c>
      <c r="AC101" s="324" t="str">
        <f t="shared" si="173"/>
        <v>FUERTE</v>
      </c>
      <c r="AD101" s="325">
        <f t="shared" si="174"/>
        <v>100</v>
      </c>
      <c r="AE101" s="325" t="str">
        <f t="shared" si="175"/>
        <v>NO</v>
      </c>
      <c r="AF101" s="409" t="str">
        <f t="shared" ref="AF101" si="179">IFERROR(IF(AVERAGE(AD101:AD105)&lt;50,"DÉBIL",IF(AND(AVERAGE(AD101:AD105)&gt;=50,AVERAGE(AD101:AD105)&lt;100),"MODERADO",IF(AVERAGE(AD101:AD105)=100,"FUERTE",""))),"")</f>
        <v>FUERTE</v>
      </c>
      <c r="AG101" s="412">
        <f t="shared" ref="AG101" si="180">IFERROR(IF(M101=0.2,0.2,IF(AF101="DEBIL",M101,IF(AF101="MODERADO",M101-0.2,IF(AND(AF101="FUERTE",M101=0.4),M101-0.2,IF(AF101="FUERTE",M101-0.4,""))))),"")</f>
        <v>0.2</v>
      </c>
      <c r="AH101" s="415" t="str">
        <f t="shared" ref="AH101" si="181">IFERROR(IF(AG101="","",IF(AG101&lt;=0.2,"Muy Baja",IF(AG101&lt;=0.4,"Baja",IF(AG101&lt;=0.6,"Media",IF(AG101&lt;=0.8,"Alta","Muy Alta"))))),"")</f>
        <v>Muy Baja</v>
      </c>
      <c r="AI101" s="418">
        <f t="shared" ref="AI101" si="182">+AG101</f>
        <v>0.2</v>
      </c>
      <c r="AJ101" s="421" t="str">
        <f t="shared" ref="AJ101" si="183">+N101</f>
        <v>Catastrófico</v>
      </c>
      <c r="AK101" s="418">
        <f t="shared" ref="AK101" si="184">IFERROR(IF(AJ101="","",IF(AJ101="Catastrófico",1,IF(AJ101="Mayor",0.8,IF(AJ101="Moderado",0.6,"")))),"")</f>
        <v>1</v>
      </c>
      <c r="AL101" s="424" t="str">
        <f t="shared" ref="AL101" si="185">IFERROR(IF(OR(AND(AH101="Muy Baja",AJ101="Leve"),AND(AH101="Muy Baja",AJ101="Menor"),AND(AH101="Baja",AJ101="Leve")),"Bajo",IF(OR(AND(AH101="Muy baja",AJ101="Moderado"),AND(AH101="Baja",AJ101="Menor"),AND(AH101="Baja",AJ101="Moderado"),AND(AH101="Media",AJ101="Leve"),AND(AH101="Media",AJ101="Menor"),AND(AH101="Media",AJ101="Moderado"),AND(AH101="Alta",AJ101="Leve"),AND(AH101="Alta",AJ101="Menor")),"Moderado",IF(OR(AND(AH101="Muy Baja",AJ101="Mayor"),AND(AH101="Baja",AJ101="Mayor"),AND(AH101="Media",AJ101="Mayor"),AND(AH101="Alta",AJ101="Moderado"),AND(AH101="Alta",AJ101="Mayor"),AND(AH101="Muy Alta",AJ101="Leve"),AND(AH101="Muy Alta",AJ101="Menor"),AND(AH101="Muy Alta",AJ101="Moderado"),AND(AH101="Muy Alta",AJ101="Mayor")),"Alto",IF(OR(AND(AH101="Muy Baja",AJ101="Catastrófico"),AND(AH101="Baja",AJ101="Catastrófico"),AND(AH101="Media",AJ101="Catastrófico"),AND(AH101="Alta",AJ101="Catastrófico"),AND(AH101="Muy Alta",AJ101="Catastrófico")),"Extremo","")))),"")</f>
        <v>Extremo</v>
      </c>
      <c r="AM101" s="502" t="s">
        <v>116</v>
      </c>
      <c r="AN101" s="352" t="s">
        <v>681</v>
      </c>
      <c r="AO101" s="229" t="s">
        <v>682</v>
      </c>
      <c r="AP101" s="221">
        <v>44531</v>
      </c>
      <c r="AQ101" s="228"/>
      <c r="AR101" s="229"/>
      <c r="AS101" s="237"/>
      <c r="AT101" s="219"/>
      <c r="AU101" s="230"/>
    </row>
    <row r="102" spans="1:47" ht="15.75" x14ac:dyDescent="0.25">
      <c r="A102" s="494"/>
      <c r="B102" s="434"/>
      <c r="C102" s="436"/>
      <c r="D102" s="473"/>
      <c r="E102" s="442"/>
      <c r="F102" s="442"/>
      <c r="G102" s="442"/>
      <c r="H102" s="442"/>
      <c r="I102" s="445"/>
      <c r="J102" s="448"/>
      <c r="K102" s="451"/>
      <c r="L102" s="454"/>
      <c r="M102" s="457"/>
      <c r="N102" s="460"/>
      <c r="O102" s="463"/>
      <c r="P102" s="463"/>
      <c r="Q102" s="407"/>
      <c r="R102" s="257"/>
      <c r="S102" s="287"/>
      <c r="T102" s="287"/>
      <c r="U102" s="287"/>
      <c r="V102" s="287"/>
      <c r="W102" s="287"/>
      <c r="X102" s="287"/>
      <c r="Y102" s="287"/>
      <c r="Z102" s="246" t="str">
        <f t="shared" si="61"/>
        <v/>
      </c>
      <c r="AA102" s="247" t="str">
        <f t="shared" ref="AA102:AA105" si="186">IF(AND(Z102&gt;0,Z102&lt;=85),"DÉBIL",IF(AND(Z102&gt;85,Z102&lt;=95),"MODERADO",IF(AND(Z102&gt;95,Z102&lt;=100),"FUERTE","")))</f>
        <v/>
      </c>
      <c r="AB102" s="248"/>
      <c r="AC102" s="249" t="str">
        <f t="shared" ref="AC102:AC105" si="187">IFERROR((IF(AND(AA102="FUERTE",AB102="FUERTE"),"FUERTE",IF(OR(AND(AA102="FUERTE",AB102="MODERADO"),AND(AA102="MODERADO",AB102="FUERTE"),AND(AA102="MODERADO",AB102="MODERADO")),"MODERADO",IF(OR(AND(AA102="FUERTE",AB102="DÉBIL"),AND(AA102="MODERADO",AB102="DÉBIL"),AND(AA102="DÉBIL",AB102="FUERTE"),AND(AA102="DÉBIL",AB102="MODERADO"),AND(AA102="DÉBIL",AB102="DÉBIL")),"DÉBIL","")))),"")</f>
        <v/>
      </c>
      <c r="AD102" s="250" t="str">
        <f t="shared" ref="AD102:AD105" si="188">(IF(AC102="DÉBIL",0,IF(AC102="MODERADO",50,IF(AC102="FUERTE",100,""))))</f>
        <v/>
      </c>
      <c r="AE102" s="250" t="str">
        <f t="shared" ref="AE102:AE105" si="189">IFERROR((IF(AC102="FUERTE","NO",IF(OR(AC102="MODERADO",AC102="DÉBIL"),"SI",""))),"")</f>
        <v/>
      </c>
      <c r="AF102" s="410"/>
      <c r="AG102" s="413"/>
      <c r="AH102" s="416"/>
      <c r="AI102" s="419"/>
      <c r="AJ102" s="422"/>
      <c r="AK102" s="419"/>
      <c r="AL102" s="425"/>
      <c r="AM102" s="502"/>
      <c r="AN102" s="291"/>
      <c r="AO102" s="232"/>
      <c r="AP102" s="222"/>
      <c r="AQ102" s="231"/>
      <c r="AR102" s="232"/>
      <c r="AS102" s="238"/>
      <c r="AT102" s="223"/>
      <c r="AU102" s="233"/>
    </row>
    <row r="103" spans="1:47" ht="15.75" x14ac:dyDescent="0.25">
      <c r="A103" s="494"/>
      <c r="B103" s="434"/>
      <c r="C103" s="436"/>
      <c r="D103" s="473"/>
      <c r="E103" s="442"/>
      <c r="F103" s="442"/>
      <c r="G103" s="442"/>
      <c r="H103" s="442"/>
      <c r="I103" s="445"/>
      <c r="J103" s="448"/>
      <c r="K103" s="451"/>
      <c r="L103" s="454"/>
      <c r="M103" s="457"/>
      <c r="N103" s="460"/>
      <c r="O103" s="463"/>
      <c r="P103" s="463"/>
      <c r="Q103" s="407"/>
      <c r="R103" s="257"/>
      <c r="S103" s="287"/>
      <c r="T103" s="287"/>
      <c r="U103" s="287"/>
      <c r="V103" s="287"/>
      <c r="W103" s="287"/>
      <c r="X103" s="287"/>
      <c r="Y103" s="287"/>
      <c r="Z103" s="241" t="str">
        <f t="shared" si="61"/>
        <v/>
      </c>
      <c r="AA103" s="242" t="str">
        <f t="shared" si="186"/>
        <v/>
      </c>
      <c r="AB103" s="243"/>
      <c r="AC103" s="244" t="str">
        <f t="shared" si="187"/>
        <v/>
      </c>
      <c r="AD103" s="245" t="str">
        <f t="shared" si="188"/>
        <v/>
      </c>
      <c r="AE103" s="245" t="str">
        <f t="shared" si="189"/>
        <v/>
      </c>
      <c r="AF103" s="410"/>
      <c r="AG103" s="413"/>
      <c r="AH103" s="416"/>
      <c r="AI103" s="419"/>
      <c r="AJ103" s="422"/>
      <c r="AK103" s="419"/>
      <c r="AL103" s="425"/>
      <c r="AM103" s="502"/>
      <c r="AN103" s="291"/>
      <c r="AO103" s="224"/>
      <c r="AP103" s="222"/>
      <c r="AQ103" s="231"/>
      <c r="AR103" s="232"/>
      <c r="AS103" s="238"/>
      <c r="AT103" s="223"/>
      <c r="AU103" s="233"/>
    </row>
    <row r="104" spans="1:47" ht="15.75" x14ac:dyDescent="0.25">
      <c r="A104" s="494"/>
      <c r="B104" s="434"/>
      <c r="C104" s="436"/>
      <c r="D104" s="473"/>
      <c r="E104" s="442"/>
      <c r="F104" s="442"/>
      <c r="G104" s="442"/>
      <c r="H104" s="442"/>
      <c r="I104" s="445"/>
      <c r="J104" s="448"/>
      <c r="K104" s="451"/>
      <c r="L104" s="454"/>
      <c r="M104" s="457"/>
      <c r="N104" s="460"/>
      <c r="O104" s="463"/>
      <c r="P104" s="463"/>
      <c r="Q104" s="407"/>
      <c r="R104" s="257"/>
      <c r="S104" s="287"/>
      <c r="T104" s="287"/>
      <c r="U104" s="287"/>
      <c r="V104" s="287"/>
      <c r="W104" s="287"/>
      <c r="X104" s="287"/>
      <c r="Y104" s="287"/>
      <c r="Z104" s="241" t="str">
        <f t="shared" si="61"/>
        <v/>
      </c>
      <c r="AA104" s="242" t="str">
        <f t="shared" si="186"/>
        <v/>
      </c>
      <c r="AB104" s="243"/>
      <c r="AC104" s="244" t="str">
        <f t="shared" si="187"/>
        <v/>
      </c>
      <c r="AD104" s="245" t="str">
        <f t="shared" si="188"/>
        <v/>
      </c>
      <c r="AE104" s="245" t="str">
        <f t="shared" si="189"/>
        <v/>
      </c>
      <c r="AF104" s="410"/>
      <c r="AG104" s="413"/>
      <c r="AH104" s="416"/>
      <c r="AI104" s="419"/>
      <c r="AJ104" s="422"/>
      <c r="AK104" s="419"/>
      <c r="AL104" s="425"/>
      <c r="AM104" s="502"/>
      <c r="AN104" s="291"/>
      <c r="AO104" s="224"/>
      <c r="AP104" s="222"/>
      <c r="AQ104" s="231"/>
      <c r="AR104" s="232"/>
      <c r="AS104" s="238"/>
      <c r="AT104" s="223"/>
      <c r="AU104" s="233"/>
    </row>
    <row r="105" spans="1:47" ht="16.5" thickBot="1" x14ac:dyDescent="0.3">
      <c r="A105" s="495"/>
      <c r="B105" s="435"/>
      <c r="C105" s="437"/>
      <c r="D105" s="474"/>
      <c r="E105" s="443"/>
      <c r="F105" s="443"/>
      <c r="G105" s="443"/>
      <c r="H105" s="443"/>
      <c r="I105" s="446"/>
      <c r="J105" s="449"/>
      <c r="K105" s="452"/>
      <c r="L105" s="455"/>
      <c r="M105" s="458"/>
      <c r="N105" s="461"/>
      <c r="O105" s="464"/>
      <c r="P105" s="464"/>
      <c r="Q105" s="408"/>
      <c r="R105" s="258"/>
      <c r="S105" s="329"/>
      <c r="T105" s="329"/>
      <c r="U105" s="329"/>
      <c r="V105" s="329"/>
      <c r="W105" s="329"/>
      <c r="X105" s="329"/>
      <c r="Y105" s="329"/>
      <c r="Z105" s="251" t="str">
        <f t="shared" si="61"/>
        <v/>
      </c>
      <c r="AA105" s="252" t="str">
        <f t="shared" si="186"/>
        <v/>
      </c>
      <c r="AB105" s="253"/>
      <c r="AC105" s="254" t="str">
        <f t="shared" si="187"/>
        <v/>
      </c>
      <c r="AD105" s="255" t="str">
        <f t="shared" si="188"/>
        <v/>
      </c>
      <c r="AE105" s="255" t="str">
        <f t="shared" si="189"/>
        <v/>
      </c>
      <c r="AF105" s="411"/>
      <c r="AG105" s="414"/>
      <c r="AH105" s="417"/>
      <c r="AI105" s="420"/>
      <c r="AJ105" s="423"/>
      <c r="AK105" s="420"/>
      <c r="AL105" s="426"/>
      <c r="AM105" s="503"/>
      <c r="AN105" s="353"/>
      <c r="AO105" s="226"/>
      <c r="AP105" s="227"/>
      <c r="AQ105" s="234"/>
      <c r="AR105" s="235"/>
      <c r="AS105" s="239"/>
      <c r="AT105" s="225"/>
      <c r="AU105" s="236"/>
    </row>
    <row r="106" spans="1:47" ht="79.5" customHeight="1" x14ac:dyDescent="0.25">
      <c r="A106" s="430">
        <v>20</v>
      </c>
      <c r="B106" s="433" t="s">
        <v>36</v>
      </c>
      <c r="C106" s="438" t="s">
        <v>813</v>
      </c>
      <c r="D106" s="472" t="s">
        <v>683</v>
      </c>
      <c r="E106" s="441" t="s">
        <v>684</v>
      </c>
      <c r="F106" s="441" t="s">
        <v>107</v>
      </c>
      <c r="G106" s="441" t="s">
        <v>685</v>
      </c>
      <c r="H106" s="441" t="s">
        <v>686</v>
      </c>
      <c r="I106" s="444" t="s">
        <v>687</v>
      </c>
      <c r="J106" s="475" t="s">
        <v>413</v>
      </c>
      <c r="K106" s="478">
        <v>4</v>
      </c>
      <c r="L106" s="453" t="str">
        <f>IFERROR((VLOOKUP($K106,Componentes!$A$3:$B$7,2,FALSE)),"")</f>
        <v>Probable</v>
      </c>
      <c r="M106" s="456">
        <f t="shared" ref="M106" si="190">IFERROR((IF(L106="","",IF(L106="Rara vez",0.2,IF(L106="Improbable",0.4,IF(L106="Posible",0.6,IF(L106="Probable",0.8,IF(L106="Casi seguro",1,))))))),"")</f>
        <v>0.8</v>
      </c>
      <c r="N106" s="459" t="str">
        <f>IFERROR((HLOOKUP($A106,'Evaluación de impacto'!$C$7:$AC$28,22,FALSE)),"")</f>
        <v>Moderado</v>
      </c>
      <c r="O106" s="462">
        <f t="shared" ref="O106" si="191">IF(N106="","",IF(N106="Mayor",0.8,IF(N106="Catastrófico",1,IF(N106="Moderado",0.6))))</f>
        <v>0.6</v>
      </c>
      <c r="P106" s="462">
        <f t="shared" ref="P106" si="192">IFERROR(+O106*M106,"")</f>
        <v>0.48</v>
      </c>
      <c r="Q106" s="406" t="str">
        <f ca="1">IFERROR(INDIRECT("Componentes!"&amp;HLOOKUP(N106,Calculo_Impacto,2,FALSE)&amp;VLOOKUP(L106,Calculo_Probabilidad,2,FALSE)),"")</f>
        <v>Alto</v>
      </c>
      <c r="R106" s="256">
        <v>37</v>
      </c>
      <c r="S106" s="304" t="s">
        <v>688</v>
      </c>
      <c r="T106" s="304" t="s">
        <v>689</v>
      </c>
      <c r="U106" s="304" t="s">
        <v>577</v>
      </c>
      <c r="V106" s="304" t="s">
        <v>690</v>
      </c>
      <c r="W106" s="304" t="s">
        <v>691</v>
      </c>
      <c r="X106" s="304" t="s">
        <v>692</v>
      </c>
      <c r="Y106" s="304" t="s">
        <v>693</v>
      </c>
      <c r="Z106" s="246">
        <f t="shared" ref="Z106:Z140" si="193">IFERROR(HLOOKUP($R106,Evaluación_diseño_control,10,FALSE),"")</f>
        <v>95</v>
      </c>
      <c r="AA106" s="247" t="str">
        <f t="shared" ref="AA106:AA111" si="194">IF(AND(Z106&gt;0,Z106&lt;=85),"DÉBIL",IF(AND(Z106&gt;85,Z106&lt;=95),"MODERADO",IF(AND(Z106&gt;95,Z106&lt;=100),"FUERTE","")))</f>
        <v>MODERADO</v>
      </c>
      <c r="AB106" s="248" t="s">
        <v>149</v>
      </c>
      <c r="AC106" s="249" t="str">
        <f t="shared" ref="AC106:AC111" si="195">IFERROR((IF(AND(AA106="FUERTE",AB106="FUERTE"),"FUERTE",IF(OR(AND(AA106="FUERTE",AB106="MODERADO"),AND(AA106="MODERADO",AB106="FUERTE"),AND(AA106="MODERADO",AB106="MODERADO")),"MODERADO",IF(OR(AND(AA106="FUERTE",AB106="DÉBIL"),AND(AA106="MODERADO",AB106="DÉBIL"),AND(AA106="DÉBIL",AB106="FUERTE"),AND(AA106="DÉBIL",AB106="MODERADO"),AND(AA106="DÉBIL",AB106="DÉBIL")),"DÉBIL","")))),"")</f>
        <v>MODERADO</v>
      </c>
      <c r="AD106" s="250">
        <f t="shared" ref="AD106:AD116" si="196">(IF(AC106="DÉBIL",0,IF(AC106="MODERADO",50,IF(AC106="FUERTE",100,""))))</f>
        <v>50</v>
      </c>
      <c r="AE106" s="250" t="str">
        <f t="shared" ref="AE106:AE116" si="197">IFERROR((IF(AC106="FUERTE","NO",IF(OR(AC106="MODERADO",AC106="DÉBIL"),"SI",""))),"")</f>
        <v>SI</v>
      </c>
      <c r="AF106" s="409" t="str">
        <f>IFERROR(IF(AVERAGE(AD106:AD110)&lt;50,"DÉBIL",IF(AND(AVERAGE(AD106:AD110)&gt;=50,AVERAGE(AD106:AD110)&lt;100),"MODERADO",IF(AVERAGE(AD106:AD110)=100,"FUERTE",""))),"")</f>
        <v>MODERADO</v>
      </c>
      <c r="AG106" s="412">
        <f t="shared" ref="AG106" si="198">IFERROR(IF(M106=0.2,0.2,IF(AF106="DEBIL",M106,IF(AF106="MODERADO",M106-0.2,IF(AND(AF106="FUERTE",M106=0.4),M106-0.2,IF(AF106="FUERTE",M106-0.4,""))))),"")</f>
        <v>0.60000000000000009</v>
      </c>
      <c r="AH106" s="415" t="str">
        <f t="shared" ref="AH106" si="199">IFERROR(IF(AG106="","",IF(AG106&lt;=0.2,"Muy Baja",IF(AG106&lt;=0.4,"Baja",IF(AG106&lt;=0.6,"Media",IF(AG106&lt;=0.8,"Alta","Muy Alta"))))),"")</f>
        <v>Media</v>
      </c>
      <c r="AI106" s="418">
        <f t="shared" ref="AI106" si="200">+AG106</f>
        <v>0.60000000000000009</v>
      </c>
      <c r="AJ106" s="421" t="str">
        <f t="shared" ref="AJ106" si="201">+N106</f>
        <v>Moderado</v>
      </c>
      <c r="AK106" s="418">
        <f t="shared" ref="AK106" si="202">IFERROR(IF(AJ106="","",IF(AJ106="Catastrófico",1,IF(AJ106="Mayor",0.8,IF(AJ106="Moderado",0.6,"")))),"")</f>
        <v>0.6</v>
      </c>
      <c r="AL106" s="424" t="str">
        <f t="shared" ref="AL106" si="203">IFERROR(IF(OR(AND(AH106="Muy Baja",AJ106="Leve"),AND(AH106="Muy Baja",AJ106="Menor"),AND(AH106="Baja",AJ106="Leve")),"Bajo",IF(OR(AND(AH106="Muy baja",AJ106="Moderado"),AND(AH106="Baja",AJ106="Menor"),AND(AH106="Baja",AJ106="Moderado"),AND(AH106="Media",AJ106="Leve"),AND(AH106="Media",AJ106="Menor"),AND(AH106="Media",AJ106="Moderado"),AND(AH106="Alta",AJ106="Leve"),AND(AH106="Alta",AJ106="Menor")),"Moderado",IF(OR(AND(AH106="Muy Baja",AJ106="Mayor"),AND(AH106="Baja",AJ106="Mayor"),AND(AH106="Media",AJ106="Mayor"),AND(AH106="Alta",AJ106="Moderado"),AND(AH106="Alta",AJ106="Mayor"),AND(AH106="Muy Alta",AJ106="Leve"),AND(AH106="Muy Alta",AJ106="Menor"),AND(AH106="Muy Alta",AJ106="Moderado"),AND(AH106="Muy Alta",AJ106="Mayor")),"Alto",IF(OR(AND(AH106="Muy Baja",AJ106="Catastrófico"),AND(AH106="Baja",AJ106="Catastrófico"),AND(AH106="Media",AJ106="Catastrófico"),AND(AH106="Alta",AJ106="Catastrófico"),AND(AH106="Muy Alta",AJ106="Catastrófico")),"Extremo","")))),"")</f>
        <v>Moderado</v>
      </c>
      <c r="AM106" s="427" t="s">
        <v>116</v>
      </c>
      <c r="AN106" s="352" t="s">
        <v>694</v>
      </c>
      <c r="AO106" s="220" t="s">
        <v>695</v>
      </c>
      <c r="AP106" s="221" t="s">
        <v>696</v>
      </c>
      <c r="AQ106" s="228" t="s">
        <v>697</v>
      </c>
      <c r="AR106" s="229">
        <v>0</v>
      </c>
      <c r="AS106" s="230" t="s">
        <v>411</v>
      </c>
      <c r="AT106" s="219" t="s">
        <v>698</v>
      </c>
      <c r="AU106" s="298" t="s">
        <v>699</v>
      </c>
    </row>
    <row r="107" spans="1:47" ht="79.5" customHeight="1" x14ac:dyDescent="0.25">
      <c r="A107" s="431"/>
      <c r="B107" s="434"/>
      <c r="C107" s="436"/>
      <c r="D107" s="473"/>
      <c r="E107" s="442"/>
      <c r="F107" s="442"/>
      <c r="G107" s="442"/>
      <c r="H107" s="442"/>
      <c r="I107" s="445"/>
      <c r="J107" s="476"/>
      <c r="K107" s="479"/>
      <c r="L107" s="454"/>
      <c r="M107" s="457"/>
      <c r="N107" s="460"/>
      <c r="O107" s="463"/>
      <c r="P107" s="463"/>
      <c r="Q107" s="407"/>
      <c r="R107" s="257"/>
      <c r="S107" s="287"/>
      <c r="T107" s="287"/>
      <c r="U107" s="287"/>
      <c r="V107" s="287"/>
      <c r="W107" s="287"/>
      <c r="X107" s="287"/>
      <c r="Y107" s="287"/>
      <c r="Z107" s="241" t="str">
        <f t="shared" si="193"/>
        <v/>
      </c>
      <c r="AA107" s="242" t="str">
        <f t="shared" si="194"/>
        <v/>
      </c>
      <c r="AB107" s="243"/>
      <c r="AC107" s="244" t="str">
        <f t="shared" si="195"/>
        <v/>
      </c>
      <c r="AD107" s="245" t="str">
        <f t="shared" si="196"/>
        <v/>
      </c>
      <c r="AE107" s="245" t="str">
        <f t="shared" si="197"/>
        <v/>
      </c>
      <c r="AF107" s="410"/>
      <c r="AG107" s="413"/>
      <c r="AH107" s="416"/>
      <c r="AI107" s="419"/>
      <c r="AJ107" s="422"/>
      <c r="AK107" s="419"/>
      <c r="AL107" s="425"/>
      <c r="AM107" s="428"/>
      <c r="AN107" s="291"/>
      <c r="AO107" s="224"/>
      <c r="AP107" s="222"/>
      <c r="AQ107" s="231"/>
      <c r="AR107" s="232"/>
      <c r="AS107" s="238"/>
      <c r="AT107" s="223"/>
      <c r="AU107" s="233"/>
    </row>
    <row r="108" spans="1:47" ht="15.75" x14ac:dyDescent="0.25">
      <c r="A108" s="431"/>
      <c r="B108" s="434"/>
      <c r="C108" s="436"/>
      <c r="D108" s="473"/>
      <c r="E108" s="442"/>
      <c r="F108" s="442"/>
      <c r="G108" s="442"/>
      <c r="H108" s="442"/>
      <c r="I108" s="445"/>
      <c r="J108" s="476"/>
      <c r="K108" s="479"/>
      <c r="L108" s="454"/>
      <c r="M108" s="457"/>
      <c r="N108" s="460"/>
      <c r="O108" s="463"/>
      <c r="P108" s="463"/>
      <c r="Q108" s="407"/>
      <c r="R108" s="257"/>
      <c r="S108" s="287"/>
      <c r="T108" s="287"/>
      <c r="U108" s="287"/>
      <c r="V108" s="287"/>
      <c r="W108" s="287"/>
      <c r="X108" s="287"/>
      <c r="Y108" s="287"/>
      <c r="Z108" s="241" t="str">
        <f t="shared" si="193"/>
        <v/>
      </c>
      <c r="AA108" s="242" t="str">
        <f t="shared" si="194"/>
        <v/>
      </c>
      <c r="AB108" s="243"/>
      <c r="AC108" s="244" t="str">
        <f t="shared" si="195"/>
        <v/>
      </c>
      <c r="AD108" s="245" t="str">
        <f t="shared" si="196"/>
        <v/>
      </c>
      <c r="AE108" s="245" t="str">
        <f t="shared" si="197"/>
        <v/>
      </c>
      <c r="AF108" s="410"/>
      <c r="AG108" s="413"/>
      <c r="AH108" s="416"/>
      <c r="AI108" s="419"/>
      <c r="AJ108" s="422"/>
      <c r="AK108" s="419"/>
      <c r="AL108" s="425"/>
      <c r="AM108" s="428"/>
      <c r="AN108" s="291"/>
      <c r="AO108" s="224"/>
      <c r="AP108" s="222"/>
      <c r="AQ108" s="231"/>
      <c r="AR108" s="232"/>
      <c r="AS108" s="238"/>
      <c r="AT108" s="223"/>
      <c r="AU108" s="233"/>
    </row>
    <row r="109" spans="1:47" ht="15.75" x14ac:dyDescent="0.25">
      <c r="A109" s="431"/>
      <c r="B109" s="434"/>
      <c r="C109" s="436"/>
      <c r="D109" s="473"/>
      <c r="E109" s="442"/>
      <c r="F109" s="442"/>
      <c r="G109" s="442"/>
      <c r="H109" s="442"/>
      <c r="I109" s="445"/>
      <c r="J109" s="476"/>
      <c r="K109" s="479"/>
      <c r="L109" s="454"/>
      <c r="M109" s="457"/>
      <c r="N109" s="460"/>
      <c r="O109" s="463"/>
      <c r="P109" s="463"/>
      <c r="Q109" s="407"/>
      <c r="R109" s="257"/>
      <c r="S109" s="287"/>
      <c r="T109" s="287"/>
      <c r="U109" s="287"/>
      <c r="V109" s="287"/>
      <c r="W109" s="287"/>
      <c r="X109" s="287"/>
      <c r="Y109" s="287"/>
      <c r="Z109" s="241" t="str">
        <f t="shared" si="193"/>
        <v/>
      </c>
      <c r="AA109" s="242" t="str">
        <f t="shared" si="194"/>
        <v/>
      </c>
      <c r="AB109" s="243"/>
      <c r="AC109" s="244" t="str">
        <f t="shared" si="195"/>
        <v/>
      </c>
      <c r="AD109" s="245" t="str">
        <f t="shared" si="196"/>
        <v/>
      </c>
      <c r="AE109" s="245" t="str">
        <f t="shared" si="197"/>
        <v/>
      </c>
      <c r="AF109" s="410"/>
      <c r="AG109" s="413"/>
      <c r="AH109" s="416"/>
      <c r="AI109" s="419"/>
      <c r="AJ109" s="422"/>
      <c r="AK109" s="419"/>
      <c r="AL109" s="425"/>
      <c r="AM109" s="428"/>
      <c r="AN109" s="291"/>
      <c r="AO109" s="224"/>
      <c r="AP109" s="222"/>
      <c r="AQ109" s="231"/>
      <c r="AR109" s="232"/>
      <c r="AS109" s="238"/>
      <c r="AT109" s="223"/>
      <c r="AU109" s="233"/>
    </row>
    <row r="110" spans="1:47" ht="16.5" thickBot="1" x14ac:dyDescent="0.3">
      <c r="A110" s="432"/>
      <c r="B110" s="435"/>
      <c r="C110" s="437"/>
      <c r="D110" s="474"/>
      <c r="E110" s="443"/>
      <c r="F110" s="443"/>
      <c r="G110" s="443"/>
      <c r="H110" s="443"/>
      <c r="I110" s="446"/>
      <c r="J110" s="477"/>
      <c r="K110" s="480"/>
      <c r="L110" s="455"/>
      <c r="M110" s="458"/>
      <c r="N110" s="461"/>
      <c r="O110" s="464"/>
      <c r="P110" s="464"/>
      <c r="Q110" s="408"/>
      <c r="R110" s="258"/>
      <c r="S110" s="329"/>
      <c r="T110" s="329"/>
      <c r="U110" s="329"/>
      <c r="V110" s="329"/>
      <c r="W110" s="329"/>
      <c r="X110" s="329"/>
      <c r="Y110" s="329"/>
      <c r="Z110" s="251" t="str">
        <f t="shared" si="193"/>
        <v/>
      </c>
      <c r="AA110" s="252" t="str">
        <f t="shared" si="194"/>
        <v/>
      </c>
      <c r="AB110" s="253"/>
      <c r="AC110" s="254" t="str">
        <f t="shared" si="195"/>
        <v/>
      </c>
      <c r="AD110" s="255" t="str">
        <f t="shared" si="196"/>
        <v/>
      </c>
      <c r="AE110" s="255" t="str">
        <f t="shared" si="197"/>
        <v/>
      </c>
      <c r="AF110" s="411"/>
      <c r="AG110" s="414"/>
      <c r="AH110" s="417"/>
      <c r="AI110" s="420"/>
      <c r="AJ110" s="423"/>
      <c r="AK110" s="420"/>
      <c r="AL110" s="426"/>
      <c r="AM110" s="429"/>
      <c r="AN110" s="353"/>
      <c r="AO110" s="226"/>
      <c r="AP110" s="227"/>
      <c r="AQ110" s="234"/>
      <c r="AR110" s="235"/>
      <c r="AS110" s="239"/>
      <c r="AT110" s="225"/>
      <c r="AU110" s="236"/>
    </row>
    <row r="111" spans="1:47" ht="189.75" customHeight="1" x14ac:dyDescent="0.25">
      <c r="A111" s="430">
        <v>21</v>
      </c>
      <c r="B111" s="433" t="s">
        <v>329</v>
      </c>
      <c r="C111" s="438" t="s">
        <v>813</v>
      </c>
      <c r="D111" s="438" t="s">
        <v>788</v>
      </c>
      <c r="E111" s="441" t="s">
        <v>701</v>
      </c>
      <c r="F111" s="441" t="s">
        <v>107</v>
      </c>
      <c r="G111" s="441" t="s">
        <v>702</v>
      </c>
      <c r="H111" s="441" t="s">
        <v>703</v>
      </c>
      <c r="I111" s="444" t="s">
        <v>704</v>
      </c>
      <c r="J111" s="447" t="s">
        <v>414</v>
      </c>
      <c r="K111" s="450">
        <v>3</v>
      </c>
      <c r="L111" s="453" t="str">
        <f>IFERROR((VLOOKUP($K111,Componentes!$A$3:$B$7,2,FALSE)),"")</f>
        <v>Posible</v>
      </c>
      <c r="M111" s="456">
        <f t="shared" ref="M111" si="204">IFERROR((IF(L111="","",IF(L111="Rara vez",0.2,IF(L111="Improbable",0.4,IF(L111="Posible",0.6,IF(L111="Probable",0.8,IF(L111="Casi seguro",1,))))))),"")</f>
        <v>0.6</v>
      </c>
      <c r="N111" s="459" t="str">
        <f>IFERROR((HLOOKUP($A111,'Evaluación de impacto'!$C$7:$AC$28,22,FALSE)),"")</f>
        <v>Catastrófico</v>
      </c>
      <c r="O111" s="462">
        <f t="shared" ref="O111" si="205">IF(N111="","",IF(N111="Mayor",0.8,IF(N111="Catastrófico",1,IF(N111="Moderado",0.6))))</f>
        <v>1</v>
      </c>
      <c r="P111" s="462">
        <f t="shared" ref="P111" si="206">IFERROR(+O111*M111,"")</f>
        <v>0.6</v>
      </c>
      <c r="Q111" s="406" t="str">
        <f ca="1">IFERROR(INDIRECT("Componentes!"&amp;HLOOKUP(N111,Calculo_Impacto,2,FALSE)&amp;VLOOKUP(L111,Calculo_Probabilidad,2,FALSE)),"")</f>
        <v>Extremo</v>
      </c>
      <c r="R111" s="256">
        <v>38</v>
      </c>
      <c r="S111" s="304" t="s">
        <v>706</v>
      </c>
      <c r="T111" s="304" t="s">
        <v>689</v>
      </c>
      <c r="U111" s="304" t="s">
        <v>577</v>
      </c>
      <c r="V111" s="304" t="s">
        <v>690</v>
      </c>
      <c r="W111" s="304" t="s">
        <v>691</v>
      </c>
      <c r="X111" s="304" t="s">
        <v>707</v>
      </c>
      <c r="Y111" s="304" t="s">
        <v>693</v>
      </c>
      <c r="Z111" s="246">
        <f t="shared" si="193"/>
        <v>95</v>
      </c>
      <c r="AA111" s="247" t="str">
        <f t="shared" si="194"/>
        <v>MODERADO</v>
      </c>
      <c r="AB111" s="248" t="s">
        <v>149</v>
      </c>
      <c r="AC111" s="249" t="str">
        <f t="shared" si="195"/>
        <v>MODERADO</v>
      </c>
      <c r="AD111" s="250">
        <f t="shared" si="196"/>
        <v>50</v>
      </c>
      <c r="AE111" s="250" t="str">
        <f t="shared" si="197"/>
        <v>SI</v>
      </c>
      <c r="AF111" s="409" t="str">
        <f>IFERROR(IF(AVERAGE(AD111:AD115)&lt;50,"DÉBIL",IF(AND(AVERAGE(AD111:AD115)&gt;=50,AVERAGE(AD111:AD115)&lt;100),"MODERADO",IF(AVERAGE(AD111:AD115)=100,"FUERTE",""))),"")</f>
        <v>MODERADO</v>
      </c>
      <c r="AG111" s="412">
        <f t="shared" ref="AG111" si="207">IFERROR(IF(M111=0.2,0.2,IF(AF111="DEBIL",M111,IF(AF111="MODERADO",M111-0.2,IF(AND(AF111="FUERTE",M111=0.4),M111-0.2,IF(AF111="FUERTE",M111-0.4,""))))),"")</f>
        <v>0.39999999999999997</v>
      </c>
      <c r="AH111" s="415" t="str">
        <f t="shared" ref="AH111" si="208">IFERROR(IF(AG111="","",IF(AG111&lt;=0.2,"Muy Baja",IF(AG111&lt;=0.4,"Baja",IF(AG111&lt;=0.6,"Media",IF(AG111&lt;=0.8,"Alta","Muy Alta"))))),"")</f>
        <v>Baja</v>
      </c>
      <c r="AI111" s="418">
        <f t="shared" ref="AI111" si="209">+AG111</f>
        <v>0.39999999999999997</v>
      </c>
      <c r="AJ111" s="421" t="str">
        <f t="shared" ref="AJ111" si="210">+N111</f>
        <v>Catastrófico</v>
      </c>
      <c r="AK111" s="418">
        <f t="shared" ref="AK111" si="211">IFERROR(IF(AJ111="","",IF(AJ111="Catastrófico",1,IF(AJ111="Mayor",0.8,IF(AJ111="Moderado",0.6,"")))),"")</f>
        <v>1</v>
      </c>
      <c r="AL111" s="424" t="str">
        <f t="shared" ref="AL111" si="212">IFERROR(IF(OR(AND(AH111="Muy Baja",AJ111="Leve"),AND(AH111="Muy Baja",AJ111="Menor"),AND(AH111="Baja",AJ111="Leve")),"Bajo",IF(OR(AND(AH111="Muy baja",AJ111="Moderado"),AND(AH111="Baja",AJ111="Menor"),AND(AH111="Baja",AJ111="Moderado"),AND(AH111="Media",AJ111="Leve"),AND(AH111="Media",AJ111="Menor"),AND(AH111="Media",AJ111="Moderado"),AND(AH111="Alta",AJ111="Leve"),AND(AH111="Alta",AJ111="Menor")),"Moderado",IF(OR(AND(AH111="Muy Baja",AJ111="Mayor"),AND(AH111="Baja",AJ111="Mayor"),AND(AH111="Media",AJ111="Mayor"),AND(AH111="Alta",AJ111="Moderado"),AND(AH111="Alta",AJ111="Mayor"),AND(AH111="Muy Alta",AJ111="Leve"),AND(AH111="Muy Alta",AJ111="Menor"),AND(AH111="Muy Alta",AJ111="Moderado"),AND(AH111="Muy Alta",AJ111="Mayor")),"Alto",IF(OR(AND(AH111="Muy Baja",AJ111="Catastrófico"),AND(AH111="Baja",AJ111="Catastrófico"),AND(AH111="Media",AJ111="Catastrófico"),AND(AH111="Alta",AJ111="Catastrófico"),AND(AH111="Muy Alta",AJ111="Catastrófico")),"Extremo","")))),"")</f>
        <v>Extremo</v>
      </c>
      <c r="AM111" s="427" t="s">
        <v>125</v>
      </c>
      <c r="AN111" s="352" t="s">
        <v>708</v>
      </c>
      <c r="AO111" s="216" t="s">
        <v>689</v>
      </c>
      <c r="AP111" s="221" t="s">
        <v>696</v>
      </c>
      <c r="AQ111" s="228" t="s">
        <v>480</v>
      </c>
      <c r="AR111" s="229">
        <v>0</v>
      </c>
      <c r="AS111" s="237" t="s">
        <v>411</v>
      </c>
      <c r="AT111" s="219" t="s">
        <v>709</v>
      </c>
      <c r="AU111" s="230" t="s">
        <v>710</v>
      </c>
    </row>
    <row r="112" spans="1:47" ht="15.75" x14ac:dyDescent="0.25">
      <c r="A112" s="431"/>
      <c r="B112" s="434"/>
      <c r="C112" s="436"/>
      <c r="D112" s="439"/>
      <c r="E112" s="442"/>
      <c r="F112" s="442"/>
      <c r="G112" s="442"/>
      <c r="H112" s="442"/>
      <c r="I112" s="445"/>
      <c r="J112" s="448"/>
      <c r="K112" s="451"/>
      <c r="L112" s="454"/>
      <c r="M112" s="457"/>
      <c r="N112" s="460"/>
      <c r="O112" s="463"/>
      <c r="P112" s="463"/>
      <c r="Q112" s="407"/>
      <c r="R112" s="257"/>
      <c r="S112" s="287"/>
      <c r="T112" s="287"/>
      <c r="U112" s="287"/>
      <c r="V112" s="287"/>
      <c r="W112" s="287"/>
      <c r="X112" s="287"/>
      <c r="Y112" s="287"/>
      <c r="Z112" s="241" t="str">
        <f t="shared" si="193"/>
        <v/>
      </c>
      <c r="AA112" s="242" t="str">
        <f t="shared" ref="AA112:AA140" si="213">IF(AND(Z112&gt;0,Z112&lt;=85),"DÉBIL",IF(AND(Z112&gt;85,Z112&lt;=95),"MODERADO",IF(AND(Z112&gt;95,Z112&lt;=100),"FUERTE","")))</f>
        <v/>
      </c>
      <c r="AB112" s="243"/>
      <c r="AC112" s="244" t="str">
        <f t="shared" ref="AC112:AC116" si="214">IFERROR((IF(AND(AA112="FUERTE",AB112="FUERTE"),"FUERTE",IF(OR(AND(AA112="FUERTE",AB112="MODERADO"),AND(AA112="MODERADO",AB112="FUERTE"),AND(AA112="MODERADO",AB112="MODERADO")),"MODERADO",IF(OR(AND(AA112="FUERTE",AB112="DÉBIL"),AND(AA112="MODERADO",AB112="DÉBIL"),AND(AA112="DÉBIL",AB112="FUERTE"),AND(AA112="DÉBIL",AB112="MODERADO"),AND(AA112="DÉBIL",AB112="DÉBIL")),"DÉBIL","")))),"")</f>
        <v/>
      </c>
      <c r="AD112" s="245" t="str">
        <f t="shared" si="196"/>
        <v/>
      </c>
      <c r="AE112" s="245" t="str">
        <f t="shared" si="197"/>
        <v/>
      </c>
      <c r="AF112" s="410"/>
      <c r="AG112" s="413"/>
      <c r="AH112" s="416"/>
      <c r="AI112" s="419"/>
      <c r="AJ112" s="422"/>
      <c r="AK112" s="419"/>
      <c r="AL112" s="425"/>
      <c r="AM112" s="428"/>
      <c r="AN112" s="291"/>
      <c r="AO112" s="224"/>
      <c r="AP112" s="222"/>
      <c r="AQ112" s="231"/>
      <c r="AR112" s="232"/>
      <c r="AS112" s="238"/>
      <c r="AT112" s="223"/>
      <c r="AU112" s="233"/>
    </row>
    <row r="113" spans="1:47" ht="15.75" x14ac:dyDescent="0.25">
      <c r="A113" s="431"/>
      <c r="B113" s="434"/>
      <c r="C113" s="436"/>
      <c r="D113" s="439"/>
      <c r="E113" s="442"/>
      <c r="F113" s="442"/>
      <c r="G113" s="442"/>
      <c r="H113" s="442"/>
      <c r="I113" s="445"/>
      <c r="J113" s="448"/>
      <c r="K113" s="451"/>
      <c r="L113" s="454"/>
      <c r="M113" s="457"/>
      <c r="N113" s="460"/>
      <c r="O113" s="463"/>
      <c r="P113" s="463"/>
      <c r="Q113" s="407"/>
      <c r="R113" s="257"/>
      <c r="S113" s="287"/>
      <c r="T113" s="287"/>
      <c r="U113" s="287"/>
      <c r="V113" s="287"/>
      <c r="W113" s="287"/>
      <c r="X113" s="287"/>
      <c r="Y113" s="287"/>
      <c r="Z113" s="241" t="str">
        <f t="shared" si="193"/>
        <v/>
      </c>
      <c r="AA113" s="242" t="str">
        <f t="shared" si="213"/>
        <v/>
      </c>
      <c r="AB113" s="243"/>
      <c r="AC113" s="244" t="str">
        <f t="shared" si="214"/>
        <v/>
      </c>
      <c r="AD113" s="245" t="str">
        <f t="shared" si="196"/>
        <v/>
      </c>
      <c r="AE113" s="245" t="str">
        <f t="shared" si="197"/>
        <v/>
      </c>
      <c r="AF113" s="410"/>
      <c r="AG113" s="413"/>
      <c r="AH113" s="416"/>
      <c r="AI113" s="419"/>
      <c r="AJ113" s="422"/>
      <c r="AK113" s="419"/>
      <c r="AL113" s="425"/>
      <c r="AM113" s="428"/>
      <c r="AN113" s="291"/>
      <c r="AO113" s="224"/>
      <c r="AP113" s="222"/>
      <c r="AQ113" s="231"/>
      <c r="AR113" s="232"/>
      <c r="AS113" s="238"/>
      <c r="AT113" s="223"/>
      <c r="AU113" s="233"/>
    </row>
    <row r="114" spans="1:47" ht="15.75" x14ac:dyDescent="0.25">
      <c r="A114" s="431"/>
      <c r="B114" s="434"/>
      <c r="C114" s="436"/>
      <c r="D114" s="439"/>
      <c r="E114" s="442"/>
      <c r="F114" s="442"/>
      <c r="G114" s="442"/>
      <c r="H114" s="442"/>
      <c r="I114" s="445"/>
      <c r="J114" s="448"/>
      <c r="K114" s="451"/>
      <c r="L114" s="454"/>
      <c r="M114" s="457"/>
      <c r="N114" s="460"/>
      <c r="O114" s="463"/>
      <c r="P114" s="463"/>
      <c r="Q114" s="407"/>
      <c r="R114" s="257"/>
      <c r="S114" s="287"/>
      <c r="T114" s="287"/>
      <c r="U114" s="287"/>
      <c r="V114" s="287"/>
      <c r="W114" s="287"/>
      <c r="X114" s="287"/>
      <c r="Y114" s="287"/>
      <c r="Z114" s="241" t="str">
        <f t="shared" si="193"/>
        <v/>
      </c>
      <c r="AA114" s="242" t="str">
        <f t="shared" si="213"/>
        <v/>
      </c>
      <c r="AB114" s="243"/>
      <c r="AC114" s="244" t="str">
        <f t="shared" si="214"/>
        <v/>
      </c>
      <c r="AD114" s="245" t="str">
        <f t="shared" si="196"/>
        <v/>
      </c>
      <c r="AE114" s="245" t="str">
        <f t="shared" si="197"/>
        <v/>
      </c>
      <c r="AF114" s="410"/>
      <c r="AG114" s="413"/>
      <c r="AH114" s="416"/>
      <c r="AI114" s="419"/>
      <c r="AJ114" s="422"/>
      <c r="AK114" s="419"/>
      <c r="AL114" s="425"/>
      <c r="AM114" s="428"/>
      <c r="AN114" s="291"/>
      <c r="AO114" s="224"/>
      <c r="AP114" s="222"/>
      <c r="AQ114" s="231"/>
      <c r="AR114" s="232"/>
      <c r="AS114" s="238"/>
      <c r="AT114" s="223"/>
      <c r="AU114" s="233"/>
    </row>
    <row r="115" spans="1:47" ht="16.5" thickBot="1" x14ac:dyDescent="0.3">
      <c r="A115" s="432"/>
      <c r="B115" s="435"/>
      <c r="C115" s="437"/>
      <c r="D115" s="440"/>
      <c r="E115" s="443"/>
      <c r="F115" s="443"/>
      <c r="G115" s="443"/>
      <c r="H115" s="443"/>
      <c r="I115" s="446"/>
      <c r="J115" s="449"/>
      <c r="K115" s="452"/>
      <c r="L115" s="455"/>
      <c r="M115" s="458"/>
      <c r="N115" s="461"/>
      <c r="O115" s="464"/>
      <c r="P115" s="464"/>
      <c r="Q115" s="408"/>
      <c r="R115" s="258"/>
      <c r="S115" s="329"/>
      <c r="T115" s="329"/>
      <c r="U115" s="329"/>
      <c r="V115" s="329"/>
      <c r="W115" s="329"/>
      <c r="X115" s="329"/>
      <c r="Y115" s="329"/>
      <c r="Z115" s="251" t="str">
        <f t="shared" si="193"/>
        <v/>
      </c>
      <c r="AA115" s="252" t="str">
        <f t="shared" si="213"/>
        <v/>
      </c>
      <c r="AB115" s="253"/>
      <c r="AC115" s="254" t="str">
        <f t="shared" si="214"/>
        <v/>
      </c>
      <c r="AD115" s="255" t="str">
        <f t="shared" si="196"/>
        <v/>
      </c>
      <c r="AE115" s="255" t="str">
        <f t="shared" si="197"/>
        <v/>
      </c>
      <c r="AF115" s="411"/>
      <c r="AG115" s="414"/>
      <c r="AH115" s="417"/>
      <c r="AI115" s="420"/>
      <c r="AJ115" s="423"/>
      <c r="AK115" s="420"/>
      <c r="AL115" s="426"/>
      <c r="AM115" s="429"/>
      <c r="AN115" s="353"/>
      <c r="AO115" s="226"/>
      <c r="AP115" s="227"/>
      <c r="AQ115" s="234"/>
      <c r="AR115" s="235"/>
      <c r="AS115" s="239"/>
      <c r="AT115" s="225"/>
      <c r="AU115" s="236"/>
    </row>
    <row r="116" spans="1:47" ht="189.75" customHeight="1" x14ac:dyDescent="0.25">
      <c r="A116" s="430">
        <v>22</v>
      </c>
      <c r="B116" s="433" t="s">
        <v>329</v>
      </c>
      <c r="C116" s="438" t="s">
        <v>813</v>
      </c>
      <c r="D116" s="438" t="s">
        <v>788</v>
      </c>
      <c r="E116" s="441" t="s">
        <v>671</v>
      </c>
      <c r="F116" s="441" t="s">
        <v>107</v>
      </c>
      <c r="G116" s="441" t="s">
        <v>705</v>
      </c>
      <c r="H116" s="441" t="s">
        <v>673</v>
      </c>
      <c r="I116" s="444" t="s">
        <v>674</v>
      </c>
      <c r="J116" s="447" t="s">
        <v>142</v>
      </c>
      <c r="K116" s="450">
        <v>5</v>
      </c>
      <c r="L116" s="453" t="str">
        <f>IFERROR((VLOOKUP($K116,Componentes!$A$3:$B$7,2,FALSE)),"")</f>
        <v>Casi Seguro</v>
      </c>
      <c r="M116" s="456">
        <f t="shared" ref="M116" si="215">IFERROR((IF(L116="","",IF(L116="Rara vez",0.2,IF(L116="Improbable",0.4,IF(L116="Posible",0.6,IF(L116="Probable",0.8,IF(L116="Casi seguro",1,))))))),"")</f>
        <v>1</v>
      </c>
      <c r="N116" s="459" t="str">
        <f>IFERROR((HLOOKUP($A116,'Evaluación de impacto'!$C$7:$AC$28,22,FALSE)),"")</f>
        <v>Catastrófico</v>
      </c>
      <c r="O116" s="462">
        <f t="shared" ref="O116" si="216">IF(N116="","",IF(N116="Mayor",0.8,IF(N116="Catastrófico",1,IF(N116="Moderado",0.6))))</f>
        <v>1</v>
      </c>
      <c r="P116" s="462">
        <f t="shared" ref="P116" si="217">IFERROR(+O116*M116,"")</f>
        <v>1</v>
      </c>
      <c r="Q116" s="406" t="str">
        <f ca="1">IFERROR(INDIRECT("Componentes!"&amp;HLOOKUP(N116,Calculo_Impacto,2,FALSE)&amp;VLOOKUP(L116,Calculo_Probabilidad,2,FALSE)),"")</f>
        <v>Extremo</v>
      </c>
      <c r="R116" s="256">
        <v>39</v>
      </c>
      <c r="S116" s="304" t="s">
        <v>675</v>
      </c>
      <c r="T116" s="304" t="s">
        <v>711</v>
      </c>
      <c r="U116" s="304" t="s">
        <v>434</v>
      </c>
      <c r="V116" s="304" t="s">
        <v>712</v>
      </c>
      <c r="W116" s="304" t="s">
        <v>678</v>
      </c>
      <c r="X116" s="304" t="s">
        <v>713</v>
      </c>
      <c r="Y116" s="304" t="s">
        <v>680</v>
      </c>
      <c r="Z116" s="246">
        <f t="shared" si="193"/>
        <v>95</v>
      </c>
      <c r="AA116" s="247" t="str">
        <f t="shared" si="213"/>
        <v>MODERADO</v>
      </c>
      <c r="AB116" s="248" t="s">
        <v>149</v>
      </c>
      <c r="AC116" s="249" t="str">
        <f t="shared" si="214"/>
        <v>MODERADO</v>
      </c>
      <c r="AD116" s="250">
        <f t="shared" si="196"/>
        <v>50</v>
      </c>
      <c r="AE116" s="250" t="str">
        <f t="shared" si="197"/>
        <v>SI</v>
      </c>
      <c r="AF116" s="409" t="str">
        <f>IFERROR(IF(AVERAGE(AD116:AD120)&lt;50,"DÉBIL",IF(AND(AVERAGE(AD116:AD120)&gt;=50,AVERAGE(AD116:AD120)&lt;100),"MODERADO",IF(AVERAGE(AD116:AD120)=100,"FUERTE",""))),"")</f>
        <v>MODERADO</v>
      </c>
      <c r="AG116" s="412">
        <f t="shared" ref="AG116" si="218">IFERROR(IF(M116=0.2,0.2,IF(AF116="DEBIL",M116,IF(AF116="MODERADO",M116-0.2,IF(AND(AF116="FUERTE",M116=0.4),M116-0.2,IF(AF116="FUERTE",M116-0.4,""))))),"")</f>
        <v>0.8</v>
      </c>
      <c r="AH116" s="415" t="str">
        <f t="shared" ref="AH116" si="219">IFERROR(IF(AG116="","",IF(AG116&lt;=0.2,"Muy Baja",IF(AG116&lt;=0.4,"Baja",IF(AG116&lt;=0.6,"Media",IF(AG116&lt;=0.8,"Alta","Muy Alta"))))),"")</f>
        <v>Alta</v>
      </c>
      <c r="AI116" s="418">
        <f t="shared" ref="AI116" si="220">+AG116</f>
        <v>0.8</v>
      </c>
      <c r="AJ116" s="421" t="str">
        <f t="shared" ref="AJ116" si="221">+N116</f>
        <v>Catastrófico</v>
      </c>
      <c r="AK116" s="418">
        <f t="shared" ref="AK116" si="222">IFERROR(IF(AJ116="","",IF(AJ116="Catastrófico",1,IF(AJ116="Mayor",0.8,IF(AJ116="Moderado",0.6,"")))),"")</f>
        <v>1</v>
      </c>
      <c r="AL116" s="424" t="str">
        <f t="shared" ref="AL116" si="223">IFERROR(IF(OR(AND(AH116="Muy Baja",AJ116="Leve"),AND(AH116="Muy Baja",AJ116="Menor"),AND(AH116="Baja",AJ116="Leve")),"Bajo",IF(OR(AND(AH116="Muy baja",AJ116="Moderado"),AND(AH116="Baja",AJ116="Menor"),AND(AH116="Baja",AJ116="Moderado"),AND(AH116="Media",AJ116="Leve"),AND(AH116="Media",AJ116="Menor"),AND(AH116="Media",AJ116="Moderado"),AND(AH116="Alta",AJ116="Leve"),AND(AH116="Alta",AJ116="Menor")),"Moderado",IF(OR(AND(AH116="Muy Baja",AJ116="Mayor"),AND(AH116="Baja",AJ116="Mayor"),AND(AH116="Media",AJ116="Mayor"),AND(AH116="Alta",AJ116="Moderado"),AND(AH116="Alta",AJ116="Mayor"),AND(AH116="Muy Alta",AJ116="Leve"),AND(AH116="Muy Alta",AJ116="Menor"),AND(AH116="Muy Alta",AJ116="Moderado"),AND(AH116="Muy Alta",AJ116="Mayor")),"Alto",IF(OR(AND(AH116="Muy Baja",AJ116="Catastrófico"),AND(AH116="Baja",AJ116="Catastrófico"),AND(AH116="Media",AJ116="Catastrófico"),AND(AH116="Alta",AJ116="Catastrófico"),AND(AH116="Muy Alta",AJ116="Catastrófico")),"Extremo","")))),"")</f>
        <v>Extremo</v>
      </c>
      <c r="AM116" s="427" t="s">
        <v>116</v>
      </c>
      <c r="AN116" s="352" t="s">
        <v>714</v>
      </c>
      <c r="AO116" s="229" t="s">
        <v>715</v>
      </c>
      <c r="AP116" s="221">
        <v>44531</v>
      </c>
      <c r="AQ116" s="228" t="s">
        <v>480</v>
      </c>
      <c r="AR116" s="229">
        <v>0</v>
      </c>
      <c r="AS116" s="237" t="s">
        <v>411</v>
      </c>
      <c r="AT116" s="219" t="s">
        <v>698</v>
      </c>
      <c r="AU116" s="298" t="s">
        <v>710</v>
      </c>
    </row>
    <row r="117" spans="1:47" ht="15.75" x14ac:dyDescent="0.25">
      <c r="A117" s="431"/>
      <c r="B117" s="434"/>
      <c r="C117" s="436"/>
      <c r="D117" s="439"/>
      <c r="E117" s="442"/>
      <c r="F117" s="442"/>
      <c r="G117" s="442"/>
      <c r="H117" s="442"/>
      <c r="I117" s="445"/>
      <c r="J117" s="448"/>
      <c r="K117" s="451"/>
      <c r="L117" s="454"/>
      <c r="M117" s="457"/>
      <c r="N117" s="460"/>
      <c r="O117" s="463"/>
      <c r="P117" s="463"/>
      <c r="Q117" s="407"/>
      <c r="R117" s="257"/>
      <c r="S117" s="287"/>
      <c r="T117" s="287"/>
      <c r="U117" s="287"/>
      <c r="V117" s="287"/>
      <c r="W117" s="287"/>
      <c r="X117" s="287"/>
      <c r="Y117" s="287"/>
      <c r="Z117" s="241" t="str">
        <f t="shared" si="193"/>
        <v/>
      </c>
      <c r="AA117" s="242" t="str">
        <f t="shared" si="213"/>
        <v/>
      </c>
      <c r="AB117" s="243"/>
      <c r="AC117" s="244" t="str">
        <f t="shared" ref="AC117:AC122" si="224">IFERROR((IF(AND(AA117="FUERTE",AB117="FUERTE"),"FUERTE",IF(OR(AND(AA117="FUERTE",AB117="MODERADO"),AND(AA117="MODERADO",AB117="FUERTE"),AND(AA117="MODERADO",AB117="MODERADO")),"MODERADO",IF(OR(AND(AA117="FUERTE",AB117="DÉBIL"),AND(AA117="MODERADO",AB117="DÉBIL"),AND(AA117="DÉBIL",AB117="FUERTE"),AND(AA117="DÉBIL",AB117="MODERADO"),AND(AA117="DÉBIL",AB117="DÉBIL")),"DÉBIL","")))),"")</f>
        <v/>
      </c>
      <c r="AD117" s="245" t="str">
        <f t="shared" ref="AD117:AD140" si="225">(IF(AC117="DÉBIL",0,IF(AC117="MODERADO",50,IF(AC117="FUERTE",100,""))))</f>
        <v/>
      </c>
      <c r="AE117" s="245" t="str">
        <f t="shared" ref="AE117:AE122" si="226">IFERROR((IF(AC117="FUERTE","NO",IF(OR(AC117="MODERADO",AC117="DÉBIL"),"SI",""))),"")</f>
        <v/>
      </c>
      <c r="AF117" s="410"/>
      <c r="AG117" s="413"/>
      <c r="AH117" s="416"/>
      <c r="AI117" s="419"/>
      <c r="AJ117" s="422"/>
      <c r="AK117" s="419"/>
      <c r="AL117" s="425"/>
      <c r="AM117" s="428"/>
      <c r="AN117" s="291"/>
      <c r="AO117" s="224"/>
      <c r="AP117" s="222"/>
      <c r="AQ117" s="231"/>
      <c r="AR117" s="232"/>
      <c r="AS117" s="238"/>
      <c r="AT117" s="223"/>
      <c r="AU117" s="233"/>
    </row>
    <row r="118" spans="1:47" ht="15.75" x14ac:dyDescent="0.25">
      <c r="A118" s="431"/>
      <c r="B118" s="434"/>
      <c r="C118" s="436"/>
      <c r="D118" s="439"/>
      <c r="E118" s="442"/>
      <c r="F118" s="442"/>
      <c r="G118" s="442"/>
      <c r="H118" s="442"/>
      <c r="I118" s="445"/>
      <c r="J118" s="448"/>
      <c r="K118" s="451"/>
      <c r="L118" s="454"/>
      <c r="M118" s="457"/>
      <c r="N118" s="460"/>
      <c r="O118" s="463"/>
      <c r="P118" s="463"/>
      <c r="Q118" s="407"/>
      <c r="R118" s="257"/>
      <c r="S118" s="287"/>
      <c r="T118" s="287"/>
      <c r="U118" s="287"/>
      <c r="V118" s="287"/>
      <c r="W118" s="287"/>
      <c r="X118" s="287"/>
      <c r="Y118" s="287"/>
      <c r="Z118" s="241" t="str">
        <f t="shared" si="193"/>
        <v/>
      </c>
      <c r="AA118" s="242" t="str">
        <f t="shared" si="213"/>
        <v/>
      </c>
      <c r="AB118" s="243"/>
      <c r="AC118" s="244" t="str">
        <f t="shared" si="224"/>
        <v/>
      </c>
      <c r="AD118" s="245" t="str">
        <f t="shared" si="225"/>
        <v/>
      </c>
      <c r="AE118" s="245" t="str">
        <f t="shared" si="226"/>
        <v/>
      </c>
      <c r="AF118" s="410"/>
      <c r="AG118" s="413"/>
      <c r="AH118" s="416"/>
      <c r="AI118" s="419"/>
      <c r="AJ118" s="422"/>
      <c r="AK118" s="419"/>
      <c r="AL118" s="425"/>
      <c r="AM118" s="428"/>
      <c r="AN118" s="291"/>
      <c r="AO118" s="224"/>
      <c r="AP118" s="222"/>
      <c r="AQ118" s="231"/>
      <c r="AR118" s="232"/>
      <c r="AS118" s="238"/>
      <c r="AT118" s="223"/>
      <c r="AU118" s="233"/>
    </row>
    <row r="119" spans="1:47" ht="15.75" x14ac:dyDescent="0.25">
      <c r="A119" s="431"/>
      <c r="B119" s="434"/>
      <c r="C119" s="436"/>
      <c r="D119" s="439"/>
      <c r="E119" s="442"/>
      <c r="F119" s="442"/>
      <c r="G119" s="442"/>
      <c r="H119" s="442"/>
      <c r="I119" s="445"/>
      <c r="J119" s="448"/>
      <c r="K119" s="451"/>
      <c r="L119" s="454"/>
      <c r="M119" s="457"/>
      <c r="N119" s="460"/>
      <c r="O119" s="463"/>
      <c r="P119" s="463"/>
      <c r="Q119" s="407"/>
      <c r="R119" s="257"/>
      <c r="S119" s="287"/>
      <c r="T119" s="287"/>
      <c r="U119" s="287"/>
      <c r="V119" s="287"/>
      <c r="W119" s="287"/>
      <c r="X119" s="287"/>
      <c r="Y119" s="287"/>
      <c r="Z119" s="241" t="str">
        <f t="shared" si="193"/>
        <v/>
      </c>
      <c r="AA119" s="242" t="str">
        <f t="shared" si="213"/>
        <v/>
      </c>
      <c r="AB119" s="243"/>
      <c r="AC119" s="244" t="str">
        <f t="shared" si="224"/>
        <v/>
      </c>
      <c r="AD119" s="245" t="str">
        <f t="shared" si="225"/>
        <v/>
      </c>
      <c r="AE119" s="245" t="str">
        <f t="shared" si="226"/>
        <v/>
      </c>
      <c r="AF119" s="410"/>
      <c r="AG119" s="413"/>
      <c r="AH119" s="416"/>
      <c r="AI119" s="419"/>
      <c r="AJ119" s="422"/>
      <c r="AK119" s="419"/>
      <c r="AL119" s="425"/>
      <c r="AM119" s="428"/>
      <c r="AN119" s="291"/>
      <c r="AO119" s="224"/>
      <c r="AP119" s="222"/>
      <c r="AQ119" s="231"/>
      <c r="AR119" s="232"/>
      <c r="AS119" s="238"/>
      <c r="AT119" s="223"/>
      <c r="AU119" s="233"/>
    </row>
    <row r="120" spans="1:47" ht="16.5" thickBot="1" x14ac:dyDescent="0.3">
      <c r="A120" s="432"/>
      <c r="B120" s="435"/>
      <c r="C120" s="437"/>
      <c r="D120" s="440"/>
      <c r="E120" s="443"/>
      <c r="F120" s="443"/>
      <c r="G120" s="443"/>
      <c r="H120" s="443"/>
      <c r="I120" s="446"/>
      <c r="J120" s="449"/>
      <c r="K120" s="452"/>
      <c r="L120" s="455"/>
      <c r="M120" s="458"/>
      <c r="N120" s="461"/>
      <c r="O120" s="464"/>
      <c r="P120" s="464"/>
      <c r="Q120" s="408"/>
      <c r="R120" s="258"/>
      <c r="S120" s="329"/>
      <c r="T120" s="329"/>
      <c r="U120" s="329"/>
      <c r="V120" s="329"/>
      <c r="W120" s="329"/>
      <c r="X120" s="329"/>
      <c r="Y120" s="329"/>
      <c r="Z120" s="251" t="str">
        <f t="shared" si="193"/>
        <v/>
      </c>
      <c r="AA120" s="252" t="str">
        <f t="shared" si="213"/>
        <v/>
      </c>
      <c r="AB120" s="253"/>
      <c r="AC120" s="254" t="str">
        <f t="shared" si="224"/>
        <v/>
      </c>
      <c r="AD120" s="255" t="str">
        <f t="shared" si="225"/>
        <v/>
      </c>
      <c r="AE120" s="255" t="str">
        <f t="shared" si="226"/>
        <v/>
      </c>
      <c r="AF120" s="411"/>
      <c r="AG120" s="414"/>
      <c r="AH120" s="417"/>
      <c r="AI120" s="420"/>
      <c r="AJ120" s="423"/>
      <c r="AK120" s="420"/>
      <c r="AL120" s="426"/>
      <c r="AM120" s="429"/>
      <c r="AN120" s="353"/>
      <c r="AO120" s="226"/>
      <c r="AP120" s="227"/>
      <c r="AQ120" s="234"/>
      <c r="AR120" s="235"/>
      <c r="AS120" s="239"/>
      <c r="AT120" s="225"/>
      <c r="AU120" s="236"/>
    </row>
    <row r="121" spans="1:47" ht="189.75" customHeight="1" x14ac:dyDescent="0.25">
      <c r="A121" s="430">
        <v>23</v>
      </c>
      <c r="B121" s="433" t="s">
        <v>329</v>
      </c>
      <c r="C121" s="438" t="s">
        <v>813</v>
      </c>
      <c r="D121" s="438" t="s">
        <v>788</v>
      </c>
      <c r="E121" s="441" t="s">
        <v>556</v>
      </c>
      <c r="F121" s="441" t="s">
        <v>407</v>
      </c>
      <c r="G121" s="441" t="s">
        <v>557</v>
      </c>
      <c r="H121" s="441" t="s">
        <v>558</v>
      </c>
      <c r="I121" s="444" t="s">
        <v>559</v>
      </c>
      <c r="J121" s="447" t="s">
        <v>142</v>
      </c>
      <c r="K121" s="450">
        <v>1</v>
      </c>
      <c r="L121" s="453" t="str">
        <f>IFERROR((VLOOKUP($K121,Componentes!$A$3:$B$7,2,FALSE)),"")</f>
        <v>Rara Vez</v>
      </c>
      <c r="M121" s="456">
        <f t="shared" ref="M121" si="227">IFERROR((IF(L121="","",IF(L121="Rara vez",0.2,IF(L121="Improbable",0.4,IF(L121="Posible",0.6,IF(L121="Probable",0.8,IF(L121="Casi seguro",1,))))))),"")</f>
        <v>0.2</v>
      </c>
      <c r="N121" s="459" t="str">
        <f>IFERROR((HLOOKUP($A121,'Evaluación de impacto'!$C$7:$AC$28,22,FALSE)),"")</f>
        <v>Moderado</v>
      </c>
      <c r="O121" s="462">
        <f t="shared" ref="O121" si="228">IF(N121="","",IF(N121="Mayor",0.8,IF(N121="Catastrófico",1,IF(N121="Moderado",0.6))))</f>
        <v>0.6</v>
      </c>
      <c r="P121" s="462">
        <f t="shared" ref="P121" si="229">IFERROR(+O121*M121,"")</f>
        <v>0.12</v>
      </c>
      <c r="Q121" s="406" t="str">
        <f ca="1">IFERROR(INDIRECT("Componentes!"&amp;HLOOKUP(N121,Calculo_Impacto,2,FALSE)&amp;VLOOKUP(L121,Calculo_Probabilidad,2,FALSE)),"")</f>
        <v>Moderado</v>
      </c>
      <c r="R121" s="256">
        <v>40</v>
      </c>
      <c r="S121" s="304" t="s">
        <v>560</v>
      </c>
      <c r="T121" s="304" t="s">
        <v>700</v>
      </c>
      <c r="U121" s="304" t="s">
        <v>480</v>
      </c>
      <c r="V121" s="304" t="s">
        <v>561</v>
      </c>
      <c r="W121" s="304" t="s">
        <v>562</v>
      </c>
      <c r="X121" s="304" t="s">
        <v>555</v>
      </c>
      <c r="Y121" s="304" t="s">
        <v>563</v>
      </c>
      <c r="Z121" s="246">
        <f t="shared" si="193"/>
        <v>95</v>
      </c>
      <c r="AA121" s="247" t="str">
        <f t="shared" si="213"/>
        <v>MODERADO</v>
      </c>
      <c r="AB121" s="248" t="s">
        <v>149</v>
      </c>
      <c r="AC121" s="249" t="str">
        <f t="shared" si="224"/>
        <v>MODERADO</v>
      </c>
      <c r="AD121" s="250">
        <f t="shared" si="225"/>
        <v>50</v>
      </c>
      <c r="AE121" s="250" t="str">
        <f t="shared" si="226"/>
        <v>SI</v>
      </c>
      <c r="AF121" s="409" t="str">
        <f>IFERROR(IF(AVERAGE(AD121:AD125)&lt;50,"DÉBIL",IF(AND(AVERAGE(AD121:AD125)&gt;=50,AVERAGE(AD121:AD125)&lt;100),"MODERADO",IF(AVERAGE(AD121:AD125)=100,"FUERTE",""))),"")</f>
        <v>MODERADO</v>
      </c>
      <c r="AG121" s="412">
        <f t="shared" ref="AG121" si="230">IFERROR(IF(M121=0.2,0.2,IF(AF121="DEBIL",M121,IF(AF121="MODERADO",M121-0.2,IF(AND(AF121="FUERTE",M121=0.4),M121-0.2,IF(AF121="FUERTE",M121-0.4,""))))),"")</f>
        <v>0.2</v>
      </c>
      <c r="AH121" s="415" t="str">
        <f t="shared" ref="AH121" si="231">IFERROR(IF(AG121="","",IF(AG121&lt;=0.2,"Muy Baja",IF(AG121&lt;=0.4,"Baja",IF(AG121&lt;=0.6,"Media",IF(AG121&lt;=0.8,"Alta","Muy Alta"))))),"")</f>
        <v>Muy Baja</v>
      </c>
      <c r="AI121" s="418">
        <f t="shared" ref="AI121" si="232">+AG121</f>
        <v>0.2</v>
      </c>
      <c r="AJ121" s="421" t="str">
        <f t="shared" ref="AJ121" si="233">+N121</f>
        <v>Moderado</v>
      </c>
      <c r="AK121" s="418">
        <f t="shared" ref="AK121" si="234">IFERROR(IF(AJ121="","",IF(AJ121="Catastrófico",1,IF(AJ121="Mayor",0.8,IF(AJ121="Moderado",0.6,"")))),"")</f>
        <v>0.6</v>
      </c>
      <c r="AL121" s="424" t="str">
        <f t="shared" ref="AL121" si="235">IFERROR(IF(OR(AND(AH121="Muy Baja",AJ121="Leve"),AND(AH121="Muy Baja",AJ121="Menor"),AND(AH121="Baja",AJ121="Leve")),"Bajo",IF(OR(AND(AH121="Muy baja",AJ121="Moderado"),AND(AH121="Baja",AJ121="Menor"),AND(AH121="Baja",AJ121="Moderado"),AND(AH121="Media",AJ121="Leve"),AND(AH121="Media",AJ121="Menor"),AND(AH121="Media",AJ121="Moderado"),AND(AH121="Alta",AJ121="Leve"),AND(AH121="Alta",AJ121="Menor")),"Moderado",IF(OR(AND(AH121="Muy Baja",AJ121="Mayor"),AND(AH121="Baja",AJ121="Mayor"),AND(AH121="Media",AJ121="Mayor"),AND(AH121="Alta",AJ121="Moderado"),AND(AH121="Alta",AJ121="Mayor"),AND(AH121="Muy Alta",AJ121="Leve"),AND(AH121="Muy Alta",AJ121="Menor"),AND(AH121="Muy Alta",AJ121="Moderado"),AND(AH121="Muy Alta",AJ121="Mayor")),"Alto",IF(OR(AND(AH121="Muy Baja",AJ121="Catastrófico"),AND(AH121="Baja",AJ121="Catastrófico"),AND(AH121="Media",AJ121="Catastrófico"),AND(AH121="Alta",AJ121="Catastrófico"),AND(AH121="Muy Alta",AJ121="Catastrófico")),"Extremo","")))),"")</f>
        <v>Moderado</v>
      </c>
      <c r="AM121" s="427" t="s">
        <v>716</v>
      </c>
      <c r="AN121" s="352" t="s">
        <v>564</v>
      </c>
      <c r="AO121" s="216" t="s">
        <v>700</v>
      </c>
      <c r="AP121" s="221">
        <v>44561</v>
      </c>
      <c r="AQ121" s="228"/>
      <c r="AR121" s="229"/>
      <c r="AS121" s="237"/>
      <c r="AT121" s="219"/>
      <c r="AU121" s="230"/>
    </row>
    <row r="122" spans="1:47" ht="126" x14ac:dyDescent="0.25">
      <c r="A122" s="431"/>
      <c r="B122" s="434"/>
      <c r="C122" s="436"/>
      <c r="D122" s="439"/>
      <c r="E122" s="442"/>
      <c r="F122" s="442"/>
      <c r="G122" s="442"/>
      <c r="H122" s="442"/>
      <c r="I122" s="445"/>
      <c r="J122" s="448"/>
      <c r="K122" s="451"/>
      <c r="L122" s="454"/>
      <c r="M122" s="457"/>
      <c r="N122" s="460"/>
      <c r="O122" s="463"/>
      <c r="P122" s="463"/>
      <c r="Q122" s="407"/>
      <c r="R122" s="257">
        <v>41</v>
      </c>
      <c r="S122" s="287" t="s">
        <v>560</v>
      </c>
      <c r="T122" s="287" t="s">
        <v>700</v>
      </c>
      <c r="U122" s="287" t="s">
        <v>480</v>
      </c>
      <c r="V122" s="287" t="s">
        <v>561</v>
      </c>
      <c r="W122" s="287" t="s">
        <v>562</v>
      </c>
      <c r="X122" s="287" t="s">
        <v>555</v>
      </c>
      <c r="Y122" s="287" t="s">
        <v>563</v>
      </c>
      <c r="Z122" s="312">
        <f t="shared" si="193"/>
        <v>100</v>
      </c>
      <c r="AA122" s="313" t="str">
        <f t="shared" si="213"/>
        <v>FUERTE</v>
      </c>
      <c r="AB122" s="314" t="s">
        <v>149</v>
      </c>
      <c r="AC122" s="315" t="str">
        <f t="shared" si="224"/>
        <v>FUERTE</v>
      </c>
      <c r="AD122" s="316">
        <f t="shared" si="225"/>
        <v>100</v>
      </c>
      <c r="AE122" s="316" t="str">
        <f t="shared" si="226"/>
        <v>NO</v>
      </c>
      <c r="AF122" s="410"/>
      <c r="AG122" s="413"/>
      <c r="AH122" s="416"/>
      <c r="AI122" s="419"/>
      <c r="AJ122" s="422"/>
      <c r="AK122" s="419"/>
      <c r="AL122" s="425"/>
      <c r="AM122" s="428"/>
      <c r="AN122" s="291" t="s">
        <v>565</v>
      </c>
      <c r="AO122" s="217" t="s">
        <v>700</v>
      </c>
      <c r="AP122" s="222">
        <v>44561</v>
      </c>
      <c r="AQ122" s="231"/>
      <c r="AR122" s="232"/>
      <c r="AS122" s="238"/>
      <c r="AT122" s="223"/>
      <c r="AU122" s="233"/>
    </row>
    <row r="123" spans="1:47" ht="15.75" x14ac:dyDescent="0.25">
      <c r="A123" s="431"/>
      <c r="B123" s="434"/>
      <c r="C123" s="436"/>
      <c r="D123" s="439"/>
      <c r="E123" s="442"/>
      <c r="F123" s="442"/>
      <c r="G123" s="442"/>
      <c r="H123" s="442"/>
      <c r="I123" s="445"/>
      <c r="J123" s="448"/>
      <c r="K123" s="451"/>
      <c r="L123" s="454"/>
      <c r="M123" s="457"/>
      <c r="N123" s="460"/>
      <c r="O123" s="463"/>
      <c r="P123" s="463"/>
      <c r="Q123" s="407"/>
      <c r="R123" s="257"/>
      <c r="S123" s="287"/>
      <c r="T123" s="287"/>
      <c r="U123" s="287"/>
      <c r="V123" s="287"/>
      <c r="W123" s="287"/>
      <c r="X123" s="287"/>
      <c r="Y123" s="287"/>
      <c r="Z123" s="241" t="str">
        <f t="shared" si="193"/>
        <v/>
      </c>
      <c r="AA123" s="242" t="str">
        <f t="shared" si="213"/>
        <v/>
      </c>
      <c r="AB123" s="243"/>
      <c r="AC123" s="244" t="str">
        <f t="shared" ref="AC123:AC127" si="236">IFERROR((IF(AND(AA123="FUERTE",AB123="FUERTE"),"FUERTE",IF(OR(AND(AA123="FUERTE",AB123="MODERADO"),AND(AA123="MODERADO",AB123="FUERTE"),AND(AA123="MODERADO",AB123="MODERADO")),"MODERADO",IF(OR(AND(AA123="FUERTE",AB123="DÉBIL"),AND(AA123="MODERADO",AB123="DÉBIL"),AND(AA123="DÉBIL",AB123="FUERTE"),AND(AA123="DÉBIL",AB123="MODERADO"),AND(AA123="DÉBIL",AB123="DÉBIL")),"DÉBIL","")))),"")</f>
        <v/>
      </c>
      <c r="AD123" s="245" t="str">
        <f t="shared" si="225"/>
        <v/>
      </c>
      <c r="AE123" s="245" t="str">
        <f t="shared" ref="AE123:AE127" si="237">IFERROR((IF(AC123="FUERTE","NO",IF(OR(AC123="MODERADO",AC123="DÉBIL"),"SI",""))),"")</f>
        <v/>
      </c>
      <c r="AF123" s="410"/>
      <c r="AG123" s="413"/>
      <c r="AH123" s="416"/>
      <c r="AI123" s="419"/>
      <c r="AJ123" s="422"/>
      <c r="AK123" s="419"/>
      <c r="AL123" s="425"/>
      <c r="AM123" s="428"/>
      <c r="AN123" s="291"/>
      <c r="AO123" s="224"/>
      <c r="AP123" s="222"/>
      <c r="AQ123" s="231"/>
      <c r="AR123" s="232"/>
      <c r="AS123" s="238"/>
      <c r="AT123" s="223"/>
      <c r="AU123" s="233"/>
    </row>
    <row r="124" spans="1:47" ht="15.75" x14ac:dyDescent="0.25">
      <c r="A124" s="431"/>
      <c r="B124" s="434"/>
      <c r="C124" s="436"/>
      <c r="D124" s="439"/>
      <c r="E124" s="442"/>
      <c r="F124" s="442"/>
      <c r="G124" s="442"/>
      <c r="H124" s="442"/>
      <c r="I124" s="445"/>
      <c r="J124" s="448"/>
      <c r="K124" s="451"/>
      <c r="L124" s="454"/>
      <c r="M124" s="457"/>
      <c r="N124" s="460"/>
      <c r="O124" s="463"/>
      <c r="P124" s="463"/>
      <c r="Q124" s="407"/>
      <c r="R124" s="257"/>
      <c r="S124" s="287"/>
      <c r="T124" s="287"/>
      <c r="U124" s="287"/>
      <c r="V124" s="287"/>
      <c r="W124" s="287"/>
      <c r="X124" s="287"/>
      <c r="Y124" s="287"/>
      <c r="Z124" s="241" t="str">
        <f t="shared" si="193"/>
        <v/>
      </c>
      <c r="AA124" s="242" t="str">
        <f t="shared" si="213"/>
        <v/>
      </c>
      <c r="AB124" s="243"/>
      <c r="AC124" s="244" t="str">
        <f t="shared" si="236"/>
        <v/>
      </c>
      <c r="AD124" s="245" t="str">
        <f t="shared" si="225"/>
        <v/>
      </c>
      <c r="AE124" s="245" t="str">
        <f t="shared" si="237"/>
        <v/>
      </c>
      <c r="AF124" s="410"/>
      <c r="AG124" s="413"/>
      <c r="AH124" s="416"/>
      <c r="AI124" s="419"/>
      <c r="AJ124" s="422"/>
      <c r="AK124" s="419"/>
      <c r="AL124" s="425"/>
      <c r="AM124" s="428"/>
      <c r="AN124" s="291"/>
      <c r="AO124" s="224"/>
      <c r="AP124" s="222"/>
      <c r="AQ124" s="231"/>
      <c r="AR124" s="232"/>
      <c r="AS124" s="238"/>
      <c r="AT124" s="223"/>
      <c r="AU124" s="233"/>
    </row>
    <row r="125" spans="1:47" ht="16.5" thickBot="1" x14ac:dyDescent="0.3">
      <c r="A125" s="432"/>
      <c r="B125" s="435"/>
      <c r="C125" s="437"/>
      <c r="D125" s="440"/>
      <c r="E125" s="443"/>
      <c r="F125" s="443"/>
      <c r="G125" s="443"/>
      <c r="H125" s="443"/>
      <c r="I125" s="446"/>
      <c r="J125" s="449"/>
      <c r="K125" s="452"/>
      <c r="L125" s="455"/>
      <c r="M125" s="458"/>
      <c r="N125" s="461"/>
      <c r="O125" s="464"/>
      <c r="P125" s="464"/>
      <c r="Q125" s="408"/>
      <c r="R125" s="258"/>
      <c r="S125" s="329"/>
      <c r="T125" s="329"/>
      <c r="U125" s="329"/>
      <c r="V125" s="329"/>
      <c r="W125" s="329"/>
      <c r="X125" s="329"/>
      <c r="Y125" s="329"/>
      <c r="Z125" s="251" t="str">
        <f t="shared" si="193"/>
        <v/>
      </c>
      <c r="AA125" s="252" t="str">
        <f t="shared" si="213"/>
        <v/>
      </c>
      <c r="AB125" s="253"/>
      <c r="AC125" s="254" t="str">
        <f t="shared" si="236"/>
        <v/>
      </c>
      <c r="AD125" s="255" t="str">
        <f t="shared" si="225"/>
        <v/>
      </c>
      <c r="AE125" s="255" t="str">
        <f t="shared" si="237"/>
        <v/>
      </c>
      <c r="AF125" s="411"/>
      <c r="AG125" s="414"/>
      <c r="AH125" s="417"/>
      <c r="AI125" s="420"/>
      <c r="AJ125" s="423"/>
      <c r="AK125" s="420"/>
      <c r="AL125" s="426"/>
      <c r="AM125" s="429"/>
      <c r="AN125" s="353"/>
      <c r="AO125" s="226"/>
      <c r="AP125" s="227"/>
      <c r="AQ125" s="234"/>
      <c r="AR125" s="235"/>
      <c r="AS125" s="239"/>
      <c r="AT125" s="225"/>
      <c r="AU125" s="236"/>
    </row>
    <row r="126" spans="1:47" ht="63" x14ac:dyDescent="0.25">
      <c r="A126" s="430">
        <v>24</v>
      </c>
      <c r="B126" s="481" t="s">
        <v>358</v>
      </c>
      <c r="C126" s="472" t="s">
        <v>817</v>
      </c>
      <c r="D126" s="472" t="s">
        <v>792</v>
      </c>
      <c r="E126" s="484" t="s">
        <v>717</v>
      </c>
      <c r="F126" s="484" t="s">
        <v>107</v>
      </c>
      <c r="G126" s="484" t="s">
        <v>718</v>
      </c>
      <c r="H126" s="484" t="s">
        <v>719</v>
      </c>
      <c r="I126" s="487" t="s">
        <v>720</v>
      </c>
      <c r="J126" s="490" t="s">
        <v>142</v>
      </c>
      <c r="K126" s="450">
        <v>3</v>
      </c>
      <c r="L126" s="453" t="str">
        <f>IFERROR((VLOOKUP($K126,Componentes!$A$3:$B$7,2,FALSE)),"")</f>
        <v>Posible</v>
      </c>
      <c r="M126" s="456">
        <f t="shared" ref="M126" si="238">IFERROR((IF(L126="","",IF(L126="Rara vez",0.2,IF(L126="Improbable",0.4,IF(L126="Posible",0.6,IF(L126="Probable",0.8,IF(L126="Casi seguro",1,))))))),"")</f>
        <v>0.6</v>
      </c>
      <c r="N126" s="459" t="str">
        <f>IFERROR((HLOOKUP($A126,'Evaluación de impacto'!$C$7:$AC$28,22,FALSE)),"")</f>
        <v>Mayor</v>
      </c>
      <c r="O126" s="462">
        <f t="shared" ref="O126" si="239">IF(N126="","",IF(N126="Mayor",0.8,IF(N126="Catastrófico",1,IF(N126="Moderado",0.6))))</f>
        <v>0.8</v>
      </c>
      <c r="P126" s="462">
        <f t="shared" ref="P126" si="240">IFERROR(+O126*M126,"")</f>
        <v>0.48</v>
      </c>
      <c r="Q126" s="406" t="str">
        <f ca="1">IFERROR(INDIRECT("Componentes!"&amp;HLOOKUP(N126,Calculo_Impacto,2,FALSE)&amp;VLOOKUP(L126,Calculo_Probabilidad,2,FALSE)),"")</f>
        <v>Alto</v>
      </c>
      <c r="R126" s="256">
        <v>42</v>
      </c>
      <c r="S126" s="304" t="s">
        <v>721</v>
      </c>
      <c r="T126" s="304" t="s">
        <v>722</v>
      </c>
      <c r="U126" s="335" t="s">
        <v>159</v>
      </c>
      <c r="V126" s="335" t="s">
        <v>723</v>
      </c>
      <c r="W126" s="335" t="s">
        <v>724</v>
      </c>
      <c r="X126" s="335" t="s">
        <v>725</v>
      </c>
      <c r="Y126" s="304" t="s">
        <v>726</v>
      </c>
      <c r="Z126" s="246">
        <f t="shared" si="193"/>
        <v>100</v>
      </c>
      <c r="AA126" s="247" t="str">
        <f t="shared" si="213"/>
        <v>FUERTE</v>
      </c>
      <c r="AB126" s="248" t="s">
        <v>282</v>
      </c>
      <c r="AC126" s="249" t="str">
        <f t="shared" si="236"/>
        <v>MODERADO</v>
      </c>
      <c r="AD126" s="250">
        <f t="shared" si="225"/>
        <v>50</v>
      </c>
      <c r="AE126" s="250" t="str">
        <f t="shared" si="237"/>
        <v>SI</v>
      </c>
      <c r="AF126" s="409" t="str">
        <f>IFERROR(IF(AVERAGE(AD126:AD130)&lt;50,"DÉBIL",IF(AND(AVERAGE(AD126:AD130)&gt;=50,AVERAGE(AD126:AD130)&lt;100),"MODERADO",IF(AVERAGE(AD126:AD130)=100,"FUERTE",""))),"")</f>
        <v>MODERADO</v>
      </c>
      <c r="AG126" s="412">
        <f t="shared" ref="AG126" si="241">IFERROR(IF(M126=0.2,0.2,IF(AF126="DEBIL",M126,IF(AF126="MODERADO",M126-0.2,IF(AND(AF126="FUERTE",M126=0.4),M126-0.2,IF(AF126="FUERTE",M126-0.4,""))))),"")</f>
        <v>0.39999999999999997</v>
      </c>
      <c r="AH126" s="415" t="str">
        <f t="shared" ref="AH126" si="242">IFERROR(IF(AG126="","",IF(AG126&lt;=0.2,"Muy Baja",IF(AG126&lt;=0.4,"Baja",IF(AG126&lt;=0.6,"Media",IF(AG126&lt;=0.8,"Alta","Muy Alta"))))),"")</f>
        <v>Baja</v>
      </c>
      <c r="AI126" s="418">
        <f t="shared" ref="AI126" si="243">+AG126</f>
        <v>0.39999999999999997</v>
      </c>
      <c r="AJ126" s="421" t="str">
        <f t="shared" ref="AJ126" si="244">+N126</f>
        <v>Mayor</v>
      </c>
      <c r="AK126" s="418">
        <f t="shared" ref="AK126" si="245">IFERROR(IF(AJ126="","",IF(AJ126="Catastrófico",1,IF(AJ126="Mayor",0.8,IF(AJ126="Moderado",0.6,"")))),"")</f>
        <v>0.8</v>
      </c>
      <c r="AL126" s="424" t="str">
        <f t="shared" ref="AL126" si="246">IFERROR(IF(OR(AND(AH126="Muy Baja",AJ126="Leve"),AND(AH126="Muy Baja",AJ126="Menor"),AND(AH126="Baja",AJ126="Leve")),"Bajo",IF(OR(AND(AH126="Muy baja",AJ126="Moderado"),AND(AH126="Baja",AJ126="Menor"),AND(AH126="Baja",AJ126="Moderado"),AND(AH126="Media",AJ126="Leve"),AND(AH126="Media",AJ126="Menor"),AND(AH126="Media",AJ126="Moderado"),AND(AH126="Alta",AJ126="Leve"),AND(AH126="Alta",AJ126="Menor")),"Moderado",IF(OR(AND(AH126="Muy Baja",AJ126="Mayor"),AND(AH126="Baja",AJ126="Mayor"),AND(AH126="Media",AJ126="Mayor"),AND(AH126="Alta",AJ126="Moderado"),AND(AH126="Alta",AJ126="Mayor"),AND(AH126="Muy Alta",AJ126="Leve"),AND(AH126="Muy Alta",AJ126="Menor"),AND(AH126="Muy Alta",AJ126="Moderado"),AND(AH126="Muy Alta",AJ126="Mayor")),"Alto",IF(OR(AND(AH126="Muy Baja",AJ126="Catastrófico"),AND(AH126="Baja",AJ126="Catastrófico"),AND(AH126="Media",AJ126="Catastrófico"),AND(AH126="Alta",AJ126="Catastrófico"),AND(AH126="Muy Alta",AJ126="Catastrófico")),"Extremo","")))),"")</f>
        <v>Alto</v>
      </c>
      <c r="AM126" s="427" t="s">
        <v>116</v>
      </c>
      <c r="AN126" s="352"/>
      <c r="AO126" s="220"/>
      <c r="AP126" s="221"/>
      <c r="AQ126" s="228"/>
      <c r="AR126" s="229"/>
      <c r="AS126" s="237"/>
      <c r="AT126" s="219"/>
      <c r="AU126" s="230"/>
    </row>
    <row r="127" spans="1:47" ht="63" x14ac:dyDescent="0.25">
      <c r="A127" s="431"/>
      <c r="B127" s="482"/>
      <c r="C127" s="473"/>
      <c r="D127" s="473"/>
      <c r="E127" s="485"/>
      <c r="F127" s="485"/>
      <c r="G127" s="485"/>
      <c r="H127" s="485"/>
      <c r="I127" s="488"/>
      <c r="J127" s="491"/>
      <c r="K127" s="451"/>
      <c r="L127" s="454"/>
      <c r="M127" s="457"/>
      <c r="N127" s="460"/>
      <c r="O127" s="463"/>
      <c r="P127" s="463"/>
      <c r="Q127" s="407"/>
      <c r="R127" s="257">
        <v>43</v>
      </c>
      <c r="S127" s="287" t="s">
        <v>727</v>
      </c>
      <c r="T127" s="287" t="s">
        <v>722</v>
      </c>
      <c r="U127" s="287" t="s">
        <v>524</v>
      </c>
      <c r="V127" s="337" t="s">
        <v>723</v>
      </c>
      <c r="W127" s="287" t="s">
        <v>728</v>
      </c>
      <c r="X127" s="287" t="s">
        <v>729</v>
      </c>
      <c r="Y127" s="287" t="s">
        <v>730</v>
      </c>
      <c r="Z127" s="241">
        <f t="shared" si="193"/>
        <v>100</v>
      </c>
      <c r="AA127" s="242" t="str">
        <f t="shared" si="213"/>
        <v>FUERTE</v>
      </c>
      <c r="AB127" s="243" t="s">
        <v>282</v>
      </c>
      <c r="AC127" s="244" t="str">
        <f t="shared" si="236"/>
        <v>MODERADO</v>
      </c>
      <c r="AD127" s="245">
        <f t="shared" si="225"/>
        <v>50</v>
      </c>
      <c r="AE127" s="245" t="str">
        <f t="shared" si="237"/>
        <v>SI</v>
      </c>
      <c r="AF127" s="410"/>
      <c r="AG127" s="413"/>
      <c r="AH127" s="416"/>
      <c r="AI127" s="419"/>
      <c r="AJ127" s="422"/>
      <c r="AK127" s="419"/>
      <c r="AL127" s="425"/>
      <c r="AM127" s="428"/>
      <c r="AN127" s="291"/>
      <c r="AO127" s="224"/>
      <c r="AP127" s="222"/>
      <c r="AQ127" s="231"/>
      <c r="AR127" s="232"/>
      <c r="AS127" s="238"/>
      <c r="AT127" s="223"/>
      <c r="AU127" s="233"/>
    </row>
    <row r="128" spans="1:47" ht="15.75" x14ac:dyDescent="0.25">
      <c r="A128" s="431"/>
      <c r="B128" s="482"/>
      <c r="C128" s="473"/>
      <c r="D128" s="473"/>
      <c r="E128" s="485"/>
      <c r="F128" s="485"/>
      <c r="G128" s="485"/>
      <c r="H128" s="485"/>
      <c r="I128" s="488"/>
      <c r="J128" s="491"/>
      <c r="K128" s="451"/>
      <c r="L128" s="454"/>
      <c r="M128" s="457"/>
      <c r="N128" s="460"/>
      <c r="O128" s="463"/>
      <c r="P128" s="463"/>
      <c r="Q128" s="407"/>
      <c r="R128" s="257"/>
      <c r="S128" s="287"/>
      <c r="T128" s="287"/>
      <c r="U128" s="287"/>
      <c r="V128" s="287"/>
      <c r="W128" s="287"/>
      <c r="X128" s="287"/>
      <c r="Y128" s="287"/>
      <c r="Z128" s="241" t="str">
        <f t="shared" si="193"/>
        <v/>
      </c>
      <c r="AA128" s="242" t="str">
        <f t="shared" si="213"/>
        <v/>
      </c>
      <c r="AB128" s="243"/>
      <c r="AC128" s="244" t="str">
        <f t="shared" ref="AC128:AC134" si="247">IFERROR((IF(AND(AA128="FUERTE",AB128="FUERTE"),"FUERTE",IF(OR(AND(AA128="FUERTE",AB128="MODERADO"),AND(AA128="MODERADO",AB128="FUERTE"),AND(AA128="MODERADO",AB128="MODERADO")),"MODERADO",IF(OR(AND(AA128="FUERTE",AB128="DÉBIL"),AND(AA128="MODERADO",AB128="DÉBIL"),AND(AA128="DÉBIL",AB128="FUERTE"),AND(AA128="DÉBIL",AB128="MODERADO"),AND(AA128="DÉBIL",AB128="DÉBIL")),"DÉBIL","")))),"")</f>
        <v/>
      </c>
      <c r="AD128" s="245" t="str">
        <f t="shared" si="225"/>
        <v/>
      </c>
      <c r="AE128" s="245" t="str">
        <f t="shared" ref="AE128:AE134" si="248">IFERROR((IF(AC128="FUERTE","NO",IF(OR(AC128="MODERADO",AC128="DÉBIL"),"SI",""))),"")</f>
        <v/>
      </c>
      <c r="AF128" s="410"/>
      <c r="AG128" s="413"/>
      <c r="AH128" s="416"/>
      <c r="AI128" s="419"/>
      <c r="AJ128" s="422"/>
      <c r="AK128" s="419"/>
      <c r="AL128" s="425"/>
      <c r="AM128" s="428"/>
      <c r="AN128" s="291"/>
      <c r="AO128" s="224"/>
      <c r="AP128" s="222"/>
      <c r="AQ128" s="231"/>
      <c r="AR128" s="232"/>
      <c r="AS128" s="238"/>
      <c r="AT128" s="223"/>
      <c r="AU128" s="233"/>
    </row>
    <row r="129" spans="1:47" ht="15.75" x14ac:dyDescent="0.25">
      <c r="A129" s="431"/>
      <c r="B129" s="482"/>
      <c r="C129" s="473"/>
      <c r="D129" s="473"/>
      <c r="E129" s="485"/>
      <c r="F129" s="485"/>
      <c r="G129" s="485"/>
      <c r="H129" s="485"/>
      <c r="I129" s="488"/>
      <c r="J129" s="491"/>
      <c r="K129" s="451"/>
      <c r="L129" s="454"/>
      <c r="M129" s="457"/>
      <c r="N129" s="460"/>
      <c r="O129" s="463"/>
      <c r="P129" s="463"/>
      <c r="Q129" s="407"/>
      <c r="R129" s="257"/>
      <c r="S129" s="287"/>
      <c r="T129" s="287"/>
      <c r="U129" s="287"/>
      <c r="V129" s="287"/>
      <c r="W129" s="287"/>
      <c r="X129" s="287"/>
      <c r="Y129" s="287"/>
      <c r="Z129" s="241" t="str">
        <f t="shared" si="193"/>
        <v/>
      </c>
      <c r="AA129" s="242" t="str">
        <f t="shared" si="213"/>
        <v/>
      </c>
      <c r="AB129" s="243"/>
      <c r="AC129" s="244" t="str">
        <f t="shared" si="247"/>
        <v/>
      </c>
      <c r="AD129" s="245" t="str">
        <f t="shared" si="225"/>
        <v/>
      </c>
      <c r="AE129" s="245" t="str">
        <f t="shared" si="248"/>
        <v/>
      </c>
      <c r="AF129" s="410"/>
      <c r="AG129" s="413"/>
      <c r="AH129" s="416"/>
      <c r="AI129" s="419"/>
      <c r="AJ129" s="422"/>
      <c r="AK129" s="419"/>
      <c r="AL129" s="425"/>
      <c r="AM129" s="428"/>
      <c r="AN129" s="291"/>
      <c r="AO129" s="224"/>
      <c r="AP129" s="222"/>
      <c r="AQ129" s="231"/>
      <c r="AR129" s="232"/>
      <c r="AS129" s="238"/>
      <c r="AT129" s="223"/>
      <c r="AU129" s="233"/>
    </row>
    <row r="130" spans="1:47" ht="69.75" customHeight="1" thickBot="1" x14ac:dyDescent="0.3">
      <c r="A130" s="432"/>
      <c r="B130" s="483"/>
      <c r="C130" s="474"/>
      <c r="D130" s="474"/>
      <c r="E130" s="486"/>
      <c r="F130" s="486"/>
      <c r="G130" s="486"/>
      <c r="H130" s="486"/>
      <c r="I130" s="489"/>
      <c r="J130" s="492"/>
      <c r="K130" s="452"/>
      <c r="L130" s="455"/>
      <c r="M130" s="458"/>
      <c r="N130" s="461"/>
      <c r="O130" s="464"/>
      <c r="P130" s="464"/>
      <c r="Q130" s="408"/>
      <c r="R130" s="330"/>
      <c r="S130" s="351"/>
      <c r="T130" s="351"/>
      <c r="U130" s="351"/>
      <c r="V130" s="351"/>
      <c r="W130" s="351"/>
      <c r="X130" s="351"/>
      <c r="Y130" s="351"/>
      <c r="Z130" s="312" t="str">
        <f t="shared" si="193"/>
        <v/>
      </c>
      <c r="AA130" s="313" t="str">
        <f t="shared" si="213"/>
        <v/>
      </c>
      <c r="AB130" s="314"/>
      <c r="AC130" s="315" t="str">
        <f t="shared" si="247"/>
        <v/>
      </c>
      <c r="AD130" s="316" t="str">
        <f t="shared" si="225"/>
        <v/>
      </c>
      <c r="AE130" s="316" t="str">
        <f t="shared" si="248"/>
        <v/>
      </c>
      <c r="AF130" s="465"/>
      <c r="AG130" s="466"/>
      <c r="AH130" s="467"/>
      <c r="AI130" s="468"/>
      <c r="AJ130" s="469"/>
      <c r="AK130" s="468"/>
      <c r="AL130" s="470"/>
      <c r="AM130" s="471"/>
      <c r="AN130" s="363"/>
      <c r="AO130" s="319"/>
      <c r="AP130" s="296"/>
      <c r="AQ130" s="326"/>
      <c r="AR130" s="295"/>
      <c r="AS130" s="327"/>
      <c r="AT130" s="294"/>
      <c r="AU130" s="328"/>
    </row>
    <row r="131" spans="1:47" ht="63" x14ac:dyDescent="0.25">
      <c r="A131" s="430">
        <v>25</v>
      </c>
      <c r="B131" s="481" t="s">
        <v>361</v>
      </c>
      <c r="C131" s="472" t="s">
        <v>817</v>
      </c>
      <c r="D131" s="472" t="s">
        <v>793</v>
      </c>
      <c r="E131" s="484" t="s">
        <v>734</v>
      </c>
      <c r="F131" s="484" t="s">
        <v>407</v>
      </c>
      <c r="G131" s="484" t="s">
        <v>735</v>
      </c>
      <c r="H131" s="484" t="s">
        <v>736</v>
      </c>
      <c r="I131" s="487" t="s">
        <v>737</v>
      </c>
      <c r="J131" s="490" t="s">
        <v>142</v>
      </c>
      <c r="K131" s="450">
        <v>3</v>
      </c>
      <c r="L131" s="453" t="str">
        <f>IFERROR((VLOOKUP($K131,Componentes!$A$3:$B$7,2,FALSE)),"")</f>
        <v>Posible</v>
      </c>
      <c r="M131" s="456">
        <f t="shared" ref="M131" si="249">IFERROR((IF(L131="","",IF(L131="Rara vez",0.2,IF(L131="Improbable",0.4,IF(L131="Posible",0.6,IF(L131="Probable",0.8,IF(L131="Casi seguro",1,))))))),"")</f>
        <v>0.6</v>
      </c>
      <c r="N131" s="459" t="str">
        <f>IFERROR((HLOOKUP($A131,'Evaluación de impacto'!$C$7:$AC$28,22,FALSE)),"")</f>
        <v>Mayor</v>
      </c>
      <c r="O131" s="462">
        <f t="shared" ref="O131" si="250">IF(N131="","",IF(N131="Mayor",0.8,IF(N131="Catastrófico",1,IF(N131="Moderado",0.6))))</f>
        <v>0.8</v>
      </c>
      <c r="P131" s="462">
        <f t="shared" ref="P131" si="251">IFERROR(+O131*M131,"")</f>
        <v>0.48</v>
      </c>
      <c r="Q131" s="406" t="str">
        <f ca="1">IFERROR(INDIRECT("Componentes!"&amp;HLOOKUP(N131,Calculo_Impacto,2,FALSE)&amp;VLOOKUP(L131,Calculo_Probabilidad,2,FALSE)),"")</f>
        <v>Alto</v>
      </c>
      <c r="R131" s="256">
        <v>44</v>
      </c>
      <c r="S131" s="304" t="s">
        <v>742</v>
      </c>
      <c r="T131" s="304" t="s">
        <v>743</v>
      </c>
      <c r="U131" s="304" t="s">
        <v>744</v>
      </c>
      <c r="V131" s="304" t="s">
        <v>745</v>
      </c>
      <c r="W131" s="304" t="s">
        <v>746</v>
      </c>
      <c r="X131" s="304" t="s">
        <v>747</v>
      </c>
      <c r="Y131" s="304" t="s">
        <v>748</v>
      </c>
      <c r="Z131" s="246">
        <f t="shared" si="193"/>
        <v>100</v>
      </c>
      <c r="AA131" s="247" t="str">
        <f t="shared" si="213"/>
        <v>FUERTE</v>
      </c>
      <c r="AB131" s="248" t="s">
        <v>149</v>
      </c>
      <c r="AC131" s="249" t="str">
        <f t="shared" si="247"/>
        <v>FUERTE</v>
      </c>
      <c r="AD131" s="250">
        <f t="shared" si="225"/>
        <v>100</v>
      </c>
      <c r="AE131" s="250" t="str">
        <f t="shared" si="248"/>
        <v>NO</v>
      </c>
      <c r="AF131" s="409" t="str">
        <f>IFERROR(IF(AVERAGE(AD131:AD135)&lt;50,"DÉBIL",IF(AND(AVERAGE(AD131:AD135)&gt;=50,AVERAGE(AD131:AD135)&lt;100),"MODERADO",IF(AVERAGE(AD131:AD135)=100,"FUERTE",""))),"")</f>
        <v>FUERTE</v>
      </c>
      <c r="AG131" s="412">
        <f t="shared" ref="AG131" si="252">IFERROR(IF(M131=0.2,0.2,IF(AF131="DEBIL",M131,IF(AF131="MODERADO",M131-0.2,IF(AND(AF131="FUERTE",M131=0.4),M131-0.2,IF(AF131="FUERTE",M131-0.4,""))))),"")</f>
        <v>0.19999999999999996</v>
      </c>
      <c r="AH131" s="415" t="str">
        <f t="shared" ref="AH131" si="253">IFERROR(IF(AG131="","",IF(AG131&lt;=0.2,"Muy Baja",IF(AG131&lt;=0.4,"Baja",IF(AG131&lt;=0.6,"Media",IF(AG131&lt;=0.8,"Alta","Muy Alta"))))),"")</f>
        <v>Muy Baja</v>
      </c>
      <c r="AI131" s="418">
        <f t="shared" ref="AI131" si="254">+AG131</f>
        <v>0.19999999999999996</v>
      </c>
      <c r="AJ131" s="421" t="str">
        <f t="shared" ref="AJ131" si="255">+N131</f>
        <v>Mayor</v>
      </c>
      <c r="AK131" s="418">
        <f t="shared" ref="AK131" si="256">IFERROR(IF(AJ131="","",IF(AJ131="Catastrófico",1,IF(AJ131="Mayor",0.8,IF(AJ131="Moderado",0.6,"")))),"")</f>
        <v>0.8</v>
      </c>
      <c r="AL131" s="424" t="str">
        <f t="shared" ref="AL131" si="257">IFERROR(IF(OR(AND(AH131="Muy Baja",AJ131="Leve"),AND(AH131="Muy Baja",AJ131="Menor"),AND(AH131="Baja",AJ131="Leve")),"Bajo",IF(OR(AND(AH131="Muy baja",AJ131="Moderado"),AND(AH131="Baja",AJ131="Menor"),AND(AH131="Baja",AJ131="Moderado"),AND(AH131="Media",AJ131="Leve"),AND(AH131="Media",AJ131="Menor"),AND(AH131="Media",AJ131="Moderado"),AND(AH131="Alta",AJ131="Leve"),AND(AH131="Alta",AJ131="Menor")),"Moderado",IF(OR(AND(AH131="Muy Baja",AJ131="Mayor"),AND(AH131="Baja",AJ131="Mayor"),AND(AH131="Media",AJ131="Mayor"),AND(AH131="Alta",AJ131="Moderado"),AND(AH131="Alta",AJ131="Mayor"),AND(AH131="Muy Alta",AJ131="Leve"),AND(AH131="Muy Alta",AJ131="Menor"),AND(AH131="Muy Alta",AJ131="Moderado"),AND(AH131="Muy Alta",AJ131="Mayor")),"Alto",IF(OR(AND(AH131="Muy Baja",AJ131="Catastrófico"),AND(AH131="Baja",AJ131="Catastrófico"),AND(AH131="Media",AJ131="Catastrófico"),AND(AH131="Alta",AJ131="Catastrófico"),AND(AH131="Muy Alta",AJ131="Catastrófico")),"Extremo","")))),"")</f>
        <v>Alto</v>
      </c>
      <c r="AM131" s="427" t="s">
        <v>716</v>
      </c>
      <c r="AN131" s="352" t="s">
        <v>768</v>
      </c>
      <c r="AO131" s="220"/>
      <c r="AP131" s="221">
        <v>44926</v>
      </c>
      <c r="AQ131" s="228"/>
      <c r="AR131" s="229"/>
      <c r="AS131" s="237"/>
      <c r="AT131" s="219"/>
      <c r="AU131" s="230"/>
    </row>
    <row r="132" spans="1:47" ht="78.75" x14ac:dyDescent="0.25">
      <c r="A132" s="431"/>
      <c r="B132" s="482"/>
      <c r="C132" s="473"/>
      <c r="D132" s="473"/>
      <c r="E132" s="485"/>
      <c r="F132" s="485"/>
      <c r="G132" s="485"/>
      <c r="H132" s="485"/>
      <c r="I132" s="488"/>
      <c r="J132" s="491"/>
      <c r="K132" s="451"/>
      <c r="L132" s="454"/>
      <c r="M132" s="457"/>
      <c r="N132" s="460"/>
      <c r="O132" s="463"/>
      <c r="P132" s="463"/>
      <c r="Q132" s="407"/>
      <c r="R132" s="257">
        <v>45</v>
      </c>
      <c r="S132" s="287" t="s">
        <v>749</v>
      </c>
      <c r="T132" s="287" t="s">
        <v>750</v>
      </c>
      <c r="U132" s="287" t="s">
        <v>751</v>
      </c>
      <c r="V132" s="287" t="s">
        <v>752</v>
      </c>
      <c r="W132" s="287" t="s">
        <v>753</v>
      </c>
      <c r="X132" s="287" t="s">
        <v>754</v>
      </c>
      <c r="Y132" s="287" t="s">
        <v>755</v>
      </c>
      <c r="Z132" s="241">
        <f t="shared" si="193"/>
        <v>100</v>
      </c>
      <c r="AA132" s="242" t="str">
        <f t="shared" si="213"/>
        <v>FUERTE</v>
      </c>
      <c r="AB132" s="243" t="s">
        <v>149</v>
      </c>
      <c r="AC132" s="244" t="str">
        <f t="shared" si="247"/>
        <v>FUERTE</v>
      </c>
      <c r="AD132" s="245">
        <f t="shared" si="225"/>
        <v>100</v>
      </c>
      <c r="AE132" s="245" t="str">
        <f t="shared" si="248"/>
        <v>NO</v>
      </c>
      <c r="AF132" s="410"/>
      <c r="AG132" s="413"/>
      <c r="AH132" s="416"/>
      <c r="AI132" s="419"/>
      <c r="AJ132" s="422"/>
      <c r="AK132" s="419"/>
      <c r="AL132" s="425"/>
      <c r="AM132" s="428"/>
      <c r="AN132" s="291" t="s">
        <v>769</v>
      </c>
      <c r="AO132" s="224"/>
      <c r="AP132" s="222">
        <v>44926</v>
      </c>
      <c r="AQ132" s="231"/>
      <c r="AR132" s="232"/>
      <c r="AS132" s="238"/>
      <c r="AT132" s="223"/>
      <c r="AU132" s="233"/>
    </row>
    <row r="133" spans="1:47" ht="78.75" x14ac:dyDescent="0.25">
      <c r="A133" s="431"/>
      <c r="B133" s="482"/>
      <c r="C133" s="473"/>
      <c r="D133" s="473"/>
      <c r="E133" s="485"/>
      <c r="F133" s="485"/>
      <c r="G133" s="485"/>
      <c r="H133" s="485"/>
      <c r="I133" s="488"/>
      <c r="J133" s="491"/>
      <c r="K133" s="451"/>
      <c r="L133" s="454"/>
      <c r="M133" s="457"/>
      <c r="N133" s="460"/>
      <c r="O133" s="463"/>
      <c r="P133" s="463"/>
      <c r="Q133" s="407"/>
      <c r="R133" s="257">
        <v>46</v>
      </c>
      <c r="S133" s="287" t="s">
        <v>756</v>
      </c>
      <c r="T133" s="287" t="s">
        <v>757</v>
      </c>
      <c r="U133" s="287" t="s">
        <v>751</v>
      </c>
      <c r="V133" s="287" t="s">
        <v>758</v>
      </c>
      <c r="W133" s="287" t="s">
        <v>759</v>
      </c>
      <c r="X133" s="287" t="s">
        <v>760</v>
      </c>
      <c r="Y133" s="287" t="s">
        <v>761</v>
      </c>
      <c r="Z133" s="241">
        <f t="shared" si="193"/>
        <v>100</v>
      </c>
      <c r="AA133" s="242" t="str">
        <f t="shared" si="213"/>
        <v>FUERTE</v>
      </c>
      <c r="AB133" s="243" t="s">
        <v>149</v>
      </c>
      <c r="AC133" s="244" t="str">
        <f t="shared" si="247"/>
        <v>FUERTE</v>
      </c>
      <c r="AD133" s="245">
        <f t="shared" si="225"/>
        <v>100</v>
      </c>
      <c r="AE133" s="245" t="str">
        <f t="shared" si="248"/>
        <v>NO</v>
      </c>
      <c r="AF133" s="410"/>
      <c r="AG133" s="413"/>
      <c r="AH133" s="416"/>
      <c r="AI133" s="419"/>
      <c r="AJ133" s="422"/>
      <c r="AK133" s="419"/>
      <c r="AL133" s="425"/>
      <c r="AM133" s="428"/>
      <c r="AN133" s="291" t="s">
        <v>770</v>
      </c>
      <c r="AO133" s="224"/>
      <c r="AP133" s="222">
        <v>44926</v>
      </c>
      <c r="AQ133" s="231"/>
      <c r="AR133" s="232"/>
      <c r="AS133" s="238"/>
      <c r="AT133" s="223"/>
      <c r="AU133" s="233"/>
    </row>
    <row r="134" spans="1:47" ht="63" x14ac:dyDescent="0.25">
      <c r="A134" s="431"/>
      <c r="B134" s="482"/>
      <c r="C134" s="473"/>
      <c r="D134" s="473"/>
      <c r="E134" s="485"/>
      <c r="F134" s="485"/>
      <c r="G134" s="485"/>
      <c r="H134" s="485"/>
      <c r="I134" s="488"/>
      <c r="J134" s="491"/>
      <c r="K134" s="451"/>
      <c r="L134" s="454"/>
      <c r="M134" s="457"/>
      <c r="N134" s="460"/>
      <c r="O134" s="463"/>
      <c r="P134" s="463"/>
      <c r="Q134" s="407"/>
      <c r="R134" s="257">
        <v>47</v>
      </c>
      <c r="S134" s="287" t="s">
        <v>762</v>
      </c>
      <c r="T134" s="287" t="s">
        <v>763</v>
      </c>
      <c r="U134" s="287" t="s">
        <v>751</v>
      </c>
      <c r="V134" s="287" t="s">
        <v>764</v>
      </c>
      <c r="W134" s="287" t="s">
        <v>765</v>
      </c>
      <c r="X134" s="287" t="s">
        <v>766</v>
      </c>
      <c r="Y134" s="287" t="s">
        <v>767</v>
      </c>
      <c r="Z134" s="241">
        <f t="shared" si="193"/>
        <v>100</v>
      </c>
      <c r="AA134" s="242" t="str">
        <f t="shared" si="213"/>
        <v>FUERTE</v>
      </c>
      <c r="AB134" s="243" t="s">
        <v>149</v>
      </c>
      <c r="AC134" s="244" t="str">
        <f t="shared" si="247"/>
        <v>FUERTE</v>
      </c>
      <c r="AD134" s="245">
        <f t="shared" si="225"/>
        <v>100</v>
      </c>
      <c r="AE134" s="245" t="str">
        <f t="shared" si="248"/>
        <v>NO</v>
      </c>
      <c r="AF134" s="410"/>
      <c r="AG134" s="413"/>
      <c r="AH134" s="416"/>
      <c r="AI134" s="419"/>
      <c r="AJ134" s="422"/>
      <c r="AK134" s="419"/>
      <c r="AL134" s="425"/>
      <c r="AM134" s="428"/>
      <c r="AN134" s="291" t="s">
        <v>771</v>
      </c>
      <c r="AO134" s="224"/>
      <c r="AP134" s="222">
        <v>44926</v>
      </c>
      <c r="AQ134" s="231"/>
      <c r="AR134" s="232"/>
      <c r="AS134" s="238"/>
      <c r="AT134" s="223"/>
      <c r="AU134" s="233"/>
    </row>
    <row r="135" spans="1:47" ht="16.5" thickBot="1" x14ac:dyDescent="0.3">
      <c r="A135" s="432"/>
      <c r="B135" s="483"/>
      <c r="C135" s="474"/>
      <c r="D135" s="474"/>
      <c r="E135" s="486"/>
      <c r="F135" s="486"/>
      <c r="G135" s="486"/>
      <c r="H135" s="486"/>
      <c r="I135" s="489"/>
      <c r="J135" s="492"/>
      <c r="K135" s="452"/>
      <c r="L135" s="455"/>
      <c r="M135" s="458"/>
      <c r="N135" s="461"/>
      <c r="O135" s="464"/>
      <c r="P135" s="464"/>
      <c r="Q135" s="408"/>
      <c r="R135" s="330"/>
      <c r="S135" s="351"/>
      <c r="T135" s="351"/>
      <c r="U135" s="351"/>
      <c r="V135" s="351"/>
      <c r="W135" s="351"/>
      <c r="X135" s="351"/>
      <c r="Y135" s="351"/>
      <c r="Z135" s="312" t="str">
        <f t="shared" si="193"/>
        <v/>
      </c>
      <c r="AA135" s="313" t="str">
        <f t="shared" si="213"/>
        <v/>
      </c>
      <c r="AB135" s="314"/>
      <c r="AC135" s="315" t="str">
        <f t="shared" ref="AC135:AC140" si="258">IFERROR((IF(AND(AA135="FUERTE",AB135="FUERTE"),"FUERTE",IF(OR(AND(AA135="FUERTE",AB135="MODERADO"),AND(AA135="MODERADO",AB135="FUERTE"),AND(AA135="MODERADO",AB135="MODERADO")),"MODERADO",IF(OR(AND(AA135="FUERTE",AB135="DÉBIL"),AND(AA135="MODERADO",AB135="DÉBIL"),AND(AA135="DÉBIL",AB135="FUERTE"),AND(AA135="DÉBIL",AB135="MODERADO"),AND(AA135="DÉBIL",AB135="DÉBIL")),"DÉBIL","")))),"")</f>
        <v/>
      </c>
      <c r="AD135" s="316" t="str">
        <f t="shared" si="225"/>
        <v/>
      </c>
      <c r="AE135" s="316" t="str">
        <f t="shared" ref="AE135:AE140" si="259">IFERROR((IF(AC135="FUERTE","NO",IF(OR(AC135="MODERADO",AC135="DÉBIL"),"SI",""))),"")</f>
        <v/>
      </c>
      <c r="AF135" s="465"/>
      <c r="AG135" s="466"/>
      <c r="AH135" s="467"/>
      <c r="AI135" s="468"/>
      <c r="AJ135" s="469"/>
      <c r="AK135" s="468"/>
      <c r="AL135" s="470"/>
      <c r="AM135" s="471"/>
      <c r="AN135" s="363"/>
      <c r="AO135" s="319"/>
      <c r="AP135" s="296"/>
      <c r="AQ135" s="326"/>
      <c r="AR135" s="295"/>
      <c r="AS135" s="327"/>
      <c r="AT135" s="294"/>
      <c r="AU135" s="328"/>
    </row>
    <row r="136" spans="1:47" ht="78.75" x14ac:dyDescent="0.25">
      <c r="A136" s="430">
        <v>26</v>
      </c>
      <c r="B136" s="481" t="s">
        <v>361</v>
      </c>
      <c r="C136" s="472" t="s">
        <v>817</v>
      </c>
      <c r="D136" s="472" t="s">
        <v>793</v>
      </c>
      <c r="E136" s="484" t="s">
        <v>738</v>
      </c>
      <c r="F136" s="484" t="s">
        <v>107</v>
      </c>
      <c r="G136" s="484" t="s">
        <v>739</v>
      </c>
      <c r="H136" s="484" t="s">
        <v>740</v>
      </c>
      <c r="I136" s="487" t="s">
        <v>741</v>
      </c>
      <c r="J136" s="490" t="s">
        <v>414</v>
      </c>
      <c r="K136" s="450">
        <v>2</v>
      </c>
      <c r="L136" s="453" t="str">
        <f>IFERROR((VLOOKUP($K136,Componentes!$A$3:$B$7,2,FALSE)),"")</f>
        <v>Improbable</v>
      </c>
      <c r="M136" s="456">
        <f t="shared" ref="M136" si="260">IFERROR((IF(L136="","",IF(L136="Rara vez",0.2,IF(L136="Improbable",0.4,IF(L136="Posible",0.6,IF(L136="Probable",0.8,IF(L136="Casi seguro",1,))))))),"")</f>
        <v>0.4</v>
      </c>
      <c r="N136" s="459" t="str">
        <f>IFERROR((HLOOKUP($A136,'Evaluación de impacto'!$C$7:$AC$28,22,FALSE)),"")</f>
        <v>Mayor</v>
      </c>
      <c r="O136" s="462">
        <f t="shared" ref="O136" si="261">IF(N136="","",IF(N136="Mayor",0.8,IF(N136="Catastrófico",1,IF(N136="Moderado",0.6))))</f>
        <v>0.8</v>
      </c>
      <c r="P136" s="462">
        <f t="shared" ref="P136" si="262">IFERROR(+O136*M136,"")</f>
        <v>0.32000000000000006</v>
      </c>
      <c r="Q136" s="406" t="str">
        <f ca="1">IFERROR(INDIRECT("Componentes!"&amp;HLOOKUP(N136,Calculo_Impacto,2,FALSE)&amp;VLOOKUP(L136,Calculo_Probabilidad,2,FALSE)),"")</f>
        <v>Alto</v>
      </c>
      <c r="R136" s="256">
        <v>48</v>
      </c>
      <c r="S136" s="304" t="s">
        <v>772</v>
      </c>
      <c r="T136" s="304" t="s">
        <v>731</v>
      </c>
      <c r="U136" s="304" t="s">
        <v>751</v>
      </c>
      <c r="V136" s="304" t="s">
        <v>773</v>
      </c>
      <c r="W136" s="304" t="s">
        <v>732</v>
      </c>
      <c r="X136" s="304" t="s">
        <v>774</v>
      </c>
      <c r="Y136" s="304" t="s">
        <v>775</v>
      </c>
      <c r="Z136" s="246">
        <f t="shared" si="193"/>
        <v>100</v>
      </c>
      <c r="AA136" s="247" t="str">
        <f t="shared" si="213"/>
        <v>FUERTE</v>
      </c>
      <c r="AB136" s="248" t="s">
        <v>149</v>
      </c>
      <c r="AC136" s="249" t="str">
        <f t="shared" si="258"/>
        <v>FUERTE</v>
      </c>
      <c r="AD136" s="250">
        <f t="shared" si="225"/>
        <v>100</v>
      </c>
      <c r="AE136" s="250" t="str">
        <f t="shared" si="259"/>
        <v>NO</v>
      </c>
      <c r="AF136" s="409" t="str">
        <f>IFERROR(IF(AVERAGE(AD136:AD140)&lt;50,"DÉBIL",IF(AND(AVERAGE(AD136:AD140)&gt;=50,AVERAGE(AD136:AD140)&lt;100),"MODERADO",IF(AVERAGE(AD136:AD140)=100,"FUERTE",""))),"")</f>
        <v>FUERTE</v>
      </c>
      <c r="AG136" s="412">
        <f t="shared" ref="AG136" si="263">IFERROR(IF(M136=0.2,0.2,IF(AF136="DEBIL",M136,IF(AF136="MODERADO",M136-0.2,IF(AND(AF136="FUERTE",M136=0.4),M136-0.2,IF(AF136="FUERTE",M136-0.4,""))))),"")</f>
        <v>0.2</v>
      </c>
      <c r="AH136" s="415" t="str">
        <f t="shared" ref="AH136" si="264">IFERROR(IF(AG136="","",IF(AG136&lt;=0.2,"Muy Baja",IF(AG136&lt;=0.4,"Baja",IF(AG136&lt;=0.6,"Media",IF(AG136&lt;=0.8,"Alta","Muy Alta"))))),"")</f>
        <v>Muy Baja</v>
      </c>
      <c r="AI136" s="418">
        <f t="shared" ref="AI136" si="265">+AG136</f>
        <v>0.2</v>
      </c>
      <c r="AJ136" s="421" t="str">
        <f t="shared" ref="AJ136" si="266">+N136</f>
        <v>Mayor</v>
      </c>
      <c r="AK136" s="418">
        <f t="shared" ref="AK136" si="267">IFERROR(IF(AJ136="","",IF(AJ136="Catastrófico",1,IF(AJ136="Mayor",0.8,IF(AJ136="Moderado",0.6,"")))),"")</f>
        <v>0.8</v>
      </c>
      <c r="AL136" s="424" t="str">
        <f t="shared" ref="AL136" si="268">IFERROR(IF(OR(AND(AH136="Muy Baja",AJ136="Leve"),AND(AH136="Muy Baja",AJ136="Menor"),AND(AH136="Baja",AJ136="Leve")),"Bajo",IF(OR(AND(AH136="Muy baja",AJ136="Moderado"),AND(AH136="Baja",AJ136="Menor"),AND(AH136="Baja",AJ136="Moderado"),AND(AH136="Media",AJ136="Leve"),AND(AH136="Media",AJ136="Menor"),AND(AH136="Media",AJ136="Moderado"),AND(AH136="Alta",AJ136="Leve"),AND(AH136="Alta",AJ136="Menor")),"Moderado",IF(OR(AND(AH136="Muy Baja",AJ136="Mayor"),AND(AH136="Baja",AJ136="Mayor"),AND(AH136="Media",AJ136="Mayor"),AND(AH136="Alta",AJ136="Moderado"),AND(AH136="Alta",AJ136="Mayor"),AND(AH136="Muy Alta",AJ136="Leve"),AND(AH136="Muy Alta",AJ136="Menor"),AND(AH136="Muy Alta",AJ136="Moderado"),AND(AH136="Muy Alta",AJ136="Mayor")),"Alto",IF(OR(AND(AH136="Muy Baja",AJ136="Catastrófico"),AND(AH136="Baja",AJ136="Catastrófico"),AND(AH136="Media",AJ136="Catastrófico"),AND(AH136="Alta",AJ136="Catastrófico"),AND(AH136="Muy Alta",AJ136="Catastrófico")),"Extremo","")))),"")</f>
        <v>Alto</v>
      </c>
      <c r="AM136" s="427" t="s">
        <v>116</v>
      </c>
      <c r="AN136" s="352" t="s">
        <v>778</v>
      </c>
      <c r="AO136" s="331"/>
      <c r="AP136" s="221">
        <v>44926</v>
      </c>
      <c r="AQ136" s="228"/>
      <c r="AR136" s="229"/>
      <c r="AS136" s="237"/>
      <c r="AT136" s="219"/>
      <c r="AU136" s="230"/>
    </row>
    <row r="137" spans="1:47" ht="94.5" x14ac:dyDescent="0.25">
      <c r="A137" s="431"/>
      <c r="B137" s="482"/>
      <c r="C137" s="473"/>
      <c r="D137" s="473"/>
      <c r="E137" s="485"/>
      <c r="F137" s="485"/>
      <c r="G137" s="485"/>
      <c r="H137" s="485"/>
      <c r="I137" s="488"/>
      <c r="J137" s="491"/>
      <c r="K137" s="451"/>
      <c r="L137" s="454"/>
      <c r="M137" s="457"/>
      <c r="N137" s="460"/>
      <c r="O137" s="463"/>
      <c r="P137" s="463"/>
      <c r="Q137" s="407"/>
      <c r="R137" s="257">
        <v>49</v>
      </c>
      <c r="S137" s="287" t="s">
        <v>776</v>
      </c>
      <c r="T137" s="287" t="s">
        <v>731</v>
      </c>
      <c r="U137" s="287" t="s">
        <v>751</v>
      </c>
      <c r="V137" s="287" t="s">
        <v>777</v>
      </c>
      <c r="W137" s="287" t="s">
        <v>733</v>
      </c>
      <c r="X137" s="287" t="s">
        <v>774</v>
      </c>
      <c r="Y137" s="287" t="s">
        <v>775</v>
      </c>
      <c r="Z137" s="241">
        <f t="shared" si="193"/>
        <v>100</v>
      </c>
      <c r="AA137" s="242" t="str">
        <f t="shared" si="213"/>
        <v>FUERTE</v>
      </c>
      <c r="AB137" s="243" t="s">
        <v>149</v>
      </c>
      <c r="AC137" s="244" t="str">
        <f t="shared" si="258"/>
        <v>FUERTE</v>
      </c>
      <c r="AD137" s="245">
        <f t="shared" si="225"/>
        <v>100</v>
      </c>
      <c r="AE137" s="245" t="str">
        <f t="shared" si="259"/>
        <v>NO</v>
      </c>
      <c r="AF137" s="410"/>
      <c r="AG137" s="413"/>
      <c r="AH137" s="416"/>
      <c r="AI137" s="419"/>
      <c r="AJ137" s="422"/>
      <c r="AK137" s="419"/>
      <c r="AL137" s="425"/>
      <c r="AM137" s="428"/>
      <c r="AN137" s="291" t="s">
        <v>779</v>
      </c>
      <c r="AO137" s="332"/>
      <c r="AP137" s="333">
        <v>44926</v>
      </c>
      <c r="AQ137" s="231"/>
      <c r="AR137" s="232"/>
      <c r="AS137" s="238"/>
      <c r="AT137" s="223"/>
      <c r="AU137" s="233"/>
    </row>
    <row r="138" spans="1:47" ht="47.25" x14ac:dyDescent="0.25">
      <c r="A138" s="431"/>
      <c r="B138" s="482"/>
      <c r="C138" s="473"/>
      <c r="D138" s="473"/>
      <c r="E138" s="485"/>
      <c r="F138" s="485"/>
      <c r="G138" s="485"/>
      <c r="H138" s="485"/>
      <c r="I138" s="488"/>
      <c r="J138" s="491"/>
      <c r="K138" s="451"/>
      <c r="L138" s="454"/>
      <c r="M138" s="457"/>
      <c r="N138" s="460"/>
      <c r="O138" s="463"/>
      <c r="P138" s="463"/>
      <c r="Q138" s="407"/>
      <c r="R138" s="257"/>
      <c r="S138" s="232"/>
      <c r="T138" s="217"/>
      <c r="U138" s="217"/>
      <c r="V138" s="217"/>
      <c r="W138" s="217"/>
      <c r="X138" s="217"/>
      <c r="Y138" s="217"/>
      <c r="Z138" s="241" t="str">
        <f t="shared" si="193"/>
        <v/>
      </c>
      <c r="AA138" s="242" t="str">
        <f t="shared" si="213"/>
        <v/>
      </c>
      <c r="AB138" s="243"/>
      <c r="AC138" s="244" t="str">
        <f t="shared" si="258"/>
        <v/>
      </c>
      <c r="AD138" s="245" t="str">
        <f t="shared" si="225"/>
        <v/>
      </c>
      <c r="AE138" s="245" t="str">
        <f t="shared" si="259"/>
        <v/>
      </c>
      <c r="AF138" s="410"/>
      <c r="AG138" s="413"/>
      <c r="AH138" s="416"/>
      <c r="AI138" s="419"/>
      <c r="AJ138" s="422"/>
      <c r="AK138" s="419"/>
      <c r="AL138" s="425"/>
      <c r="AM138" s="428"/>
      <c r="AN138" s="291" t="s">
        <v>780</v>
      </c>
      <c r="AO138" s="332"/>
      <c r="AP138" s="333">
        <v>44926</v>
      </c>
      <c r="AQ138" s="231"/>
      <c r="AR138" s="232"/>
      <c r="AS138" s="238"/>
      <c r="AT138" s="223"/>
      <c r="AU138" s="233"/>
    </row>
    <row r="139" spans="1:47" ht="15.75" x14ac:dyDescent="0.25">
      <c r="A139" s="431"/>
      <c r="B139" s="482"/>
      <c r="C139" s="473"/>
      <c r="D139" s="473"/>
      <c r="E139" s="485"/>
      <c r="F139" s="485"/>
      <c r="G139" s="485"/>
      <c r="H139" s="485"/>
      <c r="I139" s="488"/>
      <c r="J139" s="491"/>
      <c r="K139" s="451"/>
      <c r="L139" s="454"/>
      <c r="M139" s="457"/>
      <c r="N139" s="460"/>
      <c r="O139" s="463"/>
      <c r="P139" s="463"/>
      <c r="Q139" s="407"/>
      <c r="R139" s="257"/>
      <c r="S139" s="232"/>
      <c r="T139" s="217"/>
      <c r="U139" s="217"/>
      <c r="V139" s="217"/>
      <c r="W139" s="217"/>
      <c r="X139" s="217"/>
      <c r="Y139" s="217"/>
      <c r="Z139" s="241" t="str">
        <f t="shared" si="193"/>
        <v/>
      </c>
      <c r="AA139" s="242" t="str">
        <f t="shared" si="213"/>
        <v/>
      </c>
      <c r="AB139" s="243"/>
      <c r="AC139" s="244" t="str">
        <f t="shared" si="258"/>
        <v/>
      </c>
      <c r="AD139" s="245" t="str">
        <f t="shared" si="225"/>
        <v/>
      </c>
      <c r="AE139" s="245" t="str">
        <f t="shared" si="259"/>
        <v/>
      </c>
      <c r="AF139" s="410"/>
      <c r="AG139" s="413"/>
      <c r="AH139" s="416"/>
      <c r="AI139" s="419"/>
      <c r="AJ139" s="422"/>
      <c r="AK139" s="419"/>
      <c r="AL139" s="425"/>
      <c r="AM139" s="428"/>
      <c r="AN139" s="291"/>
      <c r="AO139" s="224"/>
      <c r="AP139" s="222"/>
      <c r="AQ139" s="231"/>
      <c r="AR139" s="232"/>
      <c r="AS139" s="238"/>
      <c r="AT139" s="223"/>
      <c r="AU139" s="233"/>
    </row>
    <row r="140" spans="1:47" ht="16.5" thickBot="1" x14ac:dyDescent="0.3">
      <c r="A140" s="432"/>
      <c r="B140" s="483"/>
      <c r="C140" s="474"/>
      <c r="D140" s="474"/>
      <c r="E140" s="486"/>
      <c r="F140" s="486"/>
      <c r="G140" s="486"/>
      <c r="H140" s="486"/>
      <c r="I140" s="489"/>
      <c r="J140" s="492"/>
      <c r="K140" s="452"/>
      <c r="L140" s="455"/>
      <c r="M140" s="458"/>
      <c r="N140" s="461"/>
      <c r="O140" s="464"/>
      <c r="P140" s="464"/>
      <c r="Q140" s="408"/>
      <c r="R140" s="258"/>
      <c r="S140" s="235"/>
      <c r="T140" s="218"/>
      <c r="U140" s="218"/>
      <c r="V140" s="218"/>
      <c r="W140" s="218"/>
      <c r="X140" s="218"/>
      <c r="Y140" s="218"/>
      <c r="Z140" s="251" t="str">
        <f t="shared" si="193"/>
        <v/>
      </c>
      <c r="AA140" s="252" t="str">
        <f t="shared" si="213"/>
        <v/>
      </c>
      <c r="AB140" s="253"/>
      <c r="AC140" s="254" t="str">
        <f t="shared" si="258"/>
        <v/>
      </c>
      <c r="AD140" s="255" t="str">
        <f t="shared" si="225"/>
        <v/>
      </c>
      <c r="AE140" s="255" t="str">
        <f t="shared" si="259"/>
        <v/>
      </c>
      <c r="AF140" s="411"/>
      <c r="AG140" s="414"/>
      <c r="AH140" s="417"/>
      <c r="AI140" s="420"/>
      <c r="AJ140" s="423"/>
      <c r="AK140" s="420"/>
      <c r="AL140" s="426"/>
      <c r="AM140" s="429"/>
      <c r="AN140" s="353"/>
      <c r="AO140" s="226"/>
      <c r="AP140" s="227"/>
      <c r="AQ140" s="234"/>
      <c r="AR140" s="235"/>
      <c r="AS140" s="239"/>
      <c r="AT140" s="225"/>
      <c r="AU140" s="236"/>
    </row>
    <row r="141" spans="1:47" ht="43.5" customHeight="1" thickBot="1" x14ac:dyDescent="0.3">
      <c r="A141" s="430">
        <v>27</v>
      </c>
      <c r="B141" s="544" t="s">
        <v>375</v>
      </c>
      <c r="C141" s="547" t="s">
        <v>815</v>
      </c>
      <c r="D141" s="547" t="s">
        <v>794</v>
      </c>
      <c r="E141" s="550" t="s">
        <v>795</v>
      </c>
      <c r="F141" s="550" t="s">
        <v>107</v>
      </c>
      <c r="G141" s="550" t="s">
        <v>796</v>
      </c>
      <c r="H141" s="550" t="s">
        <v>797</v>
      </c>
      <c r="I141" s="553" t="s">
        <v>798</v>
      </c>
      <c r="J141" s="791" t="s">
        <v>142</v>
      </c>
      <c r="K141" s="450">
        <v>1</v>
      </c>
      <c r="L141" s="453" t="str">
        <f>IFERROR((VLOOKUP($K141,Componentes!$A$3:$B$7,2,FALSE)),"")</f>
        <v>Rara Vez</v>
      </c>
      <c r="M141" s="456">
        <f t="shared" si="58"/>
        <v>0.2</v>
      </c>
      <c r="N141" s="459" t="str">
        <f>IFERROR((HLOOKUP($A141,'Evaluación de impacto'!$C$7:$AC$28,22,FALSE)),"")</f>
        <v>Mayor</v>
      </c>
      <c r="O141" s="462">
        <f t="shared" ref="O141" si="269">IF(N141="","",IF(N141="Mayor",0.8,IF(N141="Catastrófico",1,IF(N141="Moderado",0.6))))</f>
        <v>0.8</v>
      </c>
      <c r="P141" s="462">
        <f t="shared" ref="P141" si="270">IFERROR(+O141*M141,"")</f>
        <v>0.16000000000000003</v>
      </c>
      <c r="Q141" s="406" t="str">
        <f ca="1">IFERROR(INDIRECT("Componentes!"&amp;HLOOKUP(N141,Calculo_Impacto,2,FALSE)&amp;VLOOKUP(L141,Calculo_Probabilidad,2,FALSE)),"")</f>
        <v>Alto</v>
      </c>
      <c r="R141" s="256">
        <v>50</v>
      </c>
      <c r="S141" s="216" t="s">
        <v>799</v>
      </c>
      <c r="T141" s="216" t="s">
        <v>800</v>
      </c>
      <c r="U141" s="216" t="s">
        <v>801</v>
      </c>
      <c r="V141" s="216" t="s">
        <v>802</v>
      </c>
      <c r="W141" s="216" t="s">
        <v>803</v>
      </c>
      <c r="X141" s="216" t="s">
        <v>804</v>
      </c>
      <c r="Y141" s="216" t="s">
        <v>805</v>
      </c>
      <c r="Z141" s="246">
        <f t="shared" si="61"/>
        <v>100</v>
      </c>
      <c r="AA141" s="247" t="str">
        <f t="shared" si="3"/>
        <v>FUERTE</v>
      </c>
      <c r="AB141" s="248" t="s">
        <v>149</v>
      </c>
      <c r="AC141" s="249" t="str">
        <f t="shared" si="10"/>
        <v>FUERTE</v>
      </c>
      <c r="AD141" s="250">
        <f t="shared" si="174"/>
        <v>100</v>
      </c>
      <c r="AE141" s="250" t="str">
        <f t="shared" si="175"/>
        <v>NO</v>
      </c>
      <c r="AF141" s="796" t="str">
        <f>IFERROR(IF(AVERAGE(AD141:AD145)&lt;50,"DÉBIL",IF(AND(AVERAGE(AD141:AD145)&gt;=50,AVERAGE(AD141:AD145)&lt;100),"MODERADO",IF(AVERAGE(AD141:AD145)=100,"FUERTE",""))),"")</f>
        <v>FUERTE</v>
      </c>
      <c r="AG141" s="515">
        <f t="shared" ref="AG141" si="271">IFERROR(IF(M141=0.2,0.2,IF(AF141="DEBIL",M141,IF(AF141="MODERADO",M141-0.2,IF(AND(AF141="FUERTE",M141=0.4),M141-0.2,IF(AF141="FUERTE",M141-0.4,""))))),"")</f>
        <v>0.2</v>
      </c>
      <c r="AH141" s="518" t="str">
        <f t="shared" ref="AH141" si="272">IFERROR(IF(AG141="","",IF(AG141&lt;=0.2,"Muy Baja",IF(AG141&lt;=0.4,"Baja",IF(AG141&lt;=0.6,"Media",IF(AG141&lt;=0.8,"Alta","Muy Alta"))))),"")</f>
        <v>Muy Baja</v>
      </c>
      <c r="AI141" s="504">
        <f t="shared" ref="AI141" si="273">+AG141</f>
        <v>0.2</v>
      </c>
      <c r="AJ141" s="507" t="str">
        <f>+N141</f>
        <v>Mayor</v>
      </c>
      <c r="AK141" s="504">
        <f>IFERROR(IF(AJ141="","",IF(AJ141="Catastrófico",1,IF(AJ141="Mayor",0.8,IF(AJ141="Moderado",0.6,"")))),"")</f>
        <v>0.8</v>
      </c>
      <c r="AL141" s="510" t="str">
        <f t="shared" ref="AL141" si="274">IFERROR(IF(OR(AND(AH141="Muy Baja",AJ141="Leve"),AND(AH141="Muy Baja",AJ141="Menor"),AND(AH141="Baja",AJ141="Leve")),"Bajo",IF(OR(AND(AH141="Muy baja",AJ141="Moderado"),AND(AH141="Baja",AJ141="Menor"),AND(AH141="Baja",AJ141="Moderado"),AND(AH141="Media",AJ141="Leve"),AND(AH141="Media",AJ141="Menor"),AND(AH141="Media",AJ141="Moderado"),AND(AH141="Alta",AJ141="Leve"),AND(AH141="Alta",AJ141="Menor")),"Moderado",IF(OR(AND(AH141="Muy Baja",AJ141="Mayor"),AND(AH141="Baja",AJ141="Mayor"),AND(AH141="Media",AJ141="Mayor"),AND(AH141="Alta",AJ141="Moderado"),AND(AH141="Alta",AJ141="Mayor"),AND(AH141="Muy Alta",AJ141="Leve"),AND(AH141="Muy Alta",AJ141="Menor"),AND(AH141="Muy Alta",AJ141="Moderado"),AND(AH141="Muy Alta",AJ141="Mayor")),"Alto",IF(OR(AND(AH141="Muy Baja",AJ141="Catastrófico"),AND(AH141="Baja",AJ141="Catastrófico"),AND(AH141="Media",AJ141="Catastrófico"),AND(AH141="Alta",AJ141="Catastrófico"),AND(AH141="Muy Alta",AJ141="Catastrófico")),"Extremo","")))),"")</f>
        <v>Alto</v>
      </c>
      <c r="AM141" s="513" t="s">
        <v>116</v>
      </c>
      <c r="AN141" s="216"/>
      <c r="AO141" s="216"/>
      <c r="AP141" s="216"/>
      <c r="AQ141" s="216"/>
      <c r="AR141" s="216"/>
      <c r="AS141" s="216"/>
      <c r="AT141" s="216"/>
      <c r="AU141" s="230"/>
    </row>
    <row r="142" spans="1:47" ht="43.5" customHeight="1" x14ac:dyDescent="0.25">
      <c r="A142" s="431"/>
      <c r="B142" s="545"/>
      <c r="C142" s="548"/>
      <c r="D142" s="548"/>
      <c r="E142" s="792"/>
      <c r="F142" s="792"/>
      <c r="G142" s="792"/>
      <c r="H142" s="792"/>
      <c r="I142" s="792"/>
      <c r="J142" s="793"/>
      <c r="K142" s="451"/>
      <c r="L142" s="454"/>
      <c r="M142" s="457"/>
      <c r="N142" s="460"/>
      <c r="O142" s="463"/>
      <c r="P142" s="463"/>
      <c r="Q142" s="407"/>
      <c r="R142" s="257">
        <v>51</v>
      </c>
      <c r="S142" s="217" t="s">
        <v>806</v>
      </c>
      <c r="T142" s="217" t="s">
        <v>800</v>
      </c>
      <c r="U142" s="217" t="s">
        <v>807</v>
      </c>
      <c r="V142" s="217" t="s">
        <v>808</v>
      </c>
      <c r="W142" s="217" t="s">
        <v>809</v>
      </c>
      <c r="X142" s="217" t="s">
        <v>810</v>
      </c>
      <c r="Y142" s="217" t="s">
        <v>811</v>
      </c>
      <c r="Z142" s="246">
        <v>100</v>
      </c>
      <c r="AA142" s="242" t="str">
        <f>IF(AND(Z142&gt;0,Z142&lt;=85),"DÉBIL",IF(AND(Z142&gt;85,Z142&lt;=95),"MODERADO",IF(AND(Z142&gt;95,Z142&lt;=100),"FUERTE","")))</f>
        <v>FUERTE</v>
      </c>
      <c r="AB142" s="243" t="s">
        <v>149</v>
      </c>
      <c r="AC142" s="244" t="str">
        <f t="shared" si="10"/>
        <v>FUERTE</v>
      </c>
      <c r="AD142" s="245">
        <f t="shared" si="4"/>
        <v>100</v>
      </c>
      <c r="AE142" s="245" t="str">
        <f t="shared" si="5"/>
        <v>NO</v>
      </c>
      <c r="AF142" s="797"/>
      <c r="AG142" s="516"/>
      <c r="AH142" s="519"/>
      <c r="AI142" s="505"/>
      <c r="AJ142" s="508"/>
      <c r="AK142" s="505"/>
      <c r="AL142" s="511"/>
      <c r="AM142" s="502"/>
      <c r="AN142" s="217"/>
      <c r="AO142" s="217"/>
      <c r="AP142" s="217"/>
      <c r="AQ142" s="217"/>
      <c r="AR142" s="217"/>
      <c r="AS142" s="217"/>
      <c r="AT142" s="217"/>
      <c r="AU142" s="233"/>
    </row>
    <row r="143" spans="1:47" ht="43.5" customHeight="1" x14ac:dyDescent="0.25">
      <c r="A143" s="431"/>
      <c r="B143" s="545"/>
      <c r="C143" s="548"/>
      <c r="D143" s="548"/>
      <c r="E143" s="792"/>
      <c r="F143" s="792"/>
      <c r="G143" s="792"/>
      <c r="H143" s="792"/>
      <c r="I143" s="792"/>
      <c r="J143" s="793"/>
      <c r="K143" s="451"/>
      <c r="L143" s="454"/>
      <c r="M143" s="457"/>
      <c r="N143" s="460"/>
      <c r="O143" s="463"/>
      <c r="P143" s="463"/>
      <c r="Q143" s="407"/>
      <c r="R143" s="257"/>
      <c r="S143" s="232"/>
      <c r="T143" s="217"/>
      <c r="U143" s="217"/>
      <c r="V143" s="217"/>
      <c r="W143" s="217"/>
      <c r="X143" s="217"/>
      <c r="Y143" s="217"/>
      <c r="Z143" s="241" t="str">
        <f t="shared" si="61"/>
        <v/>
      </c>
      <c r="AA143" s="242" t="str">
        <f t="shared" si="3"/>
        <v/>
      </c>
      <c r="AB143" s="243"/>
      <c r="AC143" s="244" t="str">
        <f t="shared" si="10"/>
        <v/>
      </c>
      <c r="AD143" s="245" t="str">
        <f t="shared" si="4"/>
        <v/>
      </c>
      <c r="AE143" s="245" t="str">
        <f t="shared" si="5"/>
        <v/>
      </c>
      <c r="AF143" s="797"/>
      <c r="AG143" s="516"/>
      <c r="AH143" s="519"/>
      <c r="AI143" s="505"/>
      <c r="AJ143" s="508"/>
      <c r="AK143" s="505"/>
      <c r="AL143" s="511"/>
      <c r="AM143" s="502"/>
      <c r="AN143" s="291"/>
      <c r="AO143" s="224"/>
      <c r="AP143" s="222"/>
      <c r="AQ143" s="231"/>
      <c r="AR143" s="232"/>
      <c r="AS143" s="238"/>
      <c r="AT143" s="223"/>
      <c r="AU143" s="233"/>
    </row>
    <row r="144" spans="1:47" ht="15.75" x14ac:dyDescent="0.25">
      <c r="A144" s="431"/>
      <c r="B144" s="545"/>
      <c r="C144" s="548"/>
      <c r="D144" s="548"/>
      <c r="E144" s="792"/>
      <c r="F144" s="792"/>
      <c r="G144" s="792"/>
      <c r="H144" s="792"/>
      <c r="I144" s="792"/>
      <c r="J144" s="793"/>
      <c r="K144" s="451"/>
      <c r="L144" s="454"/>
      <c r="M144" s="457"/>
      <c r="N144" s="460"/>
      <c r="O144" s="463"/>
      <c r="P144" s="463"/>
      <c r="Q144" s="407"/>
      <c r="R144" s="257"/>
      <c r="S144" s="232"/>
      <c r="T144" s="217"/>
      <c r="U144" s="217"/>
      <c r="V144" s="217"/>
      <c r="W144" s="217"/>
      <c r="X144" s="217"/>
      <c r="Y144" s="217"/>
      <c r="Z144" s="241" t="str">
        <f t="shared" si="61"/>
        <v/>
      </c>
      <c r="AA144" s="242" t="str">
        <f t="shared" si="3"/>
        <v/>
      </c>
      <c r="AB144" s="243"/>
      <c r="AC144" s="244" t="str">
        <f t="shared" si="10"/>
        <v/>
      </c>
      <c r="AD144" s="245" t="str">
        <f t="shared" si="4"/>
        <v/>
      </c>
      <c r="AE144" s="245" t="str">
        <f t="shared" si="5"/>
        <v/>
      </c>
      <c r="AF144" s="797"/>
      <c r="AG144" s="516"/>
      <c r="AH144" s="519"/>
      <c r="AI144" s="505"/>
      <c r="AJ144" s="508"/>
      <c r="AK144" s="505"/>
      <c r="AL144" s="511"/>
      <c r="AM144" s="502"/>
      <c r="AN144" s="291"/>
      <c r="AO144" s="224"/>
      <c r="AP144" s="222"/>
      <c r="AQ144" s="231"/>
      <c r="AR144" s="232"/>
      <c r="AS144" s="238"/>
      <c r="AT144" s="223"/>
      <c r="AU144" s="233"/>
    </row>
    <row r="145" spans="1:47" ht="16.5" thickBot="1" x14ac:dyDescent="0.3">
      <c r="A145" s="432"/>
      <c r="B145" s="546"/>
      <c r="C145" s="549"/>
      <c r="D145" s="549"/>
      <c r="E145" s="794"/>
      <c r="F145" s="794"/>
      <c r="G145" s="794"/>
      <c r="H145" s="794"/>
      <c r="I145" s="794"/>
      <c r="J145" s="795"/>
      <c r="K145" s="452"/>
      <c r="L145" s="455"/>
      <c r="M145" s="458"/>
      <c r="N145" s="461"/>
      <c r="O145" s="464"/>
      <c r="P145" s="464"/>
      <c r="Q145" s="408"/>
      <c r="R145" s="258"/>
      <c r="S145" s="235"/>
      <c r="T145" s="218"/>
      <c r="U145" s="218"/>
      <c r="V145" s="218"/>
      <c r="W145" s="218"/>
      <c r="X145" s="218"/>
      <c r="Y145" s="218"/>
      <c r="Z145" s="251" t="str">
        <f t="shared" si="61"/>
        <v/>
      </c>
      <c r="AA145" s="252" t="str">
        <f t="shared" si="3"/>
        <v/>
      </c>
      <c r="AB145" s="253"/>
      <c r="AC145" s="254" t="str">
        <f t="shared" si="10"/>
        <v/>
      </c>
      <c r="AD145" s="255" t="str">
        <f t="shared" si="4"/>
        <v/>
      </c>
      <c r="AE145" s="255" t="str">
        <f t="shared" si="5"/>
        <v/>
      </c>
      <c r="AF145" s="798"/>
      <c r="AG145" s="517"/>
      <c r="AH145" s="520"/>
      <c r="AI145" s="506"/>
      <c r="AJ145" s="509"/>
      <c r="AK145" s="506"/>
      <c r="AL145" s="512"/>
      <c r="AM145" s="503"/>
      <c r="AN145" s="353"/>
      <c r="AO145" s="226"/>
      <c r="AP145" s="227"/>
      <c r="AQ145" s="234"/>
      <c r="AR145" s="235"/>
      <c r="AS145" s="239"/>
      <c r="AT145" s="225"/>
      <c r="AU145" s="236"/>
    </row>
    <row r="146" spans="1:47" ht="43.5" customHeight="1" thickBot="1" x14ac:dyDescent="0.3">
      <c r="A146" s="430">
        <v>28</v>
      </c>
      <c r="B146" s="544" t="s">
        <v>379</v>
      </c>
      <c r="C146" s="547" t="s">
        <v>815</v>
      </c>
      <c r="D146" s="547" t="s">
        <v>818</v>
      </c>
      <c r="E146" s="799" t="s">
        <v>556</v>
      </c>
      <c r="F146" s="799" t="s">
        <v>407</v>
      </c>
      <c r="G146" s="799" t="s">
        <v>557</v>
      </c>
      <c r="H146" s="799" t="s">
        <v>558</v>
      </c>
      <c r="I146" s="800" t="s">
        <v>559</v>
      </c>
      <c r="J146" s="791" t="s">
        <v>142</v>
      </c>
      <c r="K146" s="450">
        <v>1</v>
      </c>
      <c r="L146" s="453" t="str">
        <f>IFERROR((VLOOKUP($K146,Componentes!$A$3:$B$7,2,FALSE)),"")</f>
        <v>Rara Vez</v>
      </c>
      <c r="M146" s="456">
        <f t="shared" ref="M146" si="275">IFERROR((IF(L146="","",IF(L146="Rara vez",0.2,IF(L146="Improbable",0.4,IF(L146="Posible",0.6,IF(L146="Probable",0.8,IF(L146="Casi seguro",1,))))))),"")</f>
        <v>0.2</v>
      </c>
      <c r="N146" s="459" t="s">
        <v>219</v>
      </c>
      <c r="O146" s="462">
        <f>IF(N146="","",IF(N146="Mayor",0.8,IF(N146="Catastrófico",1,IF(N146="Moderado",0.6))))</f>
        <v>0.8</v>
      </c>
      <c r="P146" s="462">
        <f t="shared" ref="P146" si="276">IFERROR(+O146*M146,"")</f>
        <v>0.16000000000000003</v>
      </c>
      <c r="Q146" s="406" t="str">
        <f ca="1">IFERROR(INDIRECT("Componentes!"&amp;HLOOKUP(N146,Calculo_Impacto,2,FALSE)&amp;VLOOKUP(L146,Calculo_Probabilidad,2,FALSE)),"")</f>
        <v>Alto</v>
      </c>
      <c r="R146" s="256">
        <v>52</v>
      </c>
      <c r="S146" s="217" t="s">
        <v>560</v>
      </c>
      <c r="T146" s="216" t="s">
        <v>554</v>
      </c>
      <c r="U146" s="216" t="s">
        <v>480</v>
      </c>
      <c r="V146" s="217" t="s">
        <v>561</v>
      </c>
      <c r="W146" s="217" t="s">
        <v>562</v>
      </c>
      <c r="X146" s="216" t="s">
        <v>555</v>
      </c>
      <c r="Y146" s="216" t="s">
        <v>563</v>
      </c>
      <c r="Z146" s="246">
        <v>100</v>
      </c>
      <c r="AA146" s="247" t="s">
        <v>149</v>
      </c>
      <c r="AB146" s="248" t="s">
        <v>149</v>
      </c>
      <c r="AC146" s="249" t="s">
        <v>149</v>
      </c>
      <c r="AD146" s="250">
        <v>100</v>
      </c>
      <c r="AE146" s="250" t="s">
        <v>420</v>
      </c>
      <c r="AF146" s="796" t="str">
        <f>IFERROR(IF(AVERAGE(AD146:AD150)&lt;50,"DÉBIL",IF(AND(AVERAGE(AD146:AD150)&gt;=50,AVERAGE(AD146:AD150)&lt;100),"MODERADO",IF(AVERAGE(AD146:AD150)=100,"FUERTE",""))),"")</f>
        <v>FUERTE</v>
      </c>
      <c r="AG146" s="515">
        <f t="shared" ref="AG146" si="277">IFERROR(IF(M146=0.2,0.2,IF(AF146="DEBIL",M146,IF(AF146="MODERADO",M146-0.2,IF(AND(AF146="FUERTE",M146=0.4),M146-0.2,IF(AF146="FUERTE",M146-0.4,""))))),"")</f>
        <v>0.2</v>
      </c>
      <c r="AH146" s="518" t="str">
        <f t="shared" ref="AH146" si="278">IFERROR(IF(AG146="","",IF(AG146&lt;=0.2,"Muy Baja",IF(AG146&lt;=0.4,"Baja",IF(AG146&lt;=0.6,"Media",IF(AG146&lt;=0.8,"Alta","Muy Alta"))))),"")</f>
        <v>Muy Baja</v>
      </c>
      <c r="AI146" s="504">
        <f t="shared" ref="AI146" si="279">+AG146</f>
        <v>0.2</v>
      </c>
      <c r="AJ146" s="507" t="str">
        <f>+N146</f>
        <v>Mayor</v>
      </c>
      <c r="AK146" s="504">
        <f>IFERROR(IF(AJ146="","",IF(AJ146="Catastrófico",1,IF(AJ146="Mayor",0.8,IF(AJ146="Moderado",0.6,"")))),"")</f>
        <v>0.8</v>
      </c>
      <c r="AL146" s="510" t="str">
        <f t="shared" ref="AL146" si="280">IFERROR(IF(OR(AND(AH146="Muy Baja",AJ146="Leve"),AND(AH146="Muy Baja",AJ146="Menor"),AND(AH146="Baja",AJ146="Leve")),"Bajo",IF(OR(AND(AH146="Muy baja",AJ146="Moderado"),AND(AH146="Baja",AJ146="Menor"),AND(AH146="Baja",AJ146="Moderado"),AND(AH146="Media",AJ146="Leve"),AND(AH146="Media",AJ146="Menor"),AND(AH146="Media",AJ146="Moderado"),AND(AH146="Alta",AJ146="Leve"),AND(AH146="Alta",AJ146="Menor")),"Moderado",IF(OR(AND(AH146="Muy Baja",AJ146="Mayor"),AND(AH146="Baja",AJ146="Mayor"),AND(AH146="Media",AJ146="Mayor"),AND(AH146="Alta",AJ146="Moderado"),AND(AH146="Alta",AJ146="Mayor"),AND(AH146="Muy Alta",AJ146="Leve"),AND(AH146="Muy Alta",AJ146="Menor"),AND(AH146="Muy Alta",AJ146="Moderado"),AND(AH146="Muy Alta",AJ146="Mayor")),"Alto",IF(OR(AND(AH146="Muy Baja",AJ146="Catastrófico"),AND(AH146="Baja",AJ146="Catastrófico"),AND(AH146="Media",AJ146="Catastrófico"),AND(AH146="Alta",AJ146="Catastrófico"),AND(AH146="Muy Alta",AJ146="Catastrófico")),"Extremo","")))),"")</f>
        <v>Alto</v>
      </c>
      <c r="AM146" s="513" t="s">
        <v>116</v>
      </c>
      <c r="AN146" s="216"/>
      <c r="AO146" s="216"/>
      <c r="AP146" s="216"/>
      <c r="AQ146" s="216"/>
      <c r="AR146" s="216"/>
      <c r="AS146" s="216"/>
      <c r="AT146" s="216"/>
      <c r="AU146" s="230"/>
    </row>
    <row r="147" spans="1:47" ht="43.5" customHeight="1" thickBot="1" x14ac:dyDescent="0.3">
      <c r="A147" s="431"/>
      <c r="B147" s="545"/>
      <c r="C147" s="548"/>
      <c r="D147" s="548"/>
      <c r="E147" s="801"/>
      <c r="F147" s="801"/>
      <c r="G147" s="801"/>
      <c r="H147" s="801"/>
      <c r="I147" s="802"/>
      <c r="J147" s="793"/>
      <c r="K147" s="451"/>
      <c r="L147" s="454"/>
      <c r="M147" s="457"/>
      <c r="N147" s="460"/>
      <c r="O147" s="463"/>
      <c r="P147" s="463"/>
      <c r="Q147" s="407"/>
      <c r="R147" s="257">
        <v>53</v>
      </c>
      <c r="S147" s="217" t="s">
        <v>560</v>
      </c>
      <c r="T147" s="216" t="s">
        <v>554</v>
      </c>
      <c r="U147" s="216" t="s">
        <v>480</v>
      </c>
      <c r="V147" s="217" t="s">
        <v>561</v>
      </c>
      <c r="W147" s="217" t="s">
        <v>562</v>
      </c>
      <c r="X147" s="216" t="s">
        <v>555</v>
      </c>
      <c r="Y147" s="216" t="s">
        <v>563</v>
      </c>
      <c r="Z147" s="241">
        <v>100</v>
      </c>
      <c r="AA147" s="242" t="s">
        <v>149</v>
      </c>
      <c r="AB147" s="243" t="s">
        <v>149</v>
      </c>
      <c r="AC147" s="244" t="s">
        <v>149</v>
      </c>
      <c r="AD147" s="245">
        <v>100</v>
      </c>
      <c r="AE147" s="245" t="s">
        <v>420</v>
      </c>
      <c r="AF147" s="797"/>
      <c r="AG147" s="516"/>
      <c r="AH147" s="519"/>
      <c r="AI147" s="505"/>
      <c r="AJ147" s="508"/>
      <c r="AK147" s="505"/>
      <c r="AL147" s="511"/>
      <c r="AM147" s="502"/>
      <c r="AN147" s="217"/>
      <c r="AO147" s="217"/>
      <c r="AP147" s="217"/>
      <c r="AQ147" s="217"/>
      <c r="AR147" s="217"/>
      <c r="AS147" s="217"/>
      <c r="AT147" s="217"/>
      <c r="AU147" s="233"/>
    </row>
    <row r="148" spans="1:47" ht="43.5" customHeight="1" thickBot="1" x14ac:dyDescent="0.3">
      <c r="A148" s="431"/>
      <c r="B148" s="545"/>
      <c r="C148" s="548"/>
      <c r="D148" s="548"/>
      <c r="E148" s="801"/>
      <c r="F148" s="801"/>
      <c r="G148" s="801"/>
      <c r="H148" s="801"/>
      <c r="I148" s="802"/>
      <c r="J148" s="793"/>
      <c r="K148" s="451"/>
      <c r="L148" s="454"/>
      <c r="M148" s="457"/>
      <c r="N148" s="460"/>
      <c r="O148" s="463"/>
      <c r="P148" s="463"/>
      <c r="Q148" s="407"/>
      <c r="R148" s="257"/>
      <c r="S148" s="232"/>
      <c r="T148" s="217"/>
      <c r="U148" s="217"/>
      <c r="V148" s="217"/>
      <c r="W148" s="217"/>
      <c r="X148" s="217"/>
      <c r="Y148" s="217"/>
      <c r="Z148" s="246" t="str">
        <f t="shared" ref="Z148:Z165" si="281">IFERROR(HLOOKUP($R148,Evaluación_diseño_control,10,FALSE),"")</f>
        <v/>
      </c>
      <c r="AA148" s="242" t="str">
        <f t="shared" ref="AA148:AA150" si="282">IF(AND(Z148&gt;0,Z148&lt;=85),"DÉBIL",IF(AND(Z148&gt;85,Z148&lt;=95),"MODERADO",IF(AND(Z148&gt;95,Z148&lt;=100),"FUERTE","")))</f>
        <v/>
      </c>
      <c r="AB148" s="243"/>
      <c r="AC148" s="244" t="str">
        <f t="shared" ref="AC148:AC165" si="283">IFERROR((IF(AND(AA148="FUERTE",AB148="FUERTE"),"FUERTE",IF(OR(AND(AA148="FUERTE",AB148="MODERADO"),AND(AA148="MODERADO",AB148="FUERTE"),AND(AA148="MODERADO",AB148="MODERADO")),"MODERADO",IF(OR(AND(AA148="FUERTE",AB148="DÉBIL"),AND(AA148="MODERADO",AB148="DÉBIL"),AND(AA148="DÉBIL",AB148="FUERTE"),AND(AA148="DÉBIL",AB148="MODERADO"),AND(AA148="DÉBIL",AB148="DÉBIL")),"DÉBIL","")))),"")</f>
        <v/>
      </c>
      <c r="AD148" s="245" t="str">
        <f t="shared" ref="AD148:AD165" si="284">(IF(AC148="DÉBIL",0,IF(AC148="MODERADO",50,IF(AC148="FUERTE",100,""))))</f>
        <v/>
      </c>
      <c r="AE148" s="245" t="str">
        <f t="shared" ref="AE148:AE165" si="285">IFERROR((IF(AC148="FUERTE","NO",IF(OR(AC148="MODERADO",AC148="DÉBIL"),"SI",""))),"")</f>
        <v/>
      </c>
      <c r="AF148" s="797"/>
      <c r="AG148" s="516"/>
      <c r="AH148" s="519"/>
      <c r="AI148" s="505"/>
      <c r="AJ148" s="508"/>
      <c r="AK148" s="505"/>
      <c r="AL148" s="511"/>
      <c r="AM148" s="502"/>
      <c r="AN148" s="291"/>
      <c r="AO148" s="224"/>
      <c r="AP148" s="222"/>
      <c r="AQ148" s="231"/>
      <c r="AR148" s="232"/>
      <c r="AS148" s="238"/>
      <c r="AT148" s="223"/>
      <c r="AU148" s="233"/>
    </row>
    <row r="149" spans="1:47" ht="16.5" thickBot="1" x14ac:dyDescent="0.3">
      <c r="A149" s="431"/>
      <c r="B149" s="545"/>
      <c r="C149" s="548"/>
      <c r="D149" s="548"/>
      <c r="E149" s="801"/>
      <c r="F149" s="801"/>
      <c r="G149" s="801"/>
      <c r="H149" s="801"/>
      <c r="I149" s="802"/>
      <c r="J149" s="793"/>
      <c r="K149" s="451"/>
      <c r="L149" s="454"/>
      <c r="M149" s="457"/>
      <c r="N149" s="460"/>
      <c r="O149" s="463"/>
      <c r="P149" s="463"/>
      <c r="Q149" s="407"/>
      <c r="R149" s="257"/>
      <c r="S149" s="232"/>
      <c r="T149" s="217"/>
      <c r="U149" s="217"/>
      <c r="V149" s="217"/>
      <c r="W149" s="217"/>
      <c r="X149" s="217"/>
      <c r="Y149" s="217"/>
      <c r="Z149" s="246" t="str">
        <f t="shared" si="281"/>
        <v/>
      </c>
      <c r="AA149" s="242" t="str">
        <f t="shared" si="282"/>
        <v/>
      </c>
      <c r="AB149" s="243"/>
      <c r="AC149" s="244" t="str">
        <f t="shared" si="283"/>
        <v/>
      </c>
      <c r="AD149" s="245" t="str">
        <f t="shared" si="284"/>
        <v/>
      </c>
      <c r="AE149" s="245" t="str">
        <f t="shared" si="285"/>
        <v/>
      </c>
      <c r="AF149" s="797"/>
      <c r="AG149" s="516"/>
      <c r="AH149" s="519"/>
      <c r="AI149" s="505"/>
      <c r="AJ149" s="508"/>
      <c r="AK149" s="505"/>
      <c r="AL149" s="511"/>
      <c r="AM149" s="502"/>
      <c r="AN149" s="291"/>
      <c r="AO149" s="224"/>
      <c r="AP149" s="222"/>
      <c r="AQ149" s="231"/>
      <c r="AR149" s="232"/>
      <c r="AS149" s="238"/>
      <c r="AT149" s="223"/>
      <c r="AU149" s="233"/>
    </row>
    <row r="150" spans="1:47" ht="16.5" thickBot="1" x14ac:dyDescent="0.3">
      <c r="A150" s="432"/>
      <c r="B150" s="546"/>
      <c r="C150" s="549"/>
      <c r="D150" s="549"/>
      <c r="E150" s="803"/>
      <c r="F150" s="803"/>
      <c r="G150" s="803"/>
      <c r="H150" s="803"/>
      <c r="I150" s="804"/>
      <c r="J150" s="795"/>
      <c r="K150" s="452"/>
      <c r="L150" s="455"/>
      <c r="M150" s="458"/>
      <c r="N150" s="461"/>
      <c r="O150" s="464"/>
      <c r="P150" s="464"/>
      <c r="Q150" s="408"/>
      <c r="R150" s="258"/>
      <c r="S150" s="235"/>
      <c r="T150" s="218"/>
      <c r="U150" s="218"/>
      <c r="V150" s="218"/>
      <c r="W150" s="218"/>
      <c r="X150" s="218"/>
      <c r="Y150" s="218"/>
      <c r="Z150" s="246" t="str">
        <f t="shared" si="281"/>
        <v/>
      </c>
      <c r="AA150" s="252" t="str">
        <f t="shared" si="282"/>
        <v/>
      </c>
      <c r="AB150" s="253"/>
      <c r="AC150" s="254" t="str">
        <f t="shared" si="283"/>
        <v/>
      </c>
      <c r="AD150" s="255" t="str">
        <f t="shared" si="284"/>
        <v/>
      </c>
      <c r="AE150" s="255" t="str">
        <f t="shared" si="285"/>
        <v/>
      </c>
      <c r="AF150" s="798"/>
      <c r="AG150" s="517"/>
      <c r="AH150" s="520"/>
      <c r="AI150" s="506"/>
      <c r="AJ150" s="509"/>
      <c r="AK150" s="506"/>
      <c r="AL150" s="512"/>
      <c r="AM150" s="503"/>
      <c r="AN150" s="353"/>
      <c r="AO150" s="226"/>
      <c r="AP150" s="227"/>
      <c r="AQ150" s="234"/>
      <c r="AR150" s="235"/>
      <c r="AS150" s="239"/>
      <c r="AT150" s="225"/>
      <c r="AU150" s="236"/>
    </row>
    <row r="151" spans="1:47" ht="43.5" customHeight="1" x14ac:dyDescent="0.25">
      <c r="A151" s="430">
        <v>29</v>
      </c>
      <c r="B151" s="544" t="s">
        <v>379</v>
      </c>
      <c r="C151" s="547" t="s">
        <v>815</v>
      </c>
      <c r="D151" s="547" t="s">
        <v>818</v>
      </c>
      <c r="E151" s="550" t="s">
        <v>556</v>
      </c>
      <c r="F151" s="550" t="s">
        <v>107</v>
      </c>
      <c r="G151" s="550" t="s">
        <v>819</v>
      </c>
      <c r="H151" s="550" t="s">
        <v>820</v>
      </c>
      <c r="I151" s="553" t="s">
        <v>821</v>
      </c>
      <c r="J151" s="791" t="s">
        <v>142</v>
      </c>
      <c r="K151" s="450">
        <v>2</v>
      </c>
      <c r="L151" s="453" t="str">
        <f>IFERROR((VLOOKUP($K151,Componentes!$A$3:$B$7,2,FALSE)),"")</f>
        <v>Improbable</v>
      </c>
      <c r="M151" s="456">
        <f t="shared" ref="M151" si="286">IFERROR((IF(L151="","",IF(L151="Rara vez",0.2,IF(L151="Improbable",0.4,IF(L151="Posible",0.6,IF(L151="Probable",0.8,IF(L151="Casi seguro",1,))))))),"")</f>
        <v>0.4</v>
      </c>
      <c r="N151" s="459" t="s">
        <v>219</v>
      </c>
      <c r="O151" s="462">
        <f t="shared" ref="O151" si="287">IF(N151="","",IF(N151="Mayor",0.8,IF(N151="Catastrófico",1,IF(N151="Moderado",0.6))))</f>
        <v>0.8</v>
      </c>
      <c r="P151" s="462">
        <f t="shared" ref="P151" si="288">IFERROR(+O151*M151,"")</f>
        <v>0.32000000000000006</v>
      </c>
      <c r="Q151" s="406" t="str">
        <f ca="1">IFERROR(INDIRECT("Componentes!"&amp;HLOOKUP(N151,Calculo_Impacto,2,FALSE)&amp;VLOOKUP(L151,Calculo_Probabilidad,2,FALSE)),"")</f>
        <v>Alto</v>
      </c>
      <c r="R151" s="256">
        <v>54</v>
      </c>
      <c r="S151" s="216" t="s">
        <v>822</v>
      </c>
      <c r="T151" s="217" t="s">
        <v>823</v>
      </c>
      <c r="U151" s="216" t="s">
        <v>824</v>
      </c>
      <c r="V151" s="216" t="s">
        <v>825</v>
      </c>
      <c r="W151" s="216" t="s">
        <v>826</v>
      </c>
      <c r="X151" s="216" t="s">
        <v>827</v>
      </c>
      <c r="Y151" s="216" t="s">
        <v>828</v>
      </c>
      <c r="Z151" s="246">
        <v>100</v>
      </c>
      <c r="AA151" s="247" t="s">
        <v>149</v>
      </c>
      <c r="AB151" s="248" t="s">
        <v>149</v>
      </c>
      <c r="AC151" s="249" t="s">
        <v>149</v>
      </c>
      <c r="AD151" s="250">
        <v>100</v>
      </c>
      <c r="AE151" s="250" t="s">
        <v>420</v>
      </c>
      <c r="AF151" s="796" t="str">
        <f>IFERROR(IF(AVERAGE(AD151:AD155)&lt;50,"DÉBIL",IF(AND(AVERAGE(AD151:AD155)&gt;=50,AVERAGE(AD151:AD155)&lt;100),"MODERADO",IF(AVERAGE(AD151:AD155)=100,"FUERTE",""))),"")</f>
        <v>FUERTE</v>
      </c>
      <c r="AG151" s="515">
        <f t="shared" ref="AG151" si="289">IFERROR(IF(M151=0.2,0.2,IF(AF151="DEBIL",M151,IF(AF151="MODERADO",M151-0.2,IF(AND(AF151="FUERTE",M151=0.4),M151-0.2,IF(AF151="FUERTE",M151-0.4,""))))),"")</f>
        <v>0.2</v>
      </c>
      <c r="AH151" s="518" t="str">
        <f t="shared" ref="AH151" si="290">IFERROR(IF(AG151="","",IF(AG151&lt;=0.2,"Muy Baja",IF(AG151&lt;=0.4,"Baja",IF(AG151&lt;=0.6,"Media",IF(AG151&lt;=0.8,"Alta","Muy Alta"))))),"")</f>
        <v>Muy Baja</v>
      </c>
      <c r="AI151" s="504">
        <f t="shared" ref="AI151" si="291">+AG151</f>
        <v>0.2</v>
      </c>
      <c r="AJ151" s="507" t="str">
        <f>+N151</f>
        <v>Mayor</v>
      </c>
      <c r="AK151" s="504">
        <f>IFERROR(IF(AJ151="","",IF(AJ151="Catastrófico",1,IF(AJ151="Mayor",0.8,IF(AJ151="Moderado",0.6,"")))),"")</f>
        <v>0.8</v>
      </c>
      <c r="AL151" s="510" t="str">
        <f t="shared" ref="AL151" si="292">IFERROR(IF(OR(AND(AH151="Muy Baja",AJ151="Leve"),AND(AH151="Muy Baja",AJ151="Menor"),AND(AH151="Baja",AJ151="Leve")),"Bajo",IF(OR(AND(AH151="Muy baja",AJ151="Moderado"),AND(AH151="Baja",AJ151="Menor"),AND(AH151="Baja",AJ151="Moderado"),AND(AH151="Media",AJ151="Leve"),AND(AH151="Media",AJ151="Menor"),AND(AH151="Media",AJ151="Moderado"),AND(AH151="Alta",AJ151="Leve"),AND(AH151="Alta",AJ151="Menor")),"Moderado",IF(OR(AND(AH151="Muy Baja",AJ151="Mayor"),AND(AH151="Baja",AJ151="Mayor"),AND(AH151="Media",AJ151="Mayor"),AND(AH151="Alta",AJ151="Moderado"),AND(AH151="Alta",AJ151="Mayor"),AND(AH151="Muy Alta",AJ151="Leve"),AND(AH151="Muy Alta",AJ151="Menor"),AND(AH151="Muy Alta",AJ151="Moderado"),AND(AH151="Muy Alta",AJ151="Mayor")),"Alto",IF(OR(AND(AH151="Muy Baja",AJ151="Catastrófico"),AND(AH151="Baja",AJ151="Catastrófico"),AND(AH151="Media",AJ151="Catastrófico"),AND(AH151="Alta",AJ151="Catastrófico"),AND(AH151="Muy Alta",AJ151="Catastrófico")),"Extremo","")))),"")</f>
        <v>Alto</v>
      </c>
      <c r="AM151" s="513" t="s">
        <v>116</v>
      </c>
      <c r="AN151" s="216"/>
      <c r="AO151" s="216"/>
      <c r="AP151" s="216"/>
      <c r="AQ151" s="216"/>
      <c r="AR151" s="216"/>
      <c r="AS151" s="216"/>
      <c r="AT151" s="216"/>
      <c r="AU151" s="230"/>
    </row>
    <row r="152" spans="1:47" ht="43.5" customHeight="1" thickBot="1" x14ac:dyDescent="0.3">
      <c r="A152" s="431"/>
      <c r="B152" s="545"/>
      <c r="C152" s="548"/>
      <c r="D152" s="548"/>
      <c r="E152" s="792"/>
      <c r="F152" s="792"/>
      <c r="G152" s="792"/>
      <c r="H152" s="792"/>
      <c r="I152" s="792"/>
      <c r="J152" s="793"/>
      <c r="K152" s="451"/>
      <c r="L152" s="454"/>
      <c r="M152" s="457"/>
      <c r="N152" s="460"/>
      <c r="O152" s="463"/>
      <c r="P152" s="463"/>
      <c r="Q152" s="407"/>
      <c r="R152" s="257">
        <v>55</v>
      </c>
      <c r="S152" s="232" t="s">
        <v>829</v>
      </c>
      <c r="T152" s="217" t="s">
        <v>830</v>
      </c>
      <c r="U152" s="217" t="s">
        <v>831</v>
      </c>
      <c r="V152" s="217" t="s">
        <v>832</v>
      </c>
      <c r="W152" s="217" t="s">
        <v>833</v>
      </c>
      <c r="X152" s="217" t="s">
        <v>834</v>
      </c>
      <c r="Y152" s="217" t="s">
        <v>835</v>
      </c>
      <c r="Z152" s="241">
        <v>100</v>
      </c>
      <c r="AA152" s="242" t="s">
        <v>149</v>
      </c>
      <c r="AB152" s="243" t="s">
        <v>149</v>
      </c>
      <c r="AC152" s="244" t="s">
        <v>149</v>
      </c>
      <c r="AD152" s="245">
        <v>100</v>
      </c>
      <c r="AE152" s="245" t="s">
        <v>420</v>
      </c>
      <c r="AF152" s="797"/>
      <c r="AG152" s="516"/>
      <c r="AH152" s="519"/>
      <c r="AI152" s="505"/>
      <c r="AJ152" s="508"/>
      <c r="AK152" s="505"/>
      <c r="AL152" s="511"/>
      <c r="AM152" s="502"/>
      <c r="AN152" s="217"/>
      <c r="AO152" s="217"/>
      <c r="AP152" s="217"/>
      <c r="AQ152" s="217"/>
      <c r="AR152" s="217"/>
      <c r="AS152" s="217"/>
      <c r="AT152" s="217"/>
      <c r="AU152" s="233"/>
    </row>
    <row r="153" spans="1:47" ht="43.5" customHeight="1" thickBot="1" x14ac:dyDescent="0.3">
      <c r="A153" s="431"/>
      <c r="B153" s="545"/>
      <c r="C153" s="548"/>
      <c r="D153" s="548"/>
      <c r="E153" s="792"/>
      <c r="F153" s="792"/>
      <c r="G153" s="792"/>
      <c r="H153" s="792"/>
      <c r="I153" s="792"/>
      <c r="J153" s="793"/>
      <c r="K153" s="451"/>
      <c r="L153" s="454"/>
      <c r="M153" s="457"/>
      <c r="N153" s="460"/>
      <c r="O153" s="463"/>
      <c r="P153" s="463"/>
      <c r="Q153" s="407"/>
      <c r="R153" s="257"/>
      <c r="S153" s="232"/>
      <c r="T153" s="217"/>
      <c r="U153" s="217"/>
      <c r="V153" s="217"/>
      <c r="W153" s="217"/>
      <c r="X153" s="217"/>
      <c r="Y153" s="217"/>
      <c r="Z153" s="246" t="str">
        <f t="shared" si="281"/>
        <v/>
      </c>
      <c r="AA153" s="242" t="str">
        <f t="shared" ref="AA153:AA155" si="293">IF(AND(Z153&gt;0,Z153&lt;=85),"DÉBIL",IF(AND(Z153&gt;85,Z153&lt;=95),"MODERADO",IF(AND(Z153&gt;95,Z153&lt;=100),"FUERTE","")))</f>
        <v/>
      </c>
      <c r="AB153" s="243"/>
      <c r="AC153" s="244" t="str">
        <f t="shared" si="283"/>
        <v/>
      </c>
      <c r="AD153" s="245" t="str">
        <f t="shared" si="284"/>
        <v/>
      </c>
      <c r="AE153" s="245" t="str">
        <f t="shared" si="285"/>
        <v/>
      </c>
      <c r="AF153" s="797"/>
      <c r="AG153" s="516"/>
      <c r="AH153" s="519"/>
      <c r="AI153" s="505"/>
      <c r="AJ153" s="508"/>
      <c r="AK153" s="505"/>
      <c r="AL153" s="511"/>
      <c r="AM153" s="502"/>
      <c r="AN153" s="291"/>
      <c r="AO153" s="224"/>
      <c r="AP153" s="222"/>
      <c r="AQ153" s="231"/>
      <c r="AR153" s="232"/>
      <c r="AS153" s="238"/>
      <c r="AT153" s="223"/>
      <c r="AU153" s="233"/>
    </row>
    <row r="154" spans="1:47" ht="16.5" thickBot="1" x14ac:dyDescent="0.3">
      <c r="A154" s="431"/>
      <c r="B154" s="545"/>
      <c r="C154" s="548"/>
      <c r="D154" s="548"/>
      <c r="E154" s="792"/>
      <c r="F154" s="792"/>
      <c r="G154" s="792"/>
      <c r="H154" s="792"/>
      <c r="I154" s="792"/>
      <c r="J154" s="793"/>
      <c r="K154" s="451"/>
      <c r="L154" s="454"/>
      <c r="M154" s="457"/>
      <c r="N154" s="460"/>
      <c r="O154" s="463"/>
      <c r="P154" s="463"/>
      <c r="Q154" s="407"/>
      <c r="R154" s="257"/>
      <c r="S154" s="232"/>
      <c r="T154" s="217"/>
      <c r="U154" s="217"/>
      <c r="V154" s="217"/>
      <c r="W154" s="217"/>
      <c r="X154" s="217"/>
      <c r="Y154" s="217"/>
      <c r="Z154" s="246" t="str">
        <f t="shared" si="281"/>
        <v/>
      </c>
      <c r="AA154" s="242" t="str">
        <f t="shared" si="293"/>
        <v/>
      </c>
      <c r="AB154" s="243"/>
      <c r="AC154" s="244" t="str">
        <f t="shared" si="283"/>
        <v/>
      </c>
      <c r="AD154" s="245" t="str">
        <f t="shared" si="284"/>
        <v/>
      </c>
      <c r="AE154" s="245" t="str">
        <f t="shared" si="285"/>
        <v/>
      </c>
      <c r="AF154" s="797"/>
      <c r="AG154" s="516"/>
      <c r="AH154" s="519"/>
      <c r="AI154" s="505"/>
      <c r="AJ154" s="508"/>
      <c r="AK154" s="505"/>
      <c r="AL154" s="511"/>
      <c r="AM154" s="502"/>
      <c r="AN154" s="291"/>
      <c r="AO154" s="224"/>
      <c r="AP154" s="222"/>
      <c r="AQ154" s="231"/>
      <c r="AR154" s="232"/>
      <c r="AS154" s="238"/>
      <c r="AT154" s="223"/>
      <c r="AU154" s="233"/>
    </row>
    <row r="155" spans="1:47" ht="16.5" thickBot="1" x14ac:dyDescent="0.3">
      <c r="A155" s="432"/>
      <c r="B155" s="546"/>
      <c r="C155" s="549"/>
      <c r="D155" s="549"/>
      <c r="E155" s="794"/>
      <c r="F155" s="794"/>
      <c r="G155" s="794"/>
      <c r="H155" s="794"/>
      <c r="I155" s="794"/>
      <c r="J155" s="795"/>
      <c r="K155" s="452"/>
      <c r="L155" s="455"/>
      <c r="M155" s="458"/>
      <c r="N155" s="461"/>
      <c r="O155" s="464"/>
      <c r="P155" s="464"/>
      <c r="Q155" s="408"/>
      <c r="R155" s="258"/>
      <c r="S155" s="235"/>
      <c r="T155" s="218"/>
      <c r="U155" s="218"/>
      <c r="V155" s="218"/>
      <c r="W155" s="218"/>
      <c r="X155" s="218"/>
      <c r="Y155" s="218"/>
      <c r="Z155" s="246" t="str">
        <f t="shared" si="281"/>
        <v/>
      </c>
      <c r="AA155" s="252" t="str">
        <f t="shared" si="293"/>
        <v/>
      </c>
      <c r="AB155" s="253"/>
      <c r="AC155" s="254" t="str">
        <f t="shared" si="283"/>
        <v/>
      </c>
      <c r="AD155" s="255" t="str">
        <f t="shared" si="284"/>
        <v/>
      </c>
      <c r="AE155" s="255" t="str">
        <f t="shared" si="285"/>
        <v/>
      </c>
      <c r="AF155" s="798"/>
      <c r="AG155" s="517"/>
      <c r="AH155" s="520"/>
      <c r="AI155" s="506"/>
      <c r="AJ155" s="509"/>
      <c r="AK155" s="506"/>
      <c r="AL155" s="512"/>
      <c r="AM155" s="503"/>
      <c r="AN155" s="353"/>
      <c r="AO155" s="226"/>
      <c r="AP155" s="227"/>
      <c r="AQ155" s="234"/>
      <c r="AR155" s="235"/>
      <c r="AS155" s="239"/>
      <c r="AT155" s="225"/>
      <c r="AU155" s="236"/>
    </row>
    <row r="156" spans="1:47" ht="43.5" customHeight="1" thickBot="1" x14ac:dyDescent="0.3">
      <c r="A156" s="430">
        <v>30</v>
      </c>
      <c r="B156" s="544" t="s">
        <v>379</v>
      </c>
      <c r="C156" s="547" t="s">
        <v>815</v>
      </c>
      <c r="D156" s="547" t="s">
        <v>818</v>
      </c>
      <c r="E156" s="550" t="s">
        <v>671</v>
      </c>
      <c r="F156" s="550" t="s">
        <v>107</v>
      </c>
      <c r="G156" s="550" t="s">
        <v>836</v>
      </c>
      <c r="H156" s="550" t="s">
        <v>673</v>
      </c>
      <c r="I156" s="553" t="s">
        <v>674</v>
      </c>
      <c r="J156" s="791" t="s">
        <v>142</v>
      </c>
      <c r="K156" s="450">
        <v>2</v>
      </c>
      <c r="L156" s="453" t="str">
        <f>IFERROR((VLOOKUP($K156,Componentes!$A$3:$B$7,2,FALSE)),"")</f>
        <v>Improbable</v>
      </c>
      <c r="M156" s="456">
        <f t="shared" ref="M156" si="294">IFERROR((IF(L156="","",IF(L156="Rara vez",0.2,IF(L156="Improbable",0.4,IF(L156="Posible",0.6,IF(L156="Probable",0.8,IF(L156="Casi seguro",1,))))))),"")</f>
        <v>0.4</v>
      </c>
      <c r="N156" s="459" t="s">
        <v>221</v>
      </c>
      <c r="O156" s="462">
        <f t="shared" ref="O156" si="295">IF(N156="","",IF(N156="Mayor",0.8,IF(N156="Catastrófico",1,IF(N156="Moderado",0.6))))</f>
        <v>1</v>
      </c>
      <c r="P156" s="462">
        <f t="shared" ref="P156" si="296">IFERROR(+O156*M156,"")</f>
        <v>0.4</v>
      </c>
      <c r="Q156" s="406" t="str">
        <f ca="1">IFERROR(INDIRECT("Componentes!"&amp;HLOOKUP(N156,Calculo_Impacto,2,FALSE)&amp;VLOOKUP(L156,Calculo_Probabilidad,2,FALSE)),"")</f>
        <v>Extremo</v>
      </c>
      <c r="R156" s="256">
        <v>56</v>
      </c>
      <c r="S156" s="813" t="s">
        <v>675</v>
      </c>
      <c r="T156" s="813" t="s">
        <v>676</v>
      </c>
      <c r="U156" s="813" t="s">
        <v>434</v>
      </c>
      <c r="V156" s="813" t="s">
        <v>677</v>
      </c>
      <c r="W156" s="813" t="s">
        <v>678</v>
      </c>
      <c r="X156" s="813" t="s">
        <v>679</v>
      </c>
      <c r="Y156" s="813" t="s">
        <v>680</v>
      </c>
      <c r="Z156" s="241">
        <v>100</v>
      </c>
      <c r="AA156" s="242" t="s">
        <v>149</v>
      </c>
      <c r="AB156" s="243" t="s">
        <v>149</v>
      </c>
      <c r="AC156" s="244" t="s">
        <v>149</v>
      </c>
      <c r="AD156" s="245">
        <v>100</v>
      </c>
      <c r="AE156" s="245" t="s">
        <v>420</v>
      </c>
      <c r="AF156" s="796" t="str">
        <f>IFERROR(IF(AVERAGE(AD156:AD160)&lt;50,"DÉBIL",IF(AND(AVERAGE(AD156:AD160)&gt;=50,AVERAGE(AD156:AD160)&lt;100),"MODERADO",IF(AVERAGE(AD156:AD160)=100,"FUERTE",""))),"")</f>
        <v>FUERTE</v>
      </c>
      <c r="AG156" s="515">
        <f t="shared" ref="AG156" si="297">IFERROR(IF(M156=0.2,0.2,IF(AF156="DEBIL",M156,IF(AF156="MODERADO",M156-0.2,IF(AND(AF156="FUERTE",M156=0.4),M156-0.2,IF(AF156="FUERTE",M156-0.4,""))))),"")</f>
        <v>0.2</v>
      </c>
      <c r="AH156" s="518" t="str">
        <f t="shared" ref="AH156" si="298">IFERROR(IF(AG156="","",IF(AG156&lt;=0.2,"Muy Baja",IF(AG156&lt;=0.4,"Baja",IF(AG156&lt;=0.6,"Media",IF(AG156&lt;=0.8,"Alta","Muy Alta"))))),"")</f>
        <v>Muy Baja</v>
      </c>
      <c r="AI156" s="504">
        <f t="shared" ref="AI156" si="299">+AG156</f>
        <v>0.2</v>
      </c>
      <c r="AJ156" s="507" t="str">
        <f>+N156</f>
        <v>Catastrófico</v>
      </c>
      <c r="AK156" s="504">
        <f>IFERROR(IF(AJ156="","",IF(AJ156="Catastrófico",1,IF(AJ156="Mayor",0.8,IF(AJ156="Moderado",0.6,"")))),"")</f>
        <v>1</v>
      </c>
      <c r="AL156" s="510" t="str">
        <f t="shared" ref="AL156" si="300">IFERROR(IF(OR(AND(AH156="Muy Baja",AJ156="Leve"),AND(AH156="Muy Baja",AJ156="Menor"),AND(AH156="Baja",AJ156="Leve")),"Bajo",IF(OR(AND(AH156="Muy baja",AJ156="Moderado"),AND(AH156="Baja",AJ156="Menor"),AND(AH156="Baja",AJ156="Moderado"),AND(AH156="Media",AJ156="Leve"),AND(AH156="Media",AJ156="Menor"),AND(AH156="Media",AJ156="Moderado"),AND(AH156="Alta",AJ156="Leve"),AND(AH156="Alta",AJ156="Menor")),"Moderado",IF(OR(AND(AH156="Muy Baja",AJ156="Mayor"),AND(AH156="Baja",AJ156="Mayor"),AND(AH156="Media",AJ156="Mayor"),AND(AH156="Alta",AJ156="Moderado"),AND(AH156="Alta",AJ156="Mayor"),AND(AH156="Muy Alta",AJ156="Leve"),AND(AH156="Muy Alta",AJ156="Menor"),AND(AH156="Muy Alta",AJ156="Moderado"),AND(AH156="Muy Alta",AJ156="Mayor")),"Alto",IF(OR(AND(AH156="Muy Baja",AJ156="Catastrófico"),AND(AH156="Baja",AJ156="Catastrófico"),AND(AH156="Media",AJ156="Catastrófico"),AND(AH156="Alta",AJ156="Catastrófico"),AND(AH156="Muy Alta",AJ156="Catastrófico")),"Extremo","")))),"")</f>
        <v>Extremo</v>
      </c>
      <c r="AM156" s="513" t="s">
        <v>116</v>
      </c>
      <c r="AN156" s="216"/>
      <c r="AO156" s="216"/>
      <c r="AP156" s="216"/>
      <c r="AQ156" s="216"/>
      <c r="AR156" s="216"/>
      <c r="AS156" s="216"/>
      <c r="AT156" s="216"/>
      <c r="AU156" s="230"/>
    </row>
    <row r="157" spans="1:47" ht="43.5" customHeight="1" thickBot="1" x14ac:dyDescent="0.3">
      <c r="A157" s="431"/>
      <c r="B157" s="545"/>
      <c r="C157" s="548"/>
      <c r="D157" s="548"/>
      <c r="E157" s="551"/>
      <c r="F157" s="551"/>
      <c r="G157" s="551"/>
      <c r="H157" s="551"/>
      <c r="I157" s="554"/>
      <c r="J157" s="793"/>
      <c r="K157" s="451"/>
      <c r="L157" s="454"/>
      <c r="M157" s="457"/>
      <c r="N157" s="460"/>
      <c r="O157" s="463"/>
      <c r="P157" s="463"/>
      <c r="Q157" s="407"/>
      <c r="R157" s="257"/>
      <c r="S157" s="217"/>
      <c r="T157" s="217"/>
      <c r="U157" s="217"/>
      <c r="V157" s="217"/>
      <c r="W157" s="217"/>
      <c r="X157" s="217"/>
      <c r="Y157" s="217"/>
      <c r="Z157" s="246" t="str">
        <f t="shared" si="281"/>
        <v/>
      </c>
      <c r="AA157" s="242" t="str">
        <f>IF(AND(Z157&gt;0,Z157&lt;=85),"DÉBIL",IF(AND(Z157&gt;85,Z157&lt;=95),"MODERADO",IF(AND(Z157&gt;95,Z157&lt;=100),"FUERTE","")))</f>
        <v/>
      </c>
      <c r="AB157" s="243"/>
      <c r="AC157" s="244" t="str">
        <f t="shared" si="283"/>
        <v/>
      </c>
      <c r="AD157" s="245" t="str">
        <f t="shared" si="284"/>
        <v/>
      </c>
      <c r="AE157" s="245" t="str">
        <f t="shared" si="285"/>
        <v/>
      </c>
      <c r="AF157" s="797"/>
      <c r="AG157" s="516"/>
      <c r="AH157" s="519"/>
      <c r="AI157" s="505"/>
      <c r="AJ157" s="508"/>
      <c r="AK157" s="505"/>
      <c r="AL157" s="511"/>
      <c r="AM157" s="502"/>
      <c r="AN157" s="217"/>
      <c r="AO157" s="217"/>
      <c r="AP157" s="217"/>
      <c r="AQ157" s="217"/>
      <c r="AR157" s="217"/>
      <c r="AS157" s="217"/>
      <c r="AT157" s="217"/>
      <c r="AU157" s="233"/>
    </row>
    <row r="158" spans="1:47" ht="43.5" customHeight="1" thickBot="1" x14ac:dyDescent="0.3">
      <c r="A158" s="431"/>
      <c r="B158" s="545"/>
      <c r="C158" s="548"/>
      <c r="D158" s="548"/>
      <c r="E158" s="551"/>
      <c r="F158" s="551"/>
      <c r="G158" s="551"/>
      <c r="H158" s="551"/>
      <c r="I158" s="554"/>
      <c r="J158" s="793"/>
      <c r="K158" s="451"/>
      <c r="L158" s="454"/>
      <c r="M158" s="457"/>
      <c r="N158" s="460"/>
      <c r="O158" s="463"/>
      <c r="P158" s="463"/>
      <c r="Q158" s="407"/>
      <c r="R158" s="257"/>
      <c r="S158" s="232"/>
      <c r="T158" s="217"/>
      <c r="U158" s="217"/>
      <c r="V158" s="217"/>
      <c r="W158" s="217"/>
      <c r="X158" s="217"/>
      <c r="Y158" s="217"/>
      <c r="Z158" s="246" t="str">
        <f t="shared" si="281"/>
        <v/>
      </c>
      <c r="AA158" s="242" t="str">
        <f t="shared" ref="AA158:AA160" si="301">IF(AND(Z158&gt;0,Z158&lt;=85),"DÉBIL",IF(AND(Z158&gt;85,Z158&lt;=95),"MODERADO",IF(AND(Z158&gt;95,Z158&lt;=100),"FUERTE","")))</f>
        <v/>
      </c>
      <c r="AB158" s="243"/>
      <c r="AC158" s="244" t="str">
        <f t="shared" si="283"/>
        <v/>
      </c>
      <c r="AD158" s="245" t="str">
        <f t="shared" si="284"/>
        <v/>
      </c>
      <c r="AE158" s="245" t="str">
        <f t="shared" si="285"/>
        <v/>
      </c>
      <c r="AF158" s="797"/>
      <c r="AG158" s="516"/>
      <c r="AH158" s="519"/>
      <c r="AI158" s="505"/>
      <c r="AJ158" s="508"/>
      <c r="AK158" s="505"/>
      <c r="AL158" s="511"/>
      <c r="AM158" s="502"/>
      <c r="AN158" s="291"/>
      <c r="AO158" s="224"/>
      <c r="AP158" s="222"/>
      <c r="AQ158" s="231"/>
      <c r="AR158" s="232"/>
      <c r="AS158" s="238"/>
      <c r="AT158" s="223"/>
      <c r="AU158" s="233"/>
    </row>
    <row r="159" spans="1:47" ht="16.5" thickBot="1" x14ac:dyDescent="0.3">
      <c r="A159" s="431"/>
      <c r="B159" s="545"/>
      <c r="C159" s="548"/>
      <c r="D159" s="548"/>
      <c r="E159" s="551"/>
      <c r="F159" s="551"/>
      <c r="G159" s="551"/>
      <c r="H159" s="551"/>
      <c r="I159" s="554"/>
      <c r="J159" s="793"/>
      <c r="K159" s="451"/>
      <c r="L159" s="454"/>
      <c r="M159" s="457"/>
      <c r="N159" s="460"/>
      <c r="O159" s="463"/>
      <c r="P159" s="463"/>
      <c r="Q159" s="407"/>
      <c r="R159" s="257"/>
      <c r="S159" s="232"/>
      <c r="T159" s="217"/>
      <c r="U159" s="217"/>
      <c r="V159" s="217"/>
      <c r="W159" s="217"/>
      <c r="X159" s="217"/>
      <c r="Y159" s="217"/>
      <c r="Z159" s="246" t="str">
        <f t="shared" si="281"/>
        <v/>
      </c>
      <c r="AA159" s="242" t="str">
        <f t="shared" si="301"/>
        <v/>
      </c>
      <c r="AB159" s="243"/>
      <c r="AC159" s="244" t="str">
        <f t="shared" si="283"/>
        <v/>
      </c>
      <c r="AD159" s="245" t="str">
        <f t="shared" si="284"/>
        <v/>
      </c>
      <c r="AE159" s="245" t="str">
        <f t="shared" si="285"/>
        <v/>
      </c>
      <c r="AF159" s="797"/>
      <c r="AG159" s="516"/>
      <c r="AH159" s="519"/>
      <c r="AI159" s="505"/>
      <c r="AJ159" s="508"/>
      <c r="AK159" s="505"/>
      <c r="AL159" s="511"/>
      <c r="AM159" s="502"/>
      <c r="AN159" s="291"/>
      <c r="AO159" s="224"/>
      <c r="AP159" s="222"/>
      <c r="AQ159" s="231"/>
      <c r="AR159" s="232"/>
      <c r="AS159" s="238"/>
      <c r="AT159" s="223"/>
      <c r="AU159" s="233"/>
    </row>
    <row r="160" spans="1:47" ht="16.5" thickBot="1" x14ac:dyDescent="0.3">
      <c r="A160" s="432"/>
      <c r="B160" s="546"/>
      <c r="C160" s="549"/>
      <c r="D160" s="549"/>
      <c r="E160" s="552"/>
      <c r="F160" s="552"/>
      <c r="G160" s="552"/>
      <c r="H160" s="552"/>
      <c r="I160" s="555"/>
      <c r="J160" s="795"/>
      <c r="K160" s="452"/>
      <c r="L160" s="455"/>
      <c r="M160" s="458"/>
      <c r="N160" s="461"/>
      <c r="O160" s="464"/>
      <c r="P160" s="464"/>
      <c r="Q160" s="408"/>
      <c r="R160" s="258"/>
      <c r="S160" s="235"/>
      <c r="T160" s="218"/>
      <c r="U160" s="218"/>
      <c r="V160" s="218"/>
      <c r="W160" s="218"/>
      <c r="X160" s="218"/>
      <c r="Y160" s="218"/>
      <c r="Z160" s="246" t="str">
        <f t="shared" si="281"/>
        <v/>
      </c>
      <c r="AA160" s="252" t="str">
        <f t="shared" si="301"/>
        <v/>
      </c>
      <c r="AB160" s="253"/>
      <c r="AC160" s="254" t="str">
        <f t="shared" si="283"/>
        <v/>
      </c>
      <c r="AD160" s="255" t="str">
        <f t="shared" si="284"/>
        <v/>
      </c>
      <c r="AE160" s="255" t="str">
        <f t="shared" si="285"/>
        <v/>
      </c>
      <c r="AF160" s="798"/>
      <c r="AG160" s="517"/>
      <c r="AH160" s="520"/>
      <c r="AI160" s="506"/>
      <c r="AJ160" s="509"/>
      <c r="AK160" s="506"/>
      <c r="AL160" s="512"/>
      <c r="AM160" s="503"/>
      <c r="AN160" s="353"/>
      <c r="AO160" s="226"/>
      <c r="AP160" s="227"/>
      <c r="AQ160" s="234"/>
      <c r="AR160" s="235"/>
      <c r="AS160" s="239"/>
      <c r="AT160" s="225"/>
      <c r="AU160" s="236"/>
    </row>
    <row r="161" spans="1:47" ht="43.5" customHeight="1" thickBot="1" x14ac:dyDescent="0.3">
      <c r="A161" s="430">
        <v>31</v>
      </c>
      <c r="B161" s="433" t="s">
        <v>36</v>
      </c>
      <c r="C161" s="438" t="s">
        <v>813</v>
      </c>
      <c r="D161" s="472" t="s">
        <v>683</v>
      </c>
      <c r="E161" s="550" t="s">
        <v>671</v>
      </c>
      <c r="F161" s="550" t="s">
        <v>107</v>
      </c>
      <c r="G161" s="550" t="s">
        <v>836</v>
      </c>
      <c r="H161" s="550" t="s">
        <v>673</v>
      </c>
      <c r="I161" s="553" t="s">
        <v>674</v>
      </c>
      <c r="J161" s="791" t="s">
        <v>142</v>
      </c>
      <c r="K161" s="450">
        <v>2</v>
      </c>
      <c r="L161" s="453" t="str">
        <f>IFERROR((VLOOKUP($K161,Componentes!$A$3:$B$7,2,FALSE)),"")</f>
        <v>Improbable</v>
      </c>
      <c r="M161" s="456">
        <f t="shared" ref="M161" si="302">IFERROR((IF(L161="","",IF(L161="Rara vez",0.2,IF(L161="Improbable",0.4,IF(L161="Posible",0.6,IF(L161="Probable",0.8,IF(L161="Casi seguro",1,))))))),"")</f>
        <v>0.4</v>
      </c>
      <c r="N161" s="459" t="s">
        <v>221</v>
      </c>
      <c r="O161" s="462">
        <f t="shared" ref="O161" si="303">IF(N161="","",IF(N161="Mayor",0.8,IF(N161="Catastrófico",1,IF(N161="Moderado",0.6))))</f>
        <v>1</v>
      </c>
      <c r="P161" s="462">
        <f t="shared" ref="P161" si="304">IFERROR(+O161*M161,"")</f>
        <v>0.4</v>
      </c>
      <c r="Q161" s="406" t="str">
        <f ca="1">IFERROR(INDIRECT("Componentes!"&amp;HLOOKUP(N161,Calculo_Impacto,2,FALSE)&amp;VLOOKUP(L161,Calculo_Probabilidad,2,FALSE)),"")</f>
        <v>Extremo</v>
      </c>
      <c r="R161" s="256">
        <v>57</v>
      </c>
      <c r="S161" s="814" t="s">
        <v>675</v>
      </c>
      <c r="T161" s="814" t="s">
        <v>676</v>
      </c>
      <c r="U161" s="814" t="s">
        <v>434</v>
      </c>
      <c r="V161" s="814" t="s">
        <v>677</v>
      </c>
      <c r="W161" s="814" t="s">
        <v>678</v>
      </c>
      <c r="X161" s="814" t="s">
        <v>679</v>
      </c>
      <c r="Y161" s="814" t="s">
        <v>680</v>
      </c>
      <c r="Z161" s="241">
        <v>100</v>
      </c>
      <c r="AA161" s="242" t="s">
        <v>149</v>
      </c>
      <c r="AB161" s="243" t="s">
        <v>149</v>
      </c>
      <c r="AC161" s="244" t="s">
        <v>149</v>
      </c>
      <c r="AD161" s="245">
        <v>100</v>
      </c>
      <c r="AE161" s="245" t="s">
        <v>420</v>
      </c>
      <c r="AF161" s="796" t="str">
        <f>IFERROR(IF(AVERAGE(AD161:AD165)&lt;50,"DÉBIL",IF(AND(AVERAGE(AD161:AD165)&gt;=50,AVERAGE(AD161:AD165)&lt;100),"MODERADO",IF(AVERAGE(AD161:AD165)=100,"FUERTE",""))),"")</f>
        <v>FUERTE</v>
      </c>
      <c r="AG161" s="515">
        <f t="shared" ref="AG161" si="305">IFERROR(IF(M161=0.2,0.2,IF(AF161="DEBIL",M161,IF(AF161="MODERADO",M161-0.2,IF(AND(AF161="FUERTE",M161=0.4),M161-0.2,IF(AF161="FUERTE",M161-0.4,""))))),"")</f>
        <v>0.2</v>
      </c>
      <c r="AH161" s="518" t="str">
        <f t="shared" ref="AH161" si="306">IFERROR(IF(AG161="","",IF(AG161&lt;=0.2,"Muy Baja",IF(AG161&lt;=0.4,"Baja",IF(AG161&lt;=0.6,"Media",IF(AG161&lt;=0.8,"Alta","Muy Alta"))))),"")</f>
        <v>Muy Baja</v>
      </c>
      <c r="AI161" s="504">
        <f t="shared" ref="AI161" si="307">+AG161</f>
        <v>0.2</v>
      </c>
      <c r="AJ161" s="507" t="str">
        <f>+N161</f>
        <v>Catastrófico</v>
      </c>
      <c r="AK161" s="504">
        <f>IFERROR(IF(AJ161="","",IF(AJ161="Catastrófico",1,IF(AJ161="Mayor",0.8,IF(AJ161="Moderado",0.6,"")))),"")</f>
        <v>1</v>
      </c>
      <c r="AL161" s="510" t="str">
        <f t="shared" ref="AL161" si="308">IFERROR(IF(OR(AND(AH161="Muy Baja",AJ161="Leve"),AND(AH161="Muy Baja",AJ161="Menor"),AND(AH161="Baja",AJ161="Leve")),"Bajo",IF(OR(AND(AH161="Muy baja",AJ161="Moderado"),AND(AH161="Baja",AJ161="Menor"),AND(AH161="Baja",AJ161="Moderado"),AND(AH161="Media",AJ161="Leve"),AND(AH161="Media",AJ161="Menor"),AND(AH161="Media",AJ161="Moderado"),AND(AH161="Alta",AJ161="Leve"),AND(AH161="Alta",AJ161="Menor")),"Moderado",IF(OR(AND(AH161="Muy Baja",AJ161="Mayor"),AND(AH161="Baja",AJ161="Mayor"),AND(AH161="Media",AJ161="Mayor"),AND(AH161="Alta",AJ161="Moderado"),AND(AH161="Alta",AJ161="Mayor"),AND(AH161="Muy Alta",AJ161="Leve"),AND(AH161="Muy Alta",AJ161="Menor"),AND(AH161="Muy Alta",AJ161="Moderado"),AND(AH161="Muy Alta",AJ161="Mayor")),"Alto",IF(OR(AND(AH161="Muy Baja",AJ161="Catastrófico"),AND(AH161="Baja",AJ161="Catastrófico"),AND(AH161="Media",AJ161="Catastrófico"),AND(AH161="Alta",AJ161="Catastrófico"),AND(AH161="Muy Alta",AJ161="Catastrófico")),"Extremo","")))),"")</f>
        <v>Extremo</v>
      </c>
      <c r="AM161" s="513" t="s">
        <v>116</v>
      </c>
      <c r="AN161" s="216"/>
      <c r="AO161" s="216"/>
      <c r="AP161" s="216"/>
      <c r="AQ161" s="216"/>
      <c r="AR161" s="216"/>
      <c r="AS161" s="216"/>
      <c r="AT161" s="216"/>
      <c r="AU161" s="230"/>
    </row>
    <row r="162" spans="1:47" ht="43.5" customHeight="1" thickBot="1" x14ac:dyDescent="0.3">
      <c r="A162" s="431"/>
      <c r="B162" s="434"/>
      <c r="C162" s="436"/>
      <c r="D162" s="473"/>
      <c r="E162" s="551"/>
      <c r="F162" s="551"/>
      <c r="G162" s="551"/>
      <c r="H162" s="551"/>
      <c r="I162" s="554"/>
      <c r="J162" s="793"/>
      <c r="K162" s="451"/>
      <c r="L162" s="454"/>
      <c r="M162" s="457"/>
      <c r="N162" s="460"/>
      <c r="O162" s="463"/>
      <c r="P162" s="463"/>
      <c r="Q162" s="407"/>
      <c r="R162" s="257"/>
      <c r="S162" s="217"/>
      <c r="T162" s="217"/>
      <c r="U162" s="217"/>
      <c r="V162" s="217"/>
      <c r="W162" s="217"/>
      <c r="X162" s="217"/>
      <c r="Y162" s="217"/>
      <c r="Z162" s="246" t="str">
        <f t="shared" si="281"/>
        <v/>
      </c>
      <c r="AA162" s="242" t="str">
        <f>IF(AND(Z162&gt;0,Z162&lt;=85),"DÉBIL",IF(AND(Z162&gt;85,Z162&lt;=95),"MODERADO",IF(AND(Z162&gt;95,Z162&lt;=100),"FUERTE","")))</f>
        <v/>
      </c>
      <c r="AB162" s="243"/>
      <c r="AC162" s="244" t="str">
        <f t="shared" si="283"/>
        <v/>
      </c>
      <c r="AD162" s="245" t="str">
        <f t="shared" si="284"/>
        <v/>
      </c>
      <c r="AE162" s="245" t="str">
        <f t="shared" si="285"/>
        <v/>
      </c>
      <c r="AF162" s="797"/>
      <c r="AG162" s="516"/>
      <c r="AH162" s="519"/>
      <c r="AI162" s="505"/>
      <c r="AJ162" s="508"/>
      <c r="AK162" s="505"/>
      <c r="AL162" s="511"/>
      <c r="AM162" s="502"/>
      <c r="AN162" s="217"/>
      <c r="AO162" s="217"/>
      <c r="AP162" s="217"/>
      <c r="AQ162" s="217"/>
      <c r="AR162" s="217"/>
      <c r="AS162" s="217"/>
      <c r="AT162" s="217"/>
      <c r="AU162" s="233"/>
    </row>
    <row r="163" spans="1:47" ht="43.5" customHeight="1" thickBot="1" x14ac:dyDescent="0.3">
      <c r="A163" s="431"/>
      <c r="B163" s="434"/>
      <c r="C163" s="436"/>
      <c r="D163" s="473"/>
      <c r="E163" s="551"/>
      <c r="F163" s="551"/>
      <c r="G163" s="551"/>
      <c r="H163" s="551"/>
      <c r="I163" s="554"/>
      <c r="J163" s="793"/>
      <c r="K163" s="451"/>
      <c r="L163" s="454"/>
      <c r="M163" s="457"/>
      <c r="N163" s="460"/>
      <c r="O163" s="463"/>
      <c r="P163" s="463"/>
      <c r="Q163" s="407"/>
      <c r="R163" s="257"/>
      <c r="S163" s="232"/>
      <c r="T163" s="217"/>
      <c r="U163" s="217"/>
      <c r="V163" s="217"/>
      <c r="W163" s="217"/>
      <c r="X163" s="217"/>
      <c r="Y163" s="217"/>
      <c r="Z163" s="246" t="str">
        <f t="shared" si="281"/>
        <v/>
      </c>
      <c r="AA163" s="242" t="str">
        <f t="shared" ref="AA163:AA165" si="309">IF(AND(Z163&gt;0,Z163&lt;=85),"DÉBIL",IF(AND(Z163&gt;85,Z163&lt;=95),"MODERADO",IF(AND(Z163&gt;95,Z163&lt;=100),"FUERTE","")))</f>
        <v/>
      </c>
      <c r="AB163" s="243"/>
      <c r="AC163" s="244" t="str">
        <f t="shared" si="283"/>
        <v/>
      </c>
      <c r="AD163" s="245" t="str">
        <f t="shared" si="284"/>
        <v/>
      </c>
      <c r="AE163" s="245" t="str">
        <f t="shared" si="285"/>
        <v/>
      </c>
      <c r="AF163" s="797"/>
      <c r="AG163" s="516"/>
      <c r="AH163" s="519"/>
      <c r="AI163" s="505"/>
      <c r="AJ163" s="508"/>
      <c r="AK163" s="505"/>
      <c r="AL163" s="511"/>
      <c r="AM163" s="502"/>
      <c r="AN163" s="291"/>
      <c r="AO163" s="224"/>
      <c r="AP163" s="222"/>
      <c r="AQ163" s="231"/>
      <c r="AR163" s="232"/>
      <c r="AS163" s="238"/>
      <c r="AT163" s="223"/>
      <c r="AU163" s="233"/>
    </row>
    <row r="164" spans="1:47" ht="16.5" thickBot="1" x14ac:dyDescent="0.3">
      <c r="A164" s="431"/>
      <c r="B164" s="434"/>
      <c r="C164" s="436"/>
      <c r="D164" s="473"/>
      <c r="E164" s="551"/>
      <c r="F164" s="551"/>
      <c r="G164" s="551"/>
      <c r="H164" s="551"/>
      <c r="I164" s="554"/>
      <c r="J164" s="793"/>
      <c r="K164" s="451"/>
      <c r="L164" s="454"/>
      <c r="M164" s="457"/>
      <c r="N164" s="460"/>
      <c r="O164" s="463"/>
      <c r="P164" s="463"/>
      <c r="Q164" s="407"/>
      <c r="R164" s="257"/>
      <c r="S164" s="232"/>
      <c r="T164" s="217"/>
      <c r="U164" s="217"/>
      <c r="V164" s="217"/>
      <c r="W164" s="217"/>
      <c r="X164" s="217"/>
      <c r="Y164" s="217"/>
      <c r="Z164" s="246" t="str">
        <f t="shared" si="281"/>
        <v/>
      </c>
      <c r="AA164" s="242" t="str">
        <f t="shared" si="309"/>
        <v/>
      </c>
      <c r="AB164" s="243"/>
      <c r="AC164" s="244" t="str">
        <f t="shared" si="283"/>
        <v/>
      </c>
      <c r="AD164" s="245" t="str">
        <f t="shared" si="284"/>
        <v/>
      </c>
      <c r="AE164" s="245" t="str">
        <f t="shared" si="285"/>
        <v/>
      </c>
      <c r="AF164" s="797"/>
      <c r="AG164" s="516"/>
      <c r="AH164" s="519"/>
      <c r="AI164" s="505"/>
      <c r="AJ164" s="508"/>
      <c r="AK164" s="505"/>
      <c r="AL164" s="511"/>
      <c r="AM164" s="502"/>
      <c r="AN164" s="291"/>
      <c r="AO164" s="224"/>
      <c r="AP164" s="222"/>
      <c r="AQ164" s="231"/>
      <c r="AR164" s="232"/>
      <c r="AS164" s="238"/>
      <c r="AT164" s="223"/>
      <c r="AU164" s="233"/>
    </row>
    <row r="165" spans="1:47" ht="16.5" thickBot="1" x14ac:dyDescent="0.3">
      <c r="A165" s="432"/>
      <c r="B165" s="435"/>
      <c r="C165" s="437"/>
      <c r="D165" s="474"/>
      <c r="E165" s="552"/>
      <c r="F165" s="552"/>
      <c r="G165" s="552"/>
      <c r="H165" s="552"/>
      <c r="I165" s="555"/>
      <c r="J165" s="795"/>
      <c r="K165" s="452"/>
      <c r="L165" s="455"/>
      <c r="M165" s="458"/>
      <c r="N165" s="461"/>
      <c r="O165" s="464"/>
      <c r="P165" s="464"/>
      <c r="Q165" s="408"/>
      <c r="R165" s="258"/>
      <c r="S165" s="235"/>
      <c r="T165" s="218"/>
      <c r="U165" s="218"/>
      <c r="V165" s="218"/>
      <c r="W165" s="218"/>
      <c r="X165" s="218"/>
      <c r="Y165" s="218"/>
      <c r="Z165" s="246" t="str">
        <f t="shared" si="281"/>
        <v/>
      </c>
      <c r="AA165" s="252" t="str">
        <f t="shared" si="309"/>
        <v/>
      </c>
      <c r="AB165" s="253"/>
      <c r="AC165" s="254" t="str">
        <f t="shared" si="283"/>
        <v/>
      </c>
      <c r="AD165" s="255" t="str">
        <f t="shared" si="284"/>
        <v/>
      </c>
      <c r="AE165" s="255" t="str">
        <f t="shared" si="285"/>
        <v/>
      </c>
      <c r="AF165" s="798"/>
      <c r="AG165" s="517"/>
      <c r="AH165" s="520"/>
      <c r="AI165" s="506"/>
      <c r="AJ165" s="509"/>
      <c r="AK165" s="506"/>
      <c r="AL165" s="512"/>
      <c r="AM165" s="503"/>
      <c r="AN165" s="353"/>
      <c r="AO165" s="226"/>
      <c r="AP165" s="227"/>
      <c r="AQ165" s="234"/>
      <c r="AR165" s="235"/>
      <c r="AS165" s="239"/>
      <c r="AT165" s="225"/>
      <c r="AU165" s="236"/>
    </row>
  </sheetData>
  <sheetProtection algorithmName="SHA-512" hashValue="3v8hAk4yUxppmYS0HedrURZDPf4BOITE+wCn4OIP5JyHZgSXcr8Xcd7kyineRzzqIWJZGsNjUXyR8eo599SCUw==" saltValue="fuQS5ANTNe4Bkw8vBjIeDA==" spinCount="100000" sheet="1" formatCells="0" formatColumns="0" formatRows="0" insertColumns="0" insertRows="0" deleteColumns="0" deleteRows="0"/>
  <autoFilter ref="B9:B165" xr:uid="{00000000-0001-0000-0100-000000000000}"/>
  <mergeCells count="834">
    <mergeCell ref="AG161:AG165"/>
    <mergeCell ref="AH161:AH165"/>
    <mergeCell ref="AI161:AI165"/>
    <mergeCell ref="AJ161:AJ165"/>
    <mergeCell ref="AK161:AK165"/>
    <mergeCell ref="AL161:AL165"/>
    <mergeCell ref="AM161:AM165"/>
    <mergeCell ref="J161:J165"/>
    <mergeCell ref="K161:K165"/>
    <mergeCell ref="L161:L165"/>
    <mergeCell ref="M161:M165"/>
    <mergeCell ref="N161:N165"/>
    <mergeCell ref="O161:O165"/>
    <mergeCell ref="P161:P165"/>
    <mergeCell ref="Q161:Q165"/>
    <mergeCell ref="AF161:AF165"/>
    <mergeCell ref="A161:A165"/>
    <mergeCell ref="B161:B165"/>
    <mergeCell ref="C161:C165"/>
    <mergeCell ref="D161:D165"/>
    <mergeCell ref="E161:E165"/>
    <mergeCell ref="F161:F165"/>
    <mergeCell ref="G161:G165"/>
    <mergeCell ref="H161:H165"/>
    <mergeCell ref="I161:I165"/>
    <mergeCell ref="Q156:Q160"/>
    <mergeCell ref="AF156:AF160"/>
    <mergeCell ref="AG156:AG160"/>
    <mergeCell ref="AH156:AH160"/>
    <mergeCell ref="AI156:AI160"/>
    <mergeCell ref="AJ156:AJ160"/>
    <mergeCell ref="AK156:AK160"/>
    <mergeCell ref="AL156:AL160"/>
    <mergeCell ref="AM156:AM160"/>
    <mergeCell ref="AF151:AF155"/>
    <mergeCell ref="AG151:AG155"/>
    <mergeCell ref="AH151:AH155"/>
    <mergeCell ref="AI151:AI155"/>
    <mergeCell ref="AJ151:AJ155"/>
    <mergeCell ref="AK151:AK155"/>
    <mergeCell ref="AL151:AL155"/>
    <mergeCell ref="AM151:AM155"/>
    <mergeCell ref="A156:A160"/>
    <mergeCell ref="B156:B160"/>
    <mergeCell ref="C156:C160"/>
    <mergeCell ref="D156:D160"/>
    <mergeCell ref="E156:E160"/>
    <mergeCell ref="F156:F160"/>
    <mergeCell ref="G156:G160"/>
    <mergeCell ref="H156:H160"/>
    <mergeCell ref="I156:I160"/>
    <mergeCell ref="J156:J160"/>
    <mergeCell ref="K156:K160"/>
    <mergeCell ref="L156:L160"/>
    <mergeCell ref="M156:M160"/>
    <mergeCell ref="N156:N160"/>
    <mergeCell ref="O156:O160"/>
    <mergeCell ref="P156:P160"/>
    <mergeCell ref="AG146:AG150"/>
    <mergeCell ref="AH146:AH150"/>
    <mergeCell ref="AI146:AI150"/>
    <mergeCell ref="AJ146:AJ150"/>
    <mergeCell ref="AK146:AK150"/>
    <mergeCell ref="AL146:AL150"/>
    <mergeCell ref="AM146:AM150"/>
    <mergeCell ref="A151:A155"/>
    <mergeCell ref="B151:B155"/>
    <mergeCell ref="C151:C155"/>
    <mergeCell ref="D151:D155"/>
    <mergeCell ref="E151:E155"/>
    <mergeCell ref="F151:F155"/>
    <mergeCell ref="G151:G155"/>
    <mergeCell ref="H151:H155"/>
    <mergeCell ref="I151:I155"/>
    <mergeCell ref="J151:J155"/>
    <mergeCell ref="K151:K155"/>
    <mergeCell ref="L151:L155"/>
    <mergeCell ref="M151:M155"/>
    <mergeCell ref="N151:N155"/>
    <mergeCell ref="O151:O155"/>
    <mergeCell ref="P151:P155"/>
    <mergeCell ref="Q151:Q155"/>
    <mergeCell ref="J146:J150"/>
    <mergeCell ref="K146:K150"/>
    <mergeCell ref="L146:L150"/>
    <mergeCell ref="M146:M150"/>
    <mergeCell ref="N146:N150"/>
    <mergeCell ref="O146:O150"/>
    <mergeCell ref="P146:P150"/>
    <mergeCell ref="Q146:Q150"/>
    <mergeCell ref="AF146:AF150"/>
    <mergeCell ref="A146:A150"/>
    <mergeCell ref="B146:B150"/>
    <mergeCell ref="C146:C150"/>
    <mergeCell ref="D146:D150"/>
    <mergeCell ref="E146:E150"/>
    <mergeCell ref="F146:F150"/>
    <mergeCell ref="G146:G150"/>
    <mergeCell ref="H146:H150"/>
    <mergeCell ref="I146:I150"/>
    <mergeCell ref="AM26:AM30"/>
    <mergeCell ref="AM31:AM35"/>
    <mergeCell ref="AJ11:AJ15"/>
    <mergeCell ref="AJ16:AJ20"/>
    <mergeCell ref="AJ21:AJ25"/>
    <mergeCell ref="AJ26:AJ30"/>
    <mergeCell ref="AJ31:AJ35"/>
    <mergeCell ref="AK11:AK15"/>
    <mergeCell ref="AK16:AK20"/>
    <mergeCell ref="AK21:AK25"/>
    <mergeCell ref="AK26:AK30"/>
    <mergeCell ref="AK31:AK35"/>
    <mergeCell ref="AL11:AL15"/>
    <mergeCell ref="AL16:AL20"/>
    <mergeCell ref="AL21:AL25"/>
    <mergeCell ref="AL26:AL30"/>
    <mergeCell ref="AL31:AL35"/>
    <mergeCell ref="AM11:AM15"/>
    <mergeCell ref="AM16:AM20"/>
    <mergeCell ref="AM21:AM25"/>
    <mergeCell ref="V9:V10"/>
    <mergeCell ref="W9:W10"/>
    <mergeCell ref="X9:X10"/>
    <mergeCell ref="Y9:Y10"/>
    <mergeCell ref="Z9:AA10"/>
    <mergeCell ref="AB9:AB10"/>
    <mergeCell ref="AF16:AF20"/>
    <mergeCell ref="AF21:AF25"/>
    <mergeCell ref="AI9:AI10"/>
    <mergeCell ref="AF11:AF15"/>
    <mergeCell ref="AH26:AH30"/>
    <mergeCell ref="AI26:AI30"/>
    <mergeCell ref="AH31:AH35"/>
    <mergeCell ref="AI31:AI35"/>
    <mergeCell ref="AG11:AG15"/>
    <mergeCell ref="AG16:AG20"/>
    <mergeCell ref="AG21:AG25"/>
    <mergeCell ref="AG26:AG30"/>
    <mergeCell ref="AH11:AH15"/>
    <mergeCell ref="AI11:AI15"/>
    <mergeCell ref="AH16:AH20"/>
    <mergeCell ref="AI16:AI20"/>
    <mergeCell ref="AH21:AH25"/>
    <mergeCell ref="AI21:AI25"/>
    <mergeCell ref="AG31:AG35"/>
    <mergeCell ref="AF26:AF30"/>
    <mergeCell ref="AF31:AF35"/>
    <mergeCell ref="P26:P30"/>
    <mergeCell ref="Q26:Q30"/>
    <mergeCell ref="P31:P35"/>
    <mergeCell ref="Q31:Q35"/>
    <mergeCell ref="M26:M30"/>
    <mergeCell ref="J31:J35"/>
    <mergeCell ref="J26:J30"/>
    <mergeCell ref="O16:O20"/>
    <mergeCell ref="P16:P20"/>
    <mergeCell ref="Q16:Q20"/>
    <mergeCell ref="K31:K35"/>
    <mergeCell ref="L31:L35"/>
    <mergeCell ref="M31:M35"/>
    <mergeCell ref="N31:N35"/>
    <mergeCell ref="O31:O35"/>
    <mergeCell ref="K26:K30"/>
    <mergeCell ref="L26:L30"/>
    <mergeCell ref="N26:N30"/>
    <mergeCell ref="O26:O30"/>
    <mergeCell ref="K21:K25"/>
    <mergeCell ref="N16:N20"/>
    <mergeCell ref="P21:P25"/>
    <mergeCell ref="Q21:Q25"/>
    <mergeCell ref="M21:M25"/>
    <mergeCell ref="N21:N25"/>
    <mergeCell ref="O21:O25"/>
    <mergeCell ref="K16:K20"/>
    <mergeCell ref="L16:L20"/>
    <mergeCell ref="M16:M20"/>
    <mergeCell ref="K9:K10"/>
    <mergeCell ref="L9:L10"/>
    <mergeCell ref="M9:M10"/>
    <mergeCell ref="N9:N10"/>
    <mergeCell ref="O9:O10"/>
    <mergeCell ref="P9:P10"/>
    <mergeCell ref="Q9:Q10"/>
    <mergeCell ref="T9:T10"/>
    <mergeCell ref="U9:U10"/>
    <mergeCell ref="AU9:AU10"/>
    <mergeCell ref="AO9:AO10"/>
    <mergeCell ref="AP9:AP10"/>
    <mergeCell ref="AQ9:AQ10"/>
    <mergeCell ref="AR9:AR10"/>
    <mergeCell ref="AS9:AS10"/>
    <mergeCell ref="AT9:AT10"/>
    <mergeCell ref="AH9:AH10"/>
    <mergeCell ref="AN9:AN10"/>
    <mergeCell ref="AJ9:AJ10"/>
    <mergeCell ref="AK9:AK10"/>
    <mergeCell ref="AL9:AL10"/>
    <mergeCell ref="J11:J15"/>
    <mergeCell ref="K11:K15"/>
    <mergeCell ref="L11:L15"/>
    <mergeCell ref="M11:M15"/>
    <mergeCell ref="N11:N15"/>
    <mergeCell ref="AG8:AM8"/>
    <mergeCell ref="R8:AF8"/>
    <mergeCell ref="K8:Q8"/>
    <mergeCell ref="A8:J8"/>
    <mergeCell ref="J9:J10"/>
    <mergeCell ref="AC9:AD10"/>
    <mergeCell ref="AE9:AE10"/>
    <mergeCell ref="AF9:AF10"/>
    <mergeCell ref="B9:B10"/>
    <mergeCell ref="A9:A10"/>
    <mergeCell ref="E9:E10"/>
    <mergeCell ref="F9:F10"/>
    <mergeCell ref="G9:G10"/>
    <mergeCell ref="H9:H10"/>
    <mergeCell ref="AM9:AM10"/>
    <mergeCell ref="R9:R10"/>
    <mergeCell ref="S9:S10"/>
    <mergeCell ref="AG9:AG10"/>
    <mergeCell ref="I9:I10"/>
    <mergeCell ref="A11:A15"/>
    <mergeCell ref="B11:B15"/>
    <mergeCell ref="C11:C15"/>
    <mergeCell ref="D11:D15"/>
    <mergeCell ref="E11:E15"/>
    <mergeCell ref="F11:F15"/>
    <mergeCell ref="G11:G15"/>
    <mergeCell ref="H11:H15"/>
    <mergeCell ref="I11:I15"/>
    <mergeCell ref="A21:A25"/>
    <mergeCell ref="B21:B25"/>
    <mergeCell ref="C21:C25"/>
    <mergeCell ref="D21:D25"/>
    <mergeCell ref="E21:E25"/>
    <mergeCell ref="O11:O15"/>
    <mergeCell ref="P11:P15"/>
    <mergeCell ref="Q11:Q15"/>
    <mergeCell ref="A16:A20"/>
    <mergeCell ref="B16:B20"/>
    <mergeCell ref="C16:C20"/>
    <mergeCell ref="D16:D20"/>
    <mergeCell ref="E16:E20"/>
    <mergeCell ref="F16:F20"/>
    <mergeCell ref="G16:G20"/>
    <mergeCell ref="H16:H20"/>
    <mergeCell ref="I16:I20"/>
    <mergeCell ref="J16:J20"/>
    <mergeCell ref="L21:L25"/>
    <mergeCell ref="F21:F25"/>
    <mergeCell ref="G21:G25"/>
    <mergeCell ref="H21:H25"/>
    <mergeCell ref="I21:I25"/>
    <mergeCell ref="J21:J25"/>
    <mergeCell ref="A31:A35"/>
    <mergeCell ref="B31:B35"/>
    <mergeCell ref="C31:C35"/>
    <mergeCell ref="D31:D35"/>
    <mergeCell ref="E31:E35"/>
    <mergeCell ref="F26:F30"/>
    <mergeCell ref="G26:G30"/>
    <mergeCell ref="H26:H30"/>
    <mergeCell ref="I26:I30"/>
    <mergeCell ref="A26:A30"/>
    <mergeCell ref="B26:B30"/>
    <mergeCell ref="C26:C30"/>
    <mergeCell ref="D26:D30"/>
    <mergeCell ref="E26:E30"/>
    <mergeCell ref="F31:F35"/>
    <mergeCell ref="G31:G35"/>
    <mergeCell ref="H31:H35"/>
    <mergeCell ref="I31:I35"/>
    <mergeCell ref="A36:A40"/>
    <mergeCell ref="B36:B40"/>
    <mergeCell ref="C36:C40"/>
    <mergeCell ref="D36:D40"/>
    <mergeCell ref="E36:E40"/>
    <mergeCell ref="F36:F40"/>
    <mergeCell ref="G36:G40"/>
    <mergeCell ref="H36:H40"/>
    <mergeCell ref="I36:I40"/>
    <mergeCell ref="J36:J40"/>
    <mergeCell ref="K36:K40"/>
    <mergeCell ref="L36:L40"/>
    <mergeCell ref="M36:M40"/>
    <mergeCell ref="N36:N40"/>
    <mergeCell ref="O36:O40"/>
    <mergeCell ref="P36:P40"/>
    <mergeCell ref="Q36:Q40"/>
    <mergeCell ref="AF36:AF40"/>
    <mergeCell ref="AG36:AG40"/>
    <mergeCell ref="AH36:AH40"/>
    <mergeCell ref="AI36:AI40"/>
    <mergeCell ref="AJ36:AJ40"/>
    <mergeCell ref="AK36:AK40"/>
    <mergeCell ref="AL36:AL40"/>
    <mergeCell ref="AM36:AM40"/>
    <mergeCell ref="A41:A45"/>
    <mergeCell ref="B41:B45"/>
    <mergeCell ref="C41:C45"/>
    <mergeCell ref="D41:D45"/>
    <mergeCell ref="E41:E45"/>
    <mergeCell ref="F41:F45"/>
    <mergeCell ref="G41:G45"/>
    <mergeCell ref="H41:H45"/>
    <mergeCell ref="I41:I45"/>
    <mergeCell ref="J41:J45"/>
    <mergeCell ref="K41:K45"/>
    <mergeCell ref="L41:L45"/>
    <mergeCell ref="M41:M45"/>
    <mergeCell ref="N41:N45"/>
    <mergeCell ref="O41:O45"/>
    <mergeCell ref="P41:P45"/>
    <mergeCell ref="Q41:Q45"/>
    <mergeCell ref="AF41:AF45"/>
    <mergeCell ref="AG41:AG45"/>
    <mergeCell ref="AH41:AH45"/>
    <mergeCell ref="AI41:AI45"/>
    <mergeCell ref="AJ41:AJ45"/>
    <mergeCell ref="AK41:AK45"/>
    <mergeCell ref="AL41:AL45"/>
    <mergeCell ref="AM41:AM45"/>
    <mergeCell ref="A51:A55"/>
    <mergeCell ref="B51:B55"/>
    <mergeCell ref="C51:C55"/>
    <mergeCell ref="D51:D55"/>
    <mergeCell ref="E51:E55"/>
    <mergeCell ref="F51:F55"/>
    <mergeCell ref="G51:G55"/>
    <mergeCell ref="H51:H55"/>
    <mergeCell ref="I51:I55"/>
    <mergeCell ref="AI51:AI55"/>
    <mergeCell ref="AJ51:AJ55"/>
    <mergeCell ref="AK51:AK55"/>
    <mergeCell ref="AL51:AL55"/>
    <mergeCell ref="AM51:AM55"/>
    <mergeCell ref="A46:A50"/>
    <mergeCell ref="B46:B50"/>
    <mergeCell ref="A56:A60"/>
    <mergeCell ref="B56:B60"/>
    <mergeCell ref="C56:C60"/>
    <mergeCell ref="D56:D60"/>
    <mergeCell ref="E56:E60"/>
    <mergeCell ref="F56:F60"/>
    <mergeCell ref="G56:G60"/>
    <mergeCell ref="H56:H60"/>
    <mergeCell ref="I56:I60"/>
    <mergeCell ref="J56:J60"/>
    <mergeCell ref="K56:K60"/>
    <mergeCell ref="L56:L60"/>
    <mergeCell ref="M56:M60"/>
    <mergeCell ref="N56:N60"/>
    <mergeCell ref="O56:O60"/>
    <mergeCell ref="P56:P60"/>
    <mergeCell ref="Q56:Q60"/>
    <mergeCell ref="J51:J55"/>
    <mergeCell ref="K51:K55"/>
    <mergeCell ref="N61:N65"/>
    <mergeCell ref="O61:O65"/>
    <mergeCell ref="P61:P65"/>
    <mergeCell ref="AG51:AG55"/>
    <mergeCell ref="AH51:AH55"/>
    <mergeCell ref="L51:L55"/>
    <mergeCell ref="M51:M55"/>
    <mergeCell ref="N51:N55"/>
    <mergeCell ref="O51:O55"/>
    <mergeCell ref="P51:P55"/>
    <mergeCell ref="Q51:Q55"/>
    <mergeCell ref="AF51:AF55"/>
    <mergeCell ref="A61:A65"/>
    <mergeCell ref="B61:B65"/>
    <mergeCell ref="C61:C65"/>
    <mergeCell ref="D61:D65"/>
    <mergeCell ref="E61:E65"/>
    <mergeCell ref="F61:F65"/>
    <mergeCell ref="G61:G65"/>
    <mergeCell ref="H61:H65"/>
    <mergeCell ref="I61:I65"/>
    <mergeCell ref="AJ61:AJ65"/>
    <mergeCell ref="AK61:AK65"/>
    <mergeCell ref="AL61:AL65"/>
    <mergeCell ref="AM61:AM65"/>
    <mergeCell ref="AF56:AF60"/>
    <mergeCell ref="AG56:AG60"/>
    <mergeCell ref="AH56:AH60"/>
    <mergeCell ref="AI56:AI60"/>
    <mergeCell ref="AJ56:AJ60"/>
    <mergeCell ref="AK56:AK60"/>
    <mergeCell ref="AL56:AL60"/>
    <mergeCell ref="AM56:AM60"/>
    <mergeCell ref="AJ66:AJ70"/>
    <mergeCell ref="AK66:AK70"/>
    <mergeCell ref="AL66:AL70"/>
    <mergeCell ref="AM66:AM70"/>
    <mergeCell ref="A141:A145"/>
    <mergeCell ref="B141:B145"/>
    <mergeCell ref="C141:C145"/>
    <mergeCell ref="D141:D145"/>
    <mergeCell ref="E141:E145"/>
    <mergeCell ref="F141:F145"/>
    <mergeCell ref="G141:G145"/>
    <mergeCell ref="H141:H145"/>
    <mergeCell ref="I141:I145"/>
    <mergeCell ref="J66:J70"/>
    <mergeCell ref="K66:K70"/>
    <mergeCell ref="L66:L70"/>
    <mergeCell ref="M66:M70"/>
    <mergeCell ref="N66:N70"/>
    <mergeCell ref="O66:O70"/>
    <mergeCell ref="P66:P70"/>
    <mergeCell ref="Q66:Q70"/>
    <mergeCell ref="AF66:AF70"/>
    <mergeCell ref="A66:A70"/>
    <mergeCell ref="B66:B70"/>
    <mergeCell ref="AJ141:AJ145"/>
    <mergeCell ref="AK141:AK145"/>
    <mergeCell ref="AL141:AL145"/>
    <mergeCell ref="AM141:AM145"/>
    <mergeCell ref="J141:J145"/>
    <mergeCell ref="K141:K145"/>
    <mergeCell ref="L141:L145"/>
    <mergeCell ref="M141:M145"/>
    <mergeCell ref="N141:N145"/>
    <mergeCell ref="O141:O145"/>
    <mergeCell ref="P141:P145"/>
    <mergeCell ref="Q141:Q145"/>
    <mergeCell ref="AF141:AF145"/>
    <mergeCell ref="C9:C10"/>
    <mergeCell ref="D9:D10"/>
    <mergeCell ref="AG141:AG145"/>
    <mergeCell ref="AH141:AH145"/>
    <mergeCell ref="AI141:AI145"/>
    <mergeCell ref="AG66:AG70"/>
    <mergeCell ref="AH66:AH70"/>
    <mergeCell ref="AI66:AI70"/>
    <mergeCell ref="C66:C70"/>
    <mergeCell ref="D66:D70"/>
    <mergeCell ref="E66:E70"/>
    <mergeCell ref="F66:F70"/>
    <mergeCell ref="G66:G70"/>
    <mergeCell ref="H66:H70"/>
    <mergeCell ref="I66:I70"/>
    <mergeCell ref="Q61:Q65"/>
    <mergeCell ref="AF61:AF65"/>
    <mergeCell ref="AG61:AG65"/>
    <mergeCell ref="AH61:AH65"/>
    <mergeCell ref="AI61:AI65"/>
    <mergeCell ref="J61:J65"/>
    <mergeCell ref="K61:K65"/>
    <mergeCell ref="L61:L65"/>
    <mergeCell ref="M61:M65"/>
    <mergeCell ref="C1:AT4"/>
    <mergeCell ref="AV1:AV4"/>
    <mergeCell ref="A6:B6"/>
    <mergeCell ref="H6:I6"/>
    <mergeCell ref="J6:L6"/>
    <mergeCell ref="A7:E7"/>
    <mergeCell ref="F7:R7"/>
    <mergeCell ref="AN8:AP8"/>
    <mergeCell ref="AQ8:AS8"/>
    <mergeCell ref="AT8:AU8"/>
    <mergeCell ref="Q71:Q75"/>
    <mergeCell ref="A71:A75"/>
    <mergeCell ref="B71:B75"/>
    <mergeCell ref="C71:C75"/>
    <mergeCell ref="D71:D75"/>
    <mergeCell ref="E71:E75"/>
    <mergeCell ref="F71:F75"/>
    <mergeCell ref="G71:G75"/>
    <mergeCell ref="H71:H75"/>
    <mergeCell ref="J76:J80"/>
    <mergeCell ref="K76:K80"/>
    <mergeCell ref="L76:L80"/>
    <mergeCell ref="M76:M80"/>
    <mergeCell ref="N76:N80"/>
    <mergeCell ref="O76:O80"/>
    <mergeCell ref="P76:P80"/>
    <mergeCell ref="I71:I75"/>
    <mergeCell ref="J71:J75"/>
    <mergeCell ref="K71:K75"/>
    <mergeCell ref="L71:L75"/>
    <mergeCell ref="M71:M75"/>
    <mergeCell ref="N71:N75"/>
    <mergeCell ref="O71:O75"/>
    <mergeCell ref="P71:P75"/>
    <mergeCell ref="A76:A80"/>
    <mergeCell ref="B76:B80"/>
    <mergeCell ref="C76:C80"/>
    <mergeCell ref="D76:D80"/>
    <mergeCell ref="E76:E80"/>
    <mergeCell ref="F76:F80"/>
    <mergeCell ref="G76:G80"/>
    <mergeCell ref="H76:H80"/>
    <mergeCell ref="I76:I80"/>
    <mergeCell ref="AL76:AL80"/>
    <mergeCell ref="AM76:AM80"/>
    <mergeCell ref="AF71:AF75"/>
    <mergeCell ref="AG71:AG75"/>
    <mergeCell ref="AH71:AH75"/>
    <mergeCell ref="AI71:AI75"/>
    <mergeCell ref="AJ71:AJ75"/>
    <mergeCell ref="AK71:AK75"/>
    <mergeCell ref="AL71:AL75"/>
    <mergeCell ref="AM71:AM75"/>
    <mergeCell ref="C46:C50"/>
    <mergeCell ref="D46:D50"/>
    <mergeCell ref="E46:E50"/>
    <mergeCell ref="F46:F50"/>
    <mergeCell ref="G46:G50"/>
    <mergeCell ref="H46:H50"/>
    <mergeCell ref="I46:I50"/>
    <mergeCell ref="J46:J50"/>
    <mergeCell ref="K46:K50"/>
    <mergeCell ref="AG101:AG105"/>
    <mergeCell ref="AH101:AH105"/>
    <mergeCell ref="AI101:AI105"/>
    <mergeCell ref="AI46:AI50"/>
    <mergeCell ref="AJ46:AJ50"/>
    <mergeCell ref="AK46:AK50"/>
    <mergeCell ref="AL46:AL50"/>
    <mergeCell ref="AM46:AM50"/>
    <mergeCell ref="L46:L50"/>
    <mergeCell ref="M46:M50"/>
    <mergeCell ref="N46:N50"/>
    <mergeCell ref="O46:O50"/>
    <mergeCell ref="P46:P50"/>
    <mergeCell ref="Q46:Q50"/>
    <mergeCell ref="AF46:AF50"/>
    <mergeCell ref="AG46:AG50"/>
    <mergeCell ref="AH46:AH50"/>
    <mergeCell ref="Q76:Q80"/>
    <mergeCell ref="AF76:AF80"/>
    <mergeCell ref="AG76:AG80"/>
    <mergeCell ref="AH76:AH80"/>
    <mergeCell ref="AI76:AI80"/>
    <mergeCell ref="AJ76:AJ80"/>
    <mergeCell ref="AK76:AK80"/>
    <mergeCell ref="J101:J105"/>
    <mergeCell ref="K101:K105"/>
    <mergeCell ref="L101:L105"/>
    <mergeCell ref="M101:M105"/>
    <mergeCell ref="N101:N105"/>
    <mergeCell ref="O101:O105"/>
    <mergeCell ref="P101:P105"/>
    <mergeCell ref="Q101:Q105"/>
    <mergeCell ref="AF101:AF105"/>
    <mergeCell ref="A101:A105"/>
    <mergeCell ref="B101:B105"/>
    <mergeCell ref="C101:C105"/>
    <mergeCell ref="D101:D105"/>
    <mergeCell ref="E101:E105"/>
    <mergeCell ref="F101:F105"/>
    <mergeCell ref="G101:G105"/>
    <mergeCell ref="H101:H105"/>
    <mergeCell ref="I101:I105"/>
    <mergeCell ref="AJ101:AJ105"/>
    <mergeCell ref="AK101:AK105"/>
    <mergeCell ref="AL101:AL105"/>
    <mergeCell ref="AM101:AM105"/>
    <mergeCell ref="A81:A85"/>
    <mergeCell ref="B81:B85"/>
    <mergeCell ref="C81:C85"/>
    <mergeCell ref="D81:D85"/>
    <mergeCell ref="E81:E85"/>
    <mergeCell ref="F81:F85"/>
    <mergeCell ref="G81:G85"/>
    <mergeCell ref="H81:H85"/>
    <mergeCell ref="I81:I85"/>
    <mergeCell ref="J81:J85"/>
    <mergeCell ref="K81:K85"/>
    <mergeCell ref="L81:L85"/>
    <mergeCell ref="M81:M85"/>
    <mergeCell ref="N81:N85"/>
    <mergeCell ref="O81:O85"/>
    <mergeCell ref="P81:P85"/>
    <mergeCell ref="Q81:Q85"/>
    <mergeCell ref="AF81:AF85"/>
    <mergeCell ref="AG81:AG85"/>
    <mergeCell ref="AH81:AH85"/>
    <mergeCell ref="AI81:AI85"/>
    <mergeCell ref="AJ81:AJ85"/>
    <mergeCell ref="AK81:AK85"/>
    <mergeCell ref="AL81:AL85"/>
    <mergeCell ref="AM81:AM85"/>
    <mergeCell ref="A86:A90"/>
    <mergeCell ref="B86:B90"/>
    <mergeCell ref="C86:C90"/>
    <mergeCell ref="D86:D90"/>
    <mergeCell ref="E86:E90"/>
    <mergeCell ref="F86:F90"/>
    <mergeCell ref="G86:G90"/>
    <mergeCell ref="H86:H90"/>
    <mergeCell ref="I86:I90"/>
    <mergeCell ref="J86:J90"/>
    <mergeCell ref="K86:K90"/>
    <mergeCell ref="L86:L90"/>
    <mergeCell ref="M86:M90"/>
    <mergeCell ref="N86:N90"/>
    <mergeCell ref="O86:O90"/>
    <mergeCell ref="P86:P90"/>
    <mergeCell ref="Q86:Q90"/>
    <mergeCell ref="AF86:AF90"/>
    <mergeCell ref="AG86:AG90"/>
    <mergeCell ref="AH86:AH90"/>
    <mergeCell ref="AI86:AI90"/>
    <mergeCell ref="AJ86:AJ90"/>
    <mergeCell ref="AK86:AK90"/>
    <mergeCell ref="AL86:AL90"/>
    <mergeCell ref="AM86:AM90"/>
    <mergeCell ref="A91:A95"/>
    <mergeCell ref="B91:B95"/>
    <mergeCell ref="C91:C95"/>
    <mergeCell ref="D91:D95"/>
    <mergeCell ref="E91:E95"/>
    <mergeCell ref="F91:F95"/>
    <mergeCell ref="G91:G95"/>
    <mergeCell ref="H91:H95"/>
    <mergeCell ref="I91:I95"/>
    <mergeCell ref="J91:J95"/>
    <mergeCell ref="K91:K95"/>
    <mergeCell ref="L91:L95"/>
    <mergeCell ref="M91:M95"/>
    <mergeCell ref="N91:N95"/>
    <mergeCell ref="O91:O95"/>
    <mergeCell ref="P91:P95"/>
    <mergeCell ref="Q91:Q95"/>
    <mergeCell ref="AF91:AF95"/>
    <mergeCell ref="AG91:AG95"/>
    <mergeCell ref="AH91:AH95"/>
    <mergeCell ref="AI91:AI95"/>
    <mergeCell ref="AJ91:AJ95"/>
    <mergeCell ref="AK91:AK95"/>
    <mergeCell ref="AL91:AL95"/>
    <mergeCell ref="AM91:AM95"/>
    <mergeCell ref="A96:A100"/>
    <mergeCell ref="B96:B100"/>
    <mergeCell ref="C96:C100"/>
    <mergeCell ref="D96:D100"/>
    <mergeCell ref="E96:E100"/>
    <mergeCell ref="F96:F100"/>
    <mergeCell ref="G96:G100"/>
    <mergeCell ref="H96:H100"/>
    <mergeCell ref="I96:I100"/>
    <mergeCell ref="J96:J100"/>
    <mergeCell ref="K96:K100"/>
    <mergeCell ref="L96:L100"/>
    <mergeCell ref="M96:M100"/>
    <mergeCell ref="N96:N100"/>
    <mergeCell ref="O96:O100"/>
    <mergeCell ref="P96:P100"/>
    <mergeCell ref="Q96:Q100"/>
    <mergeCell ref="AF96:AF100"/>
    <mergeCell ref="AG96:AG100"/>
    <mergeCell ref="AH96:AH100"/>
    <mergeCell ref="AI96:AI100"/>
    <mergeCell ref="AJ96:AJ100"/>
    <mergeCell ref="AK96:AK100"/>
    <mergeCell ref="AL96:AL100"/>
    <mergeCell ref="AM96:AM100"/>
    <mergeCell ref="A136:A140"/>
    <mergeCell ref="B136:B140"/>
    <mergeCell ref="C136:C140"/>
    <mergeCell ref="D136:D140"/>
    <mergeCell ref="E136:E140"/>
    <mergeCell ref="F136:F140"/>
    <mergeCell ref="G136:G140"/>
    <mergeCell ref="H136:H140"/>
    <mergeCell ref="I136:I140"/>
    <mergeCell ref="J136:J140"/>
    <mergeCell ref="K136:K140"/>
    <mergeCell ref="L136:L140"/>
    <mergeCell ref="M136:M140"/>
    <mergeCell ref="N136:N140"/>
    <mergeCell ref="O136:O140"/>
    <mergeCell ref="P136:P140"/>
    <mergeCell ref="Q136:Q140"/>
    <mergeCell ref="AF136:AF140"/>
    <mergeCell ref="AG136:AG140"/>
    <mergeCell ref="AH136:AH140"/>
    <mergeCell ref="AI136:AI140"/>
    <mergeCell ref="AJ136:AJ140"/>
    <mergeCell ref="AK136:AK140"/>
    <mergeCell ref="AL136:AL140"/>
    <mergeCell ref="AM136:AM140"/>
    <mergeCell ref="A126:A130"/>
    <mergeCell ref="B126:B130"/>
    <mergeCell ref="C126:C130"/>
    <mergeCell ref="D126:D130"/>
    <mergeCell ref="E126:E130"/>
    <mergeCell ref="F126:F130"/>
    <mergeCell ref="G126:G130"/>
    <mergeCell ref="H126:H130"/>
    <mergeCell ref="I126:I130"/>
    <mergeCell ref="J126:J130"/>
    <mergeCell ref="K126:K130"/>
    <mergeCell ref="L126:L130"/>
    <mergeCell ref="M126:M130"/>
    <mergeCell ref="N126:N130"/>
    <mergeCell ref="O126:O130"/>
    <mergeCell ref="P126:P130"/>
    <mergeCell ref="Q126:Q130"/>
    <mergeCell ref="AF126:AF130"/>
    <mergeCell ref="AG126:AG130"/>
    <mergeCell ref="AH126:AH130"/>
    <mergeCell ref="AI126:AI130"/>
    <mergeCell ref="AJ126:AJ130"/>
    <mergeCell ref="AK126:AK130"/>
    <mergeCell ref="AL126:AL130"/>
    <mergeCell ref="AM126:AM130"/>
    <mergeCell ref="A131:A135"/>
    <mergeCell ref="B131:B135"/>
    <mergeCell ref="C131:C135"/>
    <mergeCell ref="D131:D135"/>
    <mergeCell ref="E131:E135"/>
    <mergeCell ref="F131:F135"/>
    <mergeCell ref="G131:G135"/>
    <mergeCell ref="H131:H135"/>
    <mergeCell ref="I131:I135"/>
    <mergeCell ref="J131:J135"/>
    <mergeCell ref="K131:K135"/>
    <mergeCell ref="L131:L135"/>
    <mergeCell ref="M131:M135"/>
    <mergeCell ref="N131:N135"/>
    <mergeCell ref="O131:O135"/>
    <mergeCell ref="P131:P135"/>
    <mergeCell ref="Q131:Q135"/>
    <mergeCell ref="AF131:AF135"/>
    <mergeCell ref="AG131:AG135"/>
    <mergeCell ref="AH131:AH135"/>
    <mergeCell ref="AI131:AI135"/>
    <mergeCell ref="AJ131:AJ135"/>
    <mergeCell ref="AK131:AK135"/>
    <mergeCell ref="AL131:AL135"/>
    <mergeCell ref="AM131:AM135"/>
    <mergeCell ref="A106:A110"/>
    <mergeCell ref="B106:B110"/>
    <mergeCell ref="C106:C110"/>
    <mergeCell ref="D106:D110"/>
    <mergeCell ref="E106:E110"/>
    <mergeCell ref="F106:F110"/>
    <mergeCell ref="G106:G110"/>
    <mergeCell ref="H106:H110"/>
    <mergeCell ref="I106:I110"/>
    <mergeCell ref="J106:J110"/>
    <mergeCell ref="K106:K110"/>
    <mergeCell ref="L106:L110"/>
    <mergeCell ref="M106:M110"/>
    <mergeCell ref="N106:N110"/>
    <mergeCell ref="O106:O110"/>
    <mergeCell ref="P106:P110"/>
    <mergeCell ref="Q106:Q110"/>
    <mergeCell ref="AF106:AF110"/>
    <mergeCell ref="AG106:AG110"/>
    <mergeCell ref="AH106:AH110"/>
    <mergeCell ref="AI106:AI110"/>
    <mergeCell ref="AJ106:AJ110"/>
    <mergeCell ref="AK106:AK110"/>
    <mergeCell ref="AL106:AL110"/>
    <mergeCell ref="AM106:AM110"/>
    <mergeCell ref="A111:A115"/>
    <mergeCell ref="B111:B115"/>
    <mergeCell ref="C111:C115"/>
    <mergeCell ref="D111:D115"/>
    <mergeCell ref="E111:E115"/>
    <mergeCell ref="F111:F115"/>
    <mergeCell ref="G111:G115"/>
    <mergeCell ref="H111:H115"/>
    <mergeCell ref="I111:I115"/>
    <mergeCell ref="J111:J115"/>
    <mergeCell ref="K111:K115"/>
    <mergeCell ref="L111:L115"/>
    <mergeCell ref="M111:M115"/>
    <mergeCell ref="N111:N115"/>
    <mergeCell ref="O111:O115"/>
    <mergeCell ref="P111:P115"/>
    <mergeCell ref="Q111:Q115"/>
    <mergeCell ref="AF111:AF115"/>
    <mergeCell ref="AG111:AG115"/>
    <mergeCell ref="AH111:AH115"/>
    <mergeCell ref="AI111:AI115"/>
    <mergeCell ref="AJ111:AJ115"/>
    <mergeCell ref="AK111:AK115"/>
    <mergeCell ref="AL111:AL115"/>
    <mergeCell ref="AM111:AM115"/>
    <mergeCell ref="A116:A120"/>
    <mergeCell ref="B116:B120"/>
    <mergeCell ref="C116:C120"/>
    <mergeCell ref="D116:D120"/>
    <mergeCell ref="E116:E120"/>
    <mergeCell ref="F116:F120"/>
    <mergeCell ref="G116:G120"/>
    <mergeCell ref="H116:H120"/>
    <mergeCell ref="I116:I120"/>
    <mergeCell ref="J116:J120"/>
    <mergeCell ref="K116:K120"/>
    <mergeCell ref="L116:L120"/>
    <mergeCell ref="M116:M120"/>
    <mergeCell ref="N116:N120"/>
    <mergeCell ref="O116:O120"/>
    <mergeCell ref="P116:P120"/>
    <mergeCell ref="Q116:Q120"/>
    <mergeCell ref="AF116:AF120"/>
    <mergeCell ref="AG116:AG120"/>
    <mergeCell ref="AH116:AH120"/>
    <mergeCell ref="AI116:AI120"/>
    <mergeCell ref="AJ116:AJ120"/>
    <mergeCell ref="AK116:AK120"/>
    <mergeCell ref="AL116:AL120"/>
    <mergeCell ref="AM116:AM120"/>
    <mergeCell ref="A121:A125"/>
    <mergeCell ref="B121:B125"/>
    <mergeCell ref="C121:C125"/>
    <mergeCell ref="D121:D125"/>
    <mergeCell ref="E121:E125"/>
    <mergeCell ref="F121:F125"/>
    <mergeCell ref="G121:G125"/>
    <mergeCell ref="H121:H125"/>
    <mergeCell ref="I121:I125"/>
    <mergeCell ref="J121:J125"/>
    <mergeCell ref="K121:K125"/>
    <mergeCell ref="L121:L125"/>
    <mergeCell ref="M121:M125"/>
    <mergeCell ref="N121:N125"/>
    <mergeCell ref="O121:O125"/>
    <mergeCell ref="P121:P125"/>
    <mergeCell ref="Q121:Q125"/>
    <mergeCell ref="AF121:AF125"/>
    <mergeCell ref="AG121:AG125"/>
    <mergeCell ref="AH121:AH125"/>
    <mergeCell ref="AI121:AI125"/>
    <mergeCell ref="AJ121:AJ125"/>
    <mergeCell ref="AK121:AK125"/>
    <mergeCell ref="AL121:AL125"/>
    <mergeCell ref="AM121:AM125"/>
  </mergeCells>
  <conditionalFormatting sqref="L11">
    <cfRule type="cellIs" dxfId="244" priority="1351" operator="equal">
      <formula>"Rara vez"</formula>
    </cfRule>
    <cfRule type="cellIs" dxfId="243" priority="1376" operator="equal">
      <formula>"Improbable"</formula>
    </cfRule>
    <cfRule type="cellIs" dxfId="242" priority="1377" operator="equal">
      <formula>"Posible"</formula>
    </cfRule>
    <cfRule type="cellIs" dxfId="241" priority="1378" operator="equal">
      <formula>"Probable"</formula>
    </cfRule>
    <cfRule type="cellIs" dxfId="240" priority="1379" operator="equal">
      <formula>"Casi seguro"</formula>
    </cfRule>
    <cfRule type="cellIs" dxfId="239" priority="1380" operator="equal">
      <formula>"Muy Baja"</formula>
    </cfRule>
  </conditionalFormatting>
  <conditionalFormatting sqref="P11">
    <cfRule type="cellIs" dxfId="238" priority="1371" operator="equal">
      <formula>"Catastrófico"</formula>
    </cfRule>
    <cfRule type="cellIs" dxfId="237" priority="1372" operator="equal">
      <formula>"Mayor"</formula>
    </cfRule>
    <cfRule type="cellIs" dxfId="236" priority="1373" operator="equal">
      <formula>"Moderado"</formula>
    </cfRule>
    <cfRule type="cellIs" dxfId="235" priority="1374" operator="equal">
      <formula>"Menor"</formula>
    </cfRule>
    <cfRule type="cellIs" dxfId="234" priority="1375" operator="equal">
      <formula>"Leve"</formula>
    </cfRule>
  </conditionalFormatting>
  <conditionalFormatting sqref="Q11">
    <cfRule type="cellIs" dxfId="233" priority="1367" operator="equal">
      <formula>"Extremo"</formula>
    </cfRule>
    <cfRule type="cellIs" dxfId="232" priority="1368" operator="equal">
      <formula>"Alto"</formula>
    </cfRule>
    <cfRule type="cellIs" dxfId="231" priority="1369" operator="equal">
      <formula>"Moderado"</formula>
    </cfRule>
    <cfRule type="cellIs" dxfId="230" priority="1370" operator="equal">
      <formula>"Bajo"</formula>
    </cfRule>
  </conditionalFormatting>
  <conditionalFormatting sqref="AH11">
    <cfRule type="cellIs" dxfId="229" priority="1362" operator="equal">
      <formula>"Muy Alta"</formula>
    </cfRule>
    <cfRule type="cellIs" dxfId="228" priority="1363" operator="equal">
      <formula>"Alta"</formula>
    </cfRule>
    <cfRule type="cellIs" dxfId="227" priority="1364" operator="equal">
      <formula>"Media"</formula>
    </cfRule>
    <cfRule type="cellIs" dxfId="226" priority="1365" operator="equal">
      <formula>"Baja"</formula>
    </cfRule>
    <cfRule type="cellIs" dxfId="225" priority="1366" operator="equal">
      <formula>"Muy Baja"</formula>
    </cfRule>
  </conditionalFormatting>
  <conditionalFormatting sqref="AJ11">
    <cfRule type="cellIs" dxfId="224" priority="1357" operator="equal">
      <formula>"Catastrófico"</formula>
    </cfRule>
    <cfRule type="cellIs" dxfId="223" priority="1358" operator="equal">
      <formula>"Mayor"</formula>
    </cfRule>
    <cfRule type="cellIs" dxfId="222" priority="1359" operator="equal">
      <formula>"Moderado"</formula>
    </cfRule>
    <cfRule type="cellIs" dxfId="221" priority="1360" operator="equal">
      <formula>"Menor"</formula>
    </cfRule>
    <cfRule type="cellIs" dxfId="220" priority="1361" operator="equal">
      <formula>"Leve"</formula>
    </cfRule>
  </conditionalFormatting>
  <conditionalFormatting sqref="AL11">
    <cfRule type="cellIs" dxfId="219" priority="1353" operator="equal">
      <formula>"Extremo"</formula>
    </cfRule>
    <cfRule type="cellIs" dxfId="218" priority="1354" operator="equal">
      <formula>"Alto"</formula>
    </cfRule>
    <cfRule type="cellIs" dxfId="217" priority="1355" operator="equal">
      <formula>"Moderado"</formula>
    </cfRule>
    <cfRule type="cellIs" dxfId="216" priority="1356" operator="equal">
      <formula>"Bajo"</formula>
    </cfRule>
  </conditionalFormatting>
  <conditionalFormatting sqref="N11">
    <cfRule type="cellIs" dxfId="215" priority="986" operator="equal">
      <formula>"Moderado"</formula>
    </cfRule>
    <cfRule type="cellIs" dxfId="214" priority="987" operator="equal">
      <formula>"Mayor"</formula>
    </cfRule>
    <cfRule type="cellIs" dxfId="213" priority="1350" operator="equal">
      <formula>"Catastrófico"</formula>
    </cfRule>
  </conditionalFormatting>
  <conditionalFormatting sqref="O11">
    <cfRule type="cellIs" dxfId="212" priority="1345" operator="equal">
      <formula>"Catastrófico"</formula>
    </cfRule>
    <cfRule type="cellIs" dxfId="211" priority="1346" operator="equal">
      <formula>"Mayor"</formula>
    </cfRule>
    <cfRule type="cellIs" dxfId="210" priority="1347" operator="equal">
      <formula>"Moderado"</formula>
    </cfRule>
    <cfRule type="cellIs" dxfId="209" priority="1348" operator="equal">
      <formula>"Menor"</formula>
    </cfRule>
    <cfRule type="cellIs" dxfId="208" priority="1349" operator="equal">
      <formula>"Leve"</formula>
    </cfRule>
  </conditionalFormatting>
  <conditionalFormatting sqref="AL16 AL21 AL26 AL31 AL36 AL41 AL51 AL56 AL61 AL141 AL66 AL71 AL46 AL76 AL81 AL86 AL91 AL96 AL101 AL106 AL111 AL116 AL121 AL126 AL131 AL136">
    <cfRule type="cellIs" dxfId="207" priority="927" operator="equal">
      <formula>"Extremo"</formula>
    </cfRule>
    <cfRule type="cellIs" dxfId="206" priority="928" operator="equal">
      <formula>"Alto"</formula>
    </cfRule>
    <cfRule type="cellIs" dxfId="205" priority="929" operator="equal">
      <formula>"Moderado"</formula>
    </cfRule>
    <cfRule type="cellIs" dxfId="204" priority="930" operator="equal">
      <formula>"Bajo"</formula>
    </cfRule>
  </conditionalFormatting>
  <conditionalFormatting sqref="AA11:AA15 AC11:AC15 AA162:AA165 AC162:AC165">
    <cfRule type="cellIs" dxfId="203" priority="961" operator="equal">
      <formula>"DÉBIL"</formula>
    </cfRule>
    <cfRule type="cellIs" dxfId="202" priority="962" operator="equal">
      <formula>"MODERADO"</formula>
    </cfRule>
    <cfRule type="cellIs" dxfId="201" priority="963" operator="equal">
      <formula>"FUERTE"</formula>
    </cfRule>
  </conditionalFormatting>
  <conditionalFormatting sqref="AF11:AF165">
    <cfRule type="cellIs" dxfId="200" priority="958" operator="equal">
      <formula>"MODERADO"</formula>
    </cfRule>
    <cfRule type="cellIs" dxfId="199" priority="959" operator="equal">
      <formula>"DÉBIL"</formula>
    </cfRule>
    <cfRule type="cellIs" dxfId="198" priority="960" operator="equal">
      <formula>"FUERTE"</formula>
    </cfRule>
  </conditionalFormatting>
  <conditionalFormatting sqref="L16 L21 L26 L31 L36 L41 L51 L56 L61 L66 L141 L71 L46 L76 L81 L86 L91 L96 L101 L106 L111 L116 L121 L126 L131 L136">
    <cfRule type="cellIs" dxfId="197" priority="926" operator="equal">
      <formula>"Rara vez"</formula>
    </cfRule>
    <cfRule type="cellIs" dxfId="196" priority="950" operator="equal">
      <formula>"Improbable"</formula>
    </cfRule>
    <cfRule type="cellIs" dxfId="195" priority="951" operator="equal">
      <formula>"Posible"</formula>
    </cfRule>
    <cfRule type="cellIs" dxfId="194" priority="952" operator="equal">
      <formula>"Probable"</formula>
    </cfRule>
    <cfRule type="cellIs" dxfId="193" priority="953" operator="equal">
      <formula>"Casi seguro"</formula>
    </cfRule>
    <cfRule type="cellIs" dxfId="192" priority="954" operator="equal">
      <formula>"Muy Baja"</formula>
    </cfRule>
  </conditionalFormatting>
  <conditionalFormatting sqref="P16 P21 P26 P31 P36 P41 P51 P56 P61 P66 P141 P71 P46 P76 P81 P86 P91 P96 P101 P106 P111 P116 P121 P126 P131 P136">
    <cfRule type="cellIs" dxfId="191" priority="945" operator="equal">
      <formula>"Catastrófico"</formula>
    </cfRule>
    <cfRule type="cellIs" dxfId="190" priority="946" operator="equal">
      <formula>"Mayor"</formula>
    </cfRule>
    <cfRule type="cellIs" dxfId="189" priority="947" operator="equal">
      <formula>"Moderado"</formula>
    </cfRule>
    <cfRule type="cellIs" dxfId="188" priority="948" operator="equal">
      <formula>"Menor"</formula>
    </cfRule>
    <cfRule type="cellIs" dxfId="187" priority="949" operator="equal">
      <formula>"Leve"</formula>
    </cfRule>
  </conditionalFormatting>
  <conditionalFormatting sqref="Q16 Q21 Q26 Q31 Q36 Q41 Q51 Q56 Q61 Q66 Q141 Q71 Q46 Q76 Q81 Q86 Q91 Q96 Q101 Q106 Q111 Q116 Q121 Q126 Q131 Q136">
    <cfRule type="cellIs" dxfId="186" priority="941" operator="equal">
      <formula>"Extremo"</formula>
    </cfRule>
    <cfRule type="cellIs" dxfId="185" priority="942" operator="equal">
      <formula>"Alto"</formula>
    </cfRule>
    <cfRule type="cellIs" dxfId="184" priority="943" operator="equal">
      <formula>"Moderado"</formula>
    </cfRule>
    <cfRule type="cellIs" dxfId="183" priority="944" operator="equal">
      <formula>"Bajo"</formula>
    </cfRule>
  </conditionalFormatting>
  <conditionalFormatting sqref="AH16 AH21 AH26 AH31 AH36 AH41 AH51 AH56 AH61 AH141 AH66 AH71 AH46 AH76 AH81 AH86 AH91 AH96 AH101 AH106 AH111 AH116 AH121 AH126 AH131 AH136">
    <cfRule type="cellIs" dxfId="182" priority="936" operator="equal">
      <formula>"Muy Alta"</formula>
    </cfRule>
    <cfRule type="cellIs" dxfId="181" priority="937" operator="equal">
      <formula>"Alta"</formula>
    </cfRule>
    <cfRule type="cellIs" dxfId="180" priority="938" operator="equal">
      <formula>"Media"</formula>
    </cfRule>
    <cfRule type="cellIs" dxfId="179" priority="939" operator="equal">
      <formula>"Baja"</formula>
    </cfRule>
    <cfRule type="cellIs" dxfId="178" priority="940" operator="equal">
      <formula>"Muy Baja"</formula>
    </cfRule>
  </conditionalFormatting>
  <conditionalFormatting sqref="AJ16 AJ21 AJ26 AJ31 AJ36 AJ41 AJ51 AJ56 AJ61 AJ141 AJ66 AJ71 AJ46 AJ76 AJ81 AJ86 AJ91 AJ96 AJ101 AJ106 AJ111 AJ116 AJ121 AJ126 AJ131 AJ136">
    <cfRule type="cellIs" dxfId="177" priority="931" operator="equal">
      <formula>"Catastrófico"</formula>
    </cfRule>
    <cfRule type="cellIs" dxfId="176" priority="932" operator="equal">
      <formula>"Mayor"</formula>
    </cfRule>
    <cfRule type="cellIs" dxfId="175" priority="933" operator="equal">
      <formula>"Moderado"</formula>
    </cfRule>
    <cfRule type="cellIs" dxfId="174" priority="934" operator="equal">
      <formula>"Menor"</formula>
    </cfRule>
    <cfRule type="cellIs" dxfId="173" priority="935" operator="equal">
      <formula>"Leve"</formula>
    </cfRule>
  </conditionalFormatting>
  <conditionalFormatting sqref="N16 N21 N26 N31 N36 N41 N51 N56 N61 N66 N71 N46 N76 N81 N86 N91 N96 N101 N106 N111 N116 N121 N126 N131 N136 N141 N146">
    <cfRule type="cellIs" dxfId="172" priority="918" operator="equal">
      <formula>"Moderado"</formula>
    </cfRule>
    <cfRule type="cellIs" dxfId="171" priority="919" operator="equal">
      <formula>"Mayor"</formula>
    </cfRule>
    <cfRule type="cellIs" dxfId="170" priority="925" operator="equal">
      <formula>"Catastrófico"</formula>
    </cfRule>
  </conditionalFormatting>
  <conditionalFormatting sqref="O16 O21 O26 O31 O36 O41 O51 O56 O61 O66 O141 O71 O46 O76 O81 O86 O91 O96 O101 O106 O111 O116 O121 O126 O131 O136">
    <cfRule type="cellIs" dxfId="169" priority="920" operator="equal">
      <formula>"Catastrófico"</formula>
    </cfRule>
    <cfRule type="cellIs" dxfId="168" priority="921" operator="equal">
      <formula>"Mayor"</formula>
    </cfRule>
    <cfRule type="cellIs" dxfId="167" priority="922" operator="equal">
      <formula>"Moderado"</formula>
    </cfRule>
    <cfRule type="cellIs" dxfId="166" priority="923" operator="equal">
      <formula>"Menor"</formula>
    </cfRule>
    <cfRule type="cellIs" dxfId="165" priority="924" operator="equal">
      <formula>"Leve"</formula>
    </cfRule>
  </conditionalFormatting>
  <conditionalFormatting sqref="AA16:AA145 AC16:AC145 AC148:AC150 AA148:AA150 AA153:AA155 AC153:AC155 AC157:AC160 AA157:AA160">
    <cfRule type="cellIs" dxfId="164" priority="915" operator="equal">
      <formula>"DÉBIL"</formula>
    </cfRule>
    <cfRule type="cellIs" dxfId="163" priority="916" operator="equal">
      <formula>"MODERADO"</formula>
    </cfRule>
    <cfRule type="cellIs" dxfId="162" priority="917" operator="equal">
      <formula>"FUERTE"</formula>
    </cfRule>
  </conditionalFormatting>
  <conditionalFormatting sqref="AL146">
    <cfRule type="cellIs" dxfId="161" priority="196" operator="equal">
      <formula>"Extremo"</formula>
    </cfRule>
    <cfRule type="cellIs" dxfId="160" priority="197" operator="equal">
      <formula>"Alto"</formula>
    </cfRule>
    <cfRule type="cellIs" dxfId="159" priority="198" operator="equal">
      <formula>"Moderado"</formula>
    </cfRule>
    <cfRule type="cellIs" dxfId="158" priority="199" operator="equal">
      <formula>"Bajo"</formula>
    </cfRule>
  </conditionalFormatting>
  <conditionalFormatting sqref="L146">
    <cfRule type="cellIs" dxfId="157" priority="195" operator="equal">
      <formula>"Rara vez"</formula>
    </cfRule>
    <cfRule type="cellIs" dxfId="156" priority="219" operator="equal">
      <formula>"Improbable"</formula>
    </cfRule>
    <cfRule type="cellIs" dxfId="155" priority="220" operator="equal">
      <formula>"Posible"</formula>
    </cfRule>
    <cfRule type="cellIs" dxfId="154" priority="221" operator="equal">
      <formula>"Probable"</formula>
    </cfRule>
    <cfRule type="cellIs" dxfId="153" priority="222" operator="equal">
      <formula>"Casi seguro"</formula>
    </cfRule>
    <cfRule type="cellIs" dxfId="152" priority="223" operator="equal">
      <formula>"Muy Baja"</formula>
    </cfRule>
  </conditionalFormatting>
  <conditionalFormatting sqref="P146">
    <cfRule type="cellIs" dxfId="151" priority="214" operator="equal">
      <formula>"Catastrófico"</formula>
    </cfRule>
    <cfRule type="cellIs" dxfId="150" priority="215" operator="equal">
      <formula>"Mayor"</formula>
    </cfRule>
    <cfRule type="cellIs" dxfId="149" priority="216" operator="equal">
      <formula>"Moderado"</formula>
    </cfRule>
    <cfRule type="cellIs" dxfId="148" priority="217" operator="equal">
      <formula>"Menor"</formula>
    </cfRule>
    <cfRule type="cellIs" dxfId="147" priority="218" operator="equal">
      <formula>"Leve"</formula>
    </cfRule>
  </conditionalFormatting>
  <conditionalFormatting sqref="Q146">
    <cfRule type="cellIs" dxfId="146" priority="210" operator="equal">
      <formula>"Extremo"</formula>
    </cfRule>
    <cfRule type="cellIs" dxfId="145" priority="211" operator="equal">
      <formula>"Alto"</formula>
    </cfRule>
    <cfRule type="cellIs" dxfId="144" priority="212" operator="equal">
      <formula>"Moderado"</formula>
    </cfRule>
    <cfRule type="cellIs" dxfId="143" priority="213" operator="equal">
      <formula>"Bajo"</formula>
    </cfRule>
  </conditionalFormatting>
  <conditionalFormatting sqref="AH146">
    <cfRule type="cellIs" dxfId="142" priority="205" operator="equal">
      <formula>"Muy Alta"</formula>
    </cfRule>
    <cfRule type="cellIs" dxfId="141" priority="206" operator="equal">
      <formula>"Alta"</formula>
    </cfRule>
    <cfRule type="cellIs" dxfId="140" priority="207" operator="equal">
      <formula>"Media"</formula>
    </cfRule>
    <cfRule type="cellIs" dxfId="139" priority="208" operator="equal">
      <formula>"Baja"</formula>
    </cfRule>
    <cfRule type="cellIs" dxfId="138" priority="209" operator="equal">
      <formula>"Muy Baja"</formula>
    </cfRule>
  </conditionalFormatting>
  <conditionalFormatting sqref="AJ146">
    <cfRule type="cellIs" dxfId="137" priority="200" operator="equal">
      <formula>"Catastrófico"</formula>
    </cfRule>
    <cfRule type="cellIs" dxfId="136" priority="201" operator="equal">
      <formula>"Mayor"</formula>
    </cfRule>
    <cfRule type="cellIs" dxfId="135" priority="202" operator="equal">
      <formula>"Moderado"</formula>
    </cfRule>
    <cfRule type="cellIs" dxfId="134" priority="203" operator="equal">
      <formula>"Menor"</formula>
    </cfRule>
    <cfRule type="cellIs" dxfId="133" priority="204" operator="equal">
      <formula>"Leve"</formula>
    </cfRule>
  </conditionalFormatting>
  <conditionalFormatting sqref="O146">
    <cfRule type="cellIs" dxfId="132" priority="189" operator="equal">
      <formula>"Catastrófico"</formula>
    </cfRule>
    <cfRule type="cellIs" dxfId="131" priority="190" operator="equal">
      <formula>"Mayor"</formula>
    </cfRule>
    <cfRule type="cellIs" dxfId="130" priority="191" operator="equal">
      <formula>"Moderado"</formula>
    </cfRule>
    <cfRule type="cellIs" dxfId="129" priority="192" operator="equal">
      <formula>"Menor"</formula>
    </cfRule>
    <cfRule type="cellIs" dxfId="128" priority="193" operator="equal">
      <formula>"Leve"</formula>
    </cfRule>
  </conditionalFormatting>
  <conditionalFormatting sqref="AL151">
    <cfRule type="cellIs" dxfId="127" priority="159" operator="equal">
      <formula>"Extremo"</formula>
    </cfRule>
    <cfRule type="cellIs" dxfId="126" priority="160" operator="equal">
      <formula>"Alto"</formula>
    </cfRule>
    <cfRule type="cellIs" dxfId="125" priority="161" operator="equal">
      <formula>"Moderado"</formula>
    </cfRule>
    <cfRule type="cellIs" dxfId="124" priority="162" operator="equal">
      <formula>"Bajo"</formula>
    </cfRule>
  </conditionalFormatting>
  <conditionalFormatting sqref="L151">
    <cfRule type="cellIs" dxfId="123" priority="158" operator="equal">
      <formula>"Rara vez"</formula>
    </cfRule>
    <cfRule type="cellIs" dxfId="122" priority="182" operator="equal">
      <formula>"Improbable"</formula>
    </cfRule>
    <cfRule type="cellIs" dxfId="121" priority="183" operator="equal">
      <formula>"Posible"</formula>
    </cfRule>
    <cfRule type="cellIs" dxfId="120" priority="184" operator="equal">
      <formula>"Probable"</formula>
    </cfRule>
    <cfRule type="cellIs" dxfId="119" priority="185" operator="equal">
      <formula>"Casi seguro"</formula>
    </cfRule>
    <cfRule type="cellIs" dxfId="118" priority="186" operator="equal">
      <formula>"Muy Baja"</formula>
    </cfRule>
  </conditionalFormatting>
  <conditionalFormatting sqref="P151">
    <cfRule type="cellIs" dxfId="117" priority="177" operator="equal">
      <formula>"Catastrófico"</formula>
    </cfRule>
    <cfRule type="cellIs" dxfId="116" priority="178" operator="equal">
      <formula>"Mayor"</formula>
    </cfRule>
    <cfRule type="cellIs" dxfId="115" priority="179" operator="equal">
      <formula>"Moderado"</formula>
    </cfRule>
    <cfRule type="cellIs" dxfId="114" priority="180" operator="equal">
      <formula>"Menor"</formula>
    </cfRule>
    <cfRule type="cellIs" dxfId="113" priority="181" operator="equal">
      <formula>"Leve"</formula>
    </cfRule>
  </conditionalFormatting>
  <conditionalFormatting sqref="Q151">
    <cfRule type="cellIs" dxfId="112" priority="173" operator="equal">
      <formula>"Extremo"</formula>
    </cfRule>
    <cfRule type="cellIs" dxfId="111" priority="174" operator="equal">
      <formula>"Alto"</formula>
    </cfRule>
    <cfRule type="cellIs" dxfId="110" priority="175" operator="equal">
      <formula>"Moderado"</formula>
    </cfRule>
    <cfRule type="cellIs" dxfId="109" priority="176" operator="equal">
      <formula>"Bajo"</formula>
    </cfRule>
  </conditionalFormatting>
  <conditionalFormatting sqref="AH151">
    <cfRule type="cellIs" dxfId="108" priority="168" operator="equal">
      <formula>"Muy Alta"</formula>
    </cfRule>
    <cfRule type="cellIs" dxfId="107" priority="169" operator="equal">
      <formula>"Alta"</formula>
    </cfRule>
    <cfRule type="cellIs" dxfId="106" priority="170" operator="equal">
      <formula>"Media"</formula>
    </cfRule>
    <cfRule type="cellIs" dxfId="105" priority="171" operator="equal">
      <formula>"Baja"</formula>
    </cfRule>
    <cfRule type="cellIs" dxfId="104" priority="172" operator="equal">
      <formula>"Muy Baja"</formula>
    </cfRule>
  </conditionalFormatting>
  <conditionalFormatting sqref="AJ151">
    <cfRule type="cellIs" dxfId="103" priority="163" operator="equal">
      <formula>"Catastrófico"</formula>
    </cfRule>
    <cfRule type="cellIs" dxfId="102" priority="164" operator="equal">
      <formula>"Mayor"</formula>
    </cfRule>
    <cfRule type="cellIs" dxfId="101" priority="165" operator="equal">
      <formula>"Moderado"</formula>
    </cfRule>
    <cfRule type="cellIs" dxfId="100" priority="166" operator="equal">
      <formula>"Menor"</formula>
    </cfRule>
    <cfRule type="cellIs" dxfId="99" priority="167" operator="equal">
      <formula>"Leve"</formula>
    </cfRule>
  </conditionalFormatting>
  <conditionalFormatting sqref="N151 N156">
    <cfRule type="cellIs" dxfId="98" priority="150" operator="equal">
      <formula>"Moderado"</formula>
    </cfRule>
    <cfRule type="cellIs" dxfId="97" priority="151" operator="equal">
      <formula>"Mayor"</formula>
    </cfRule>
    <cfRule type="cellIs" dxfId="96" priority="157" operator="equal">
      <formula>"Catastrófico"</formula>
    </cfRule>
  </conditionalFormatting>
  <conditionalFormatting sqref="O151">
    <cfRule type="cellIs" dxfId="95" priority="152" operator="equal">
      <formula>"Catastrófico"</formula>
    </cfRule>
    <cfRule type="cellIs" dxfId="94" priority="153" operator="equal">
      <formula>"Mayor"</formula>
    </cfRule>
    <cfRule type="cellIs" dxfId="93" priority="154" operator="equal">
      <formula>"Moderado"</formula>
    </cfRule>
    <cfRule type="cellIs" dxfId="92" priority="155" operator="equal">
      <formula>"Menor"</formula>
    </cfRule>
    <cfRule type="cellIs" dxfId="91" priority="156" operator="equal">
      <formula>"Leve"</formula>
    </cfRule>
  </conditionalFormatting>
  <conditionalFormatting sqref="AL156">
    <cfRule type="cellIs" dxfId="90" priority="122" operator="equal">
      <formula>"Extremo"</formula>
    </cfRule>
    <cfRule type="cellIs" dxfId="89" priority="123" operator="equal">
      <formula>"Alto"</formula>
    </cfRule>
    <cfRule type="cellIs" dxfId="88" priority="124" operator="equal">
      <formula>"Moderado"</formula>
    </cfRule>
    <cfRule type="cellIs" dxfId="87" priority="125" operator="equal">
      <formula>"Bajo"</formula>
    </cfRule>
  </conditionalFormatting>
  <conditionalFormatting sqref="L156">
    <cfRule type="cellIs" dxfId="86" priority="121" operator="equal">
      <formula>"Rara vez"</formula>
    </cfRule>
    <cfRule type="cellIs" dxfId="85" priority="145" operator="equal">
      <formula>"Improbable"</formula>
    </cfRule>
    <cfRule type="cellIs" dxfId="84" priority="146" operator="equal">
      <formula>"Posible"</formula>
    </cfRule>
    <cfRule type="cellIs" dxfId="83" priority="147" operator="equal">
      <formula>"Probable"</formula>
    </cfRule>
    <cfRule type="cellIs" dxfId="82" priority="148" operator="equal">
      <formula>"Casi seguro"</formula>
    </cfRule>
    <cfRule type="cellIs" dxfId="81" priority="149" operator="equal">
      <formula>"Muy Baja"</formula>
    </cfRule>
  </conditionalFormatting>
  <conditionalFormatting sqref="P156">
    <cfRule type="cellIs" dxfId="80" priority="140" operator="equal">
      <formula>"Catastrófico"</formula>
    </cfRule>
    <cfRule type="cellIs" dxfId="79" priority="141" operator="equal">
      <formula>"Mayor"</formula>
    </cfRule>
    <cfRule type="cellIs" dxfId="78" priority="142" operator="equal">
      <formula>"Moderado"</formula>
    </cfRule>
    <cfRule type="cellIs" dxfId="77" priority="143" operator="equal">
      <formula>"Menor"</formula>
    </cfRule>
    <cfRule type="cellIs" dxfId="76" priority="144" operator="equal">
      <formula>"Leve"</formula>
    </cfRule>
  </conditionalFormatting>
  <conditionalFormatting sqref="Q156">
    <cfRule type="cellIs" dxfId="75" priority="136" operator="equal">
      <formula>"Extremo"</formula>
    </cfRule>
    <cfRule type="cellIs" dxfId="74" priority="137" operator="equal">
      <formula>"Alto"</formula>
    </cfRule>
    <cfRule type="cellIs" dxfId="73" priority="138" operator="equal">
      <formula>"Moderado"</formula>
    </cfRule>
    <cfRule type="cellIs" dxfId="72" priority="139" operator="equal">
      <formula>"Bajo"</formula>
    </cfRule>
  </conditionalFormatting>
  <conditionalFormatting sqref="AH156">
    <cfRule type="cellIs" dxfId="71" priority="131" operator="equal">
      <formula>"Muy Alta"</formula>
    </cfRule>
    <cfRule type="cellIs" dxfId="70" priority="132" operator="equal">
      <formula>"Alta"</formula>
    </cfRule>
    <cfRule type="cellIs" dxfId="69" priority="133" operator="equal">
      <formula>"Media"</formula>
    </cfRule>
    <cfRule type="cellIs" dxfId="68" priority="134" operator="equal">
      <formula>"Baja"</formula>
    </cfRule>
    <cfRule type="cellIs" dxfId="67" priority="135" operator="equal">
      <formula>"Muy Baja"</formula>
    </cfRule>
  </conditionalFormatting>
  <conditionalFormatting sqref="AJ156">
    <cfRule type="cellIs" dxfId="66" priority="126" operator="equal">
      <formula>"Catastrófico"</formula>
    </cfRule>
    <cfRule type="cellIs" dxfId="65" priority="127" operator="equal">
      <formula>"Mayor"</formula>
    </cfRule>
    <cfRule type="cellIs" dxfId="64" priority="128" operator="equal">
      <formula>"Moderado"</formula>
    </cfRule>
    <cfRule type="cellIs" dxfId="63" priority="129" operator="equal">
      <formula>"Menor"</formula>
    </cfRule>
    <cfRule type="cellIs" dxfId="62" priority="130" operator="equal">
      <formula>"Leve"</formula>
    </cfRule>
  </conditionalFormatting>
  <conditionalFormatting sqref="O156">
    <cfRule type="cellIs" dxfId="61" priority="115" operator="equal">
      <formula>"Catastrófico"</formula>
    </cfRule>
    <cfRule type="cellIs" dxfId="60" priority="116" operator="equal">
      <formula>"Mayor"</formula>
    </cfRule>
    <cfRule type="cellIs" dxfId="59" priority="117" operator="equal">
      <formula>"Moderado"</formula>
    </cfRule>
    <cfRule type="cellIs" dxfId="58" priority="118" operator="equal">
      <formula>"Menor"</formula>
    </cfRule>
    <cfRule type="cellIs" dxfId="57" priority="119" operator="equal">
      <formula>"Leve"</formula>
    </cfRule>
  </conditionalFormatting>
  <conditionalFormatting sqref="AL161">
    <cfRule type="cellIs" dxfId="56" priority="85" operator="equal">
      <formula>"Extremo"</formula>
    </cfRule>
    <cfRule type="cellIs" dxfId="55" priority="86" operator="equal">
      <formula>"Alto"</formula>
    </cfRule>
    <cfRule type="cellIs" dxfId="54" priority="87" operator="equal">
      <formula>"Moderado"</formula>
    </cfRule>
    <cfRule type="cellIs" dxfId="53" priority="88" operator="equal">
      <formula>"Bajo"</formula>
    </cfRule>
  </conditionalFormatting>
  <conditionalFormatting sqref="AH161">
    <cfRule type="cellIs" dxfId="52" priority="94" operator="equal">
      <formula>"Muy Alta"</formula>
    </cfRule>
    <cfRule type="cellIs" dxfId="51" priority="95" operator="equal">
      <formula>"Alta"</formula>
    </cfRule>
    <cfRule type="cellIs" dxfId="50" priority="96" operator="equal">
      <formula>"Media"</formula>
    </cfRule>
    <cfRule type="cellIs" dxfId="49" priority="97" operator="equal">
      <formula>"Baja"</formula>
    </cfRule>
    <cfRule type="cellIs" dxfId="48" priority="98" operator="equal">
      <formula>"Muy Baja"</formula>
    </cfRule>
  </conditionalFormatting>
  <conditionalFormatting sqref="AJ161">
    <cfRule type="cellIs" dxfId="47" priority="89" operator="equal">
      <formula>"Catastrófico"</formula>
    </cfRule>
    <cfRule type="cellIs" dxfId="46" priority="90" operator="equal">
      <formula>"Mayor"</formula>
    </cfRule>
    <cfRule type="cellIs" dxfId="45" priority="91" operator="equal">
      <formula>"Moderado"</formula>
    </cfRule>
    <cfRule type="cellIs" dxfId="44" priority="92" operator="equal">
      <formula>"Menor"</formula>
    </cfRule>
    <cfRule type="cellIs" dxfId="43" priority="93" operator="equal">
      <formula>"Leve"</formula>
    </cfRule>
  </conditionalFormatting>
  <conditionalFormatting sqref="AA146:AA147 AC146:AC147">
    <cfRule type="cellIs" dxfId="42" priority="33" operator="equal">
      <formula>"DÉBIL"</formula>
    </cfRule>
    <cfRule type="cellIs" dxfId="41" priority="34" operator="equal">
      <formula>"MODERADO"</formula>
    </cfRule>
    <cfRule type="cellIs" dxfId="40" priority="35" operator="equal">
      <formula>"FUERTE"</formula>
    </cfRule>
  </conditionalFormatting>
  <conditionalFormatting sqref="AA151:AA152 AC151:AC152">
    <cfRule type="cellIs" dxfId="39" priority="30" operator="equal">
      <formula>"DÉBIL"</formula>
    </cfRule>
    <cfRule type="cellIs" dxfId="38" priority="31" operator="equal">
      <formula>"MODERADO"</formula>
    </cfRule>
    <cfRule type="cellIs" dxfId="37" priority="32" operator="equal">
      <formula>"FUERTE"</formula>
    </cfRule>
  </conditionalFormatting>
  <conditionalFormatting sqref="AA156 AC156">
    <cfRule type="cellIs" dxfId="36" priority="27" operator="equal">
      <formula>"DÉBIL"</formula>
    </cfRule>
    <cfRule type="cellIs" dxfId="35" priority="28" operator="equal">
      <formula>"MODERADO"</formula>
    </cfRule>
    <cfRule type="cellIs" dxfId="34" priority="29" operator="equal">
      <formula>"FUERTE"</formula>
    </cfRule>
  </conditionalFormatting>
  <conditionalFormatting sqref="N161">
    <cfRule type="cellIs" dxfId="33" priority="24" operator="equal">
      <formula>"Moderado"</formula>
    </cfRule>
    <cfRule type="cellIs" dxfId="32" priority="25" operator="equal">
      <formula>"Mayor"</formula>
    </cfRule>
    <cfRule type="cellIs" dxfId="31" priority="26" operator="equal">
      <formula>"Catastrófico"</formula>
    </cfRule>
  </conditionalFormatting>
  <conditionalFormatting sqref="L161">
    <cfRule type="cellIs" dxfId="30" priority="9" operator="equal">
      <formula>"Rara vez"</formula>
    </cfRule>
    <cfRule type="cellIs" dxfId="29" priority="19" operator="equal">
      <formula>"Improbable"</formula>
    </cfRule>
    <cfRule type="cellIs" dxfId="28" priority="20" operator="equal">
      <formula>"Posible"</formula>
    </cfRule>
    <cfRule type="cellIs" dxfId="27" priority="21" operator="equal">
      <formula>"Probable"</formula>
    </cfRule>
    <cfRule type="cellIs" dxfId="26" priority="22" operator="equal">
      <formula>"Casi seguro"</formula>
    </cfRule>
    <cfRule type="cellIs" dxfId="25" priority="23" operator="equal">
      <formula>"Muy Baja"</formula>
    </cfRule>
  </conditionalFormatting>
  <conditionalFormatting sqref="P161">
    <cfRule type="cellIs" dxfId="24" priority="14" operator="equal">
      <formula>"Catastrófico"</formula>
    </cfRule>
    <cfRule type="cellIs" dxfId="23" priority="15" operator="equal">
      <formula>"Mayor"</formula>
    </cfRule>
    <cfRule type="cellIs" dxfId="22" priority="16" operator="equal">
      <formula>"Moderado"</formula>
    </cfRule>
    <cfRule type="cellIs" dxfId="21" priority="17" operator="equal">
      <formula>"Menor"</formula>
    </cfRule>
    <cfRule type="cellIs" dxfId="20" priority="18" operator="equal">
      <formula>"Leve"</formula>
    </cfRule>
  </conditionalFormatting>
  <conditionalFormatting sqref="Q161">
    <cfRule type="cellIs" dxfId="19" priority="10" operator="equal">
      <formula>"Extremo"</formula>
    </cfRule>
    <cfRule type="cellIs" dxfId="18" priority="11" operator="equal">
      <formula>"Alto"</formula>
    </cfRule>
    <cfRule type="cellIs" dxfId="17" priority="12" operator="equal">
      <formula>"Moderado"</formula>
    </cfRule>
    <cfRule type="cellIs" dxfId="16" priority="13" operator="equal">
      <formula>"Bajo"</formula>
    </cfRule>
  </conditionalFormatting>
  <conditionalFormatting sqref="O161">
    <cfRule type="cellIs" dxfId="15" priority="4" operator="equal">
      <formula>"Catastrófico"</formula>
    </cfRule>
    <cfRule type="cellIs" dxfId="14" priority="5" operator="equal">
      <formula>"Mayor"</formula>
    </cfRule>
    <cfRule type="cellIs" dxfId="13" priority="6" operator="equal">
      <formula>"Moderado"</formula>
    </cfRule>
    <cfRule type="cellIs" dxfId="12" priority="7" operator="equal">
      <formula>"Menor"</formula>
    </cfRule>
    <cfRule type="cellIs" dxfId="11" priority="8" operator="equal">
      <formula>"Leve"</formula>
    </cfRule>
  </conditionalFormatting>
  <conditionalFormatting sqref="AA161 AC161">
    <cfRule type="cellIs" dxfId="10" priority="1" operator="equal">
      <formula>"DÉBIL"</formula>
    </cfRule>
    <cfRule type="cellIs" dxfId="9" priority="2" operator="equal">
      <formula>"MODERADO"</formula>
    </cfRule>
    <cfRule type="cellIs" dxfId="8" priority="3" operator="equal">
      <formula>"FUERTE"</formula>
    </cfRule>
  </conditionalFormatting>
  <dataValidations xWindow="940" yWindow="528" count="41">
    <dataValidation allowBlank="1" showInputMessage="1" showErrorMessage="1" promptTitle="No. CONTROL" prompt="Numero consecutivo de los controles que tiene el riesgo que se está analizando." sqref="R9:R10" xr:uid="{00000000-0002-0000-0100-000000000000}"/>
    <dataValidation allowBlank="1" showInputMessage="1" showErrorMessage="1" promptTitle="ZONA DE RIESGO INHERENTE (autom)" prompt="Es la ubicacion del riesgo antes controles_x000a_Bajo: verde_x000a_Moderado: amarillo_x000a_Alto: naranja_x000a_Extremo: rojo _x000a__x000a_Ver hoja &quot;Matriz de Calor Inherente&quot;" sqref="Q9:Q10" xr:uid="{00000000-0002-0000-0100-000001000000}"/>
    <dataValidation allowBlank="1" showInputMessage="1" showErrorMessage="1" promptTitle="IMPACTO INHERENTE (automático)" sqref="O9:P10" xr:uid="{00000000-0002-0000-0100-000002000000}"/>
    <dataValidation allowBlank="1" showInputMessage="1" showErrorMessage="1" promptTitle="IMPACTO" prompt="Para evaluar el impacto dirijase a la pestaña evaluación de impacto" sqref="N9:N10" xr:uid="{00000000-0002-0000-0100-000003000000}"/>
    <dataValidation allowBlank="1" showInputMessage="1" showErrorMessage="1" promptTitle="PROBABILIDAD (automático)" prompt="Es la asignación porcentual que recibe el riesgo de acuerdo con la frecuencia definida:_x000a__x000a_Muy baja: 20%_x000a_Baja: 40%_x000a_Media:60%_x000a_Alta: 80%_x000a_Muy alta: 100%" sqref="M9:M10" xr:uid="{00000000-0002-0000-0100-000004000000}"/>
    <dataValidation allowBlank="1" showInputMessage="1" showErrorMessage="1" promptTitle="PROBABILIDAD INHERENTE (automát)" prompt="1 Rara vez no se ha presentado en los últimos 5 años_x000a_2 Improbable al menos 1 vez en los últimos 5 años_x000a_3 Posible al menos 1 vez en los ultimos 2 años_x000a_4 Probable al menos 1 vez en el último año_x000a_5 Casi seguro mas de 1 vez al año" sqref="L9:L10" xr:uid="{00000000-0002-0000-0100-000005000000}"/>
    <dataValidation allowBlank="1" showInputMessage="1" showErrorMessage="1" promptTitle="FRECUENCIA" prompt="El análisis de probabilidad de los riesgos de corrupción determina qué tan posible es que ocurra el riesgo, se expresa en términos de frecuencia o factibilidad" sqref="K9:K10" xr:uid="{00000000-0002-0000-0100-000006000000}"/>
    <dataValidation allowBlank="1" showInputMessage="1" showErrorMessage="1" promptTitle="CLASIFICACION DEL RIESGO" prompt="Es la agrupación por categorias de los riesgos identificados de acuerdo su naturaleza. Seleccione en la lista desplegable según corresponda._x000a_" sqref="J9:J10" xr:uid="{00000000-0002-0000-0100-000007000000}"/>
    <dataValidation allowBlank="1" showInputMessage="1" showErrorMessage="1" promptTitle="CAUSA RAIZ" prompt="Es la causa principal o básica, corresponden a las razones por la cuales se puede presentar el riesgo, son la base para la definición de controles en la etapa de valoración del riesgo. Pueden ser una o varias.  Hacer uso de hoja de  análisis causal. " sqref="H9:H10" xr:uid="{00000000-0002-0000-0100-000008000000}"/>
    <dataValidation allowBlank="1" showInputMessage="1" showErrorMessage="1" promptTitle="CAUSA INMEDIATA" prompt="Hacen referencia a las circunstancias o situaciones más evidentes sobre las cuales se presenta el riesgo, las mismas no constituyen la causa principal o base para que se presente el riesgo._x000a_" sqref="G9:G10" xr:uid="{00000000-0002-0000-0100-000009000000}"/>
    <dataValidation allowBlank="1" showInputMessage="1" showErrorMessage="1" promptTitle="IMPACTO" prompt="Hace referencia a las consecuencias que puede ocasionar a la organización la materialización del riesgo._x000a_Seleccione de la lista desplegable la que corresponda según el impacto (Económico, Reputacional o ambas)_x000a_" sqref="F9:F10" xr:uid="{00000000-0002-0000-0100-00000A000000}"/>
    <dataValidation allowBlank="1" showInputMessage="1" showErrorMessage="1" promptTitle="¿QUÉ PUEDE SUCEDER?" prompt="Describa cuál es el evento o situacioón que puede obstaculizar el cumplimiento de los objetivos del proceso o de la Supetransporte" sqref="E9" xr:uid="{00000000-0002-0000-0100-00000B000000}"/>
    <dataValidation allowBlank="1" showInputMessage="1" showErrorMessage="1" promptTitle="DESCRIPCION DEL RIESGO" prompt="En la descripción de los riesgos de corrupción deben concurrir todos los componentes acción u omisión + uso de poder + desviación de la gestión de lo público + el beneficio privado. _x000a__x000a__x000a_" sqref="I9:I10" xr:uid="{00000000-0002-0000-0100-00000C000000}"/>
    <dataValidation type="list" allowBlank="1" showInputMessage="1" showErrorMessage="1" sqref="K11 K16:K31 K36 K41 K51 K56 K61 K66 K141 K71 K151 K146 K161 K156" xr:uid="{00000000-0002-0000-0100-00000D000000}">
      <formula1>"1,2,3,4,5"</formula1>
    </dataValidation>
    <dataValidation allowBlank="1" showInputMessage="1" showErrorMessage="1" promptTitle="Control:" prompt="Registre el nombre o descripción del control que aplica._x000a_" sqref="S9:S10" xr:uid="{00000000-0002-0000-0100-00000E000000}"/>
    <dataValidation allowBlank="1" showInputMessage="1" showErrorMessage="1" promptTitle="Proceso" prompt="Seleccione el nombre del proceso" sqref="B9" xr:uid="{00000000-0002-0000-0100-00000F000000}"/>
    <dataValidation allowBlank="1" showInputMessage="1" showErrorMessage="1" promptTitle="Descripción de ejecución " prompt="Registre en este espacio como se aplico el control  y si este se cumplio durante el periodo a evaluar, recuerde que muchos de ellos son de forma diaria o algunas de forma esporádica." sqref="AT9:AT10" xr:uid="{00000000-0002-0000-0100-000010000000}"/>
    <dataValidation allowBlank="1" showInputMessage="1" showErrorMessage="1" promptTitle="Estado" prompt="Selección el estado en el cual se encuentra la actividad Finalizado si ya se cumplio o en curso si aun se esta desarrollando la actividad." sqref="AS9:AS10" xr:uid="{00000000-0002-0000-0100-000011000000}"/>
    <dataValidation allowBlank="1" showInputMessage="1" showErrorMessage="1" promptTitle="Descripción del avance " prompt="Registre en este espacio los avances de la actividad, describa lo que se ha realizado y la evidencia que se tiene " sqref="AR9:AR10" xr:uid="{00000000-0002-0000-0100-000012000000}"/>
    <dataValidation allowBlank="1" showInputMessage="1" showErrorMessage="1" promptTitle="Fecha en que se realiza ..." prompt="Fecha en que se realiza el seguimiento: registre en este espacio la fecha (dd/mm/aaaa) en la cual realizó el seguimiento, recuerde que este seguimiento es mensual y se debe realizarse por parte del Líder " sqref="AQ9:AQ10" xr:uid="{00000000-0002-0000-0100-000013000000}"/>
    <dataValidation allowBlank="1" showInputMessage="1" showErrorMessage="1" promptTitle="Fecha límite para implementación" prompt="Registre en este espacio la fecha límite (dd/mm/aaaa) en la cual se realizará la actividad." sqref="AP9:AP10" xr:uid="{00000000-0002-0000-0100-000014000000}"/>
    <dataValidation allowBlank="1" showInputMessage="1" showErrorMessage="1" promptTitle="Responsable " prompt="Registre en este espacio el nombre del rol o cargo de la persona que realizara la actividad ejemplo: Líder del proceso de Direccionamiento estratégico" sqref="AO9:AO10" xr:uid="{00000000-0002-0000-0100-000015000000}"/>
    <dataValidation allowBlank="1" showInputMessage="1" showErrorMessage="1" promptTitle="Acción o actividad a realizar " prompt="Describa la actividad que se realizará para complementar el control o las acciones que ayudan a prevenir la materialización del riesgo._x000a_" sqref="AN9:AN10" xr:uid="{00000000-0002-0000-0100-000016000000}"/>
    <dataValidation allowBlank="1" showInputMessage="1" showErrorMessage="1" promptTitle="Fecha:" prompt="Registre DD/MM/AAAA_x000a_" sqref="E6:G6" xr:uid="{00000000-0002-0000-0100-000017000000}"/>
    <dataValidation allowBlank="1" showInputMessage="1" showErrorMessage="1" promptTitle="Fecha de actualización" prompt="Registre DD/MM/AAAA" sqref="D6" xr:uid="{00000000-0002-0000-0100-000018000000}"/>
    <dataValidation allowBlank="1" showInputMessage="1" showErrorMessage="1" promptTitle="Propósito del control" prompt="Describe el que hacemos (acción) que se realiza como parte del control, debe estar en verbo" sqref="V9:V10" xr:uid="{00000000-0002-0000-0100-00001A000000}"/>
    <dataValidation allowBlank="1" showInputMessage="1" showErrorMessage="1" promptTitle="Periodicidad" prompt="Registre la periodicidad con la que se realiza esta actividad (control):_x000a_Diaria_x000a_Semanal_x000a_Quincenal_x000a_Mensual _x000a_Bimestral _x000a_Trimestral _x000a_Cuatrimestral _x000a_Semestral _x000a_Anual _x000a_Cada vez que...." sqref="U9:U10" xr:uid="{00000000-0002-0000-0100-00001B000000}"/>
    <dataValidation allowBlank="1" showInputMessage="1" showErrorMessage="1" promptTitle="Responsable" prompt="Hace referencia al cargo del servidor (funcionario o contratista) que aplica el control." sqref="T9:T10" xr:uid="{00000000-0002-0000-0100-00001C000000}"/>
    <dataValidation allowBlank="1" showInputMessage="1" showErrorMessage="1" promptTitle="Que hacer si no se aplica contro" prompt="Indique que se hace si el control no se  aplica_x000a_" sqref="X9:X10" xr:uid="{00000000-0002-0000-0100-00001D000000}"/>
    <dataValidation allowBlank="1" showInputMessage="1" showErrorMessage="1" promptTitle="Complemento " prompt="Corresponde a los detalles que permiten identificar el objetivo del control o especifican como se realiza el control " sqref="W9:W10" xr:uid="{00000000-0002-0000-0100-00001E000000}"/>
    <dataValidation allowBlank="1" showInputMessage="1" showErrorMessage="1" promptTitle="Diseño del Control" prompt="Para evaluar el diseño del control se debe hacer en la hoja Evaluación Control" sqref="Z9:AA10" xr:uid="{00000000-0002-0000-0100-00001F000000}"/>
    <dataValidation allowBlank="1" showInputMessage="1" showErrorMessage="1" promptTitle="Evaluación del control" prompt="Realice la evaluación en la hoja Evaluación Control" sqref="AA11:AA16 AA21 AA26 AA31 AA36 AA41:AA51 AA56 AA61 AA66 AA141 AA146:AA147 AA151:AA152 AA156 AA161" xr:uid="{00000000-0002-0000-0100-000020000000}"/>
    <dataValidation allowBlank="1" showInputMessage="1" showErrorMessage="1" promptTitle="DIseño del control" prompt="Realice la evaluación en la hoja Evaluación Control" sqref="AA142:AA145 AA17:AA20 AA22:AA25 AA27:AA30 AA32:AA35 AA37:AA40 AA62:AA65 AA52:AA55 AA57:AA60 AA67:AA140 AA148:AA150 AA157:AA160 AA153:AA155 AA162:AA165" xr:uid="{00000000-0002-0000-0100-000021000000}"/>
    <dataValidation allowBlank="1" showInputMessage="1" showErrorMessage="1" promptTitle="Ejecución del control" prompt="Fuerte: El control se ejecuta de manera consistente por parte del responsable_x000a_Moderado: El control se ejecuta algunas veces por parte del responsable_x000a_Debil: El control no se ejecuta por parte del responsable" sqref="AB9:AB10" xr:uid="{00000000-0002-0000-0100-000022000000}"/>
    <dataValidation allowBlank="1" showInputMessage="1" showErrorMessage="1" promptTitle="Solidez del conjunto controles" prompt="Fuerte: El promedio de la solidez de cada control al sumarlos y ponderarlos=100_x000a_Moderado: El promedio de la solidez de cada control al sumarlos y ponderarlos esta 50 y 99_x000a_Débil: El promedio de la solidez de cada control al sumarlos y ponderarlos es &lt; 50" sqref="AF9:AF10" xr:uid="{00000000-0002-0000-0100-000024000000}"/>
    <dataValidation allowBlank="1" showInputMessage="1" showErrorMessage="1" promptTitle="Nivel del riesgo residual " prompt="Estos campos se encuentran formulados y saldran de forma automatica, permiten ilustrar como los controles intervienen en la probabilidad nostrando el riesgo residual. " sqref="AG8:AM8" xr:uid="{00000000-0002-0000-0100-000026000000}"/>
    <dataValidation allowBlank="1" showInputMessage="1" showErrorMessage="1" promptTitle="Solidez individual del control " prompt="Esta información se genera de forma automática_x000a_" sqref="AC9:AD10" xr:uid="{00000000-0002-0000-0100-000027000000}"/>
    <dataValidation allowBlank="1" showInputMessage="1" showErrorMessage="1" promptTitle="N° Control " sqref="R11 R26 R31 R51" xr:uid="{00000000-0002-0000-0100-000028000000}"/>
    <dataValidation allowBlank="1" showInputMessage="1" showErrorMessage="1" promptTitle="Impacto" prompt="Diligencie la hoja de Evaluación de impacto " sqref="N11:N165" xr:uid="{00000000-0002-0000-0100-000019000000}"/>
    <dataValidation type="list" allowBlank="1" showInputMessage="1" showErrorMessage="1" promptTitle="Ejecución del control" prompt="Fuerte: El control se ejecuta de manera consistente por parte del responsable_x000a_Moderado: El control se ejecuta algunas veces por parte del responsable_x000a_Debil: El control no se ejecuta por parte del responsable" sqref="AB11:AB165" xr:uid="{00000000-0002-0000-0100-000023000000}">
      <formula1>"DÉBIL,MODERADO,FUERTE"</formula1>
    </dataValidation>
    <dataValidation type="list" allowBlank="1" showInputMessage="1" showErrorMessage="1" sqref="AM11:AM165" xr:uid="{00000000-0002-0000-0100-000025000000}">
      <formula1>"Reducir (mitigar),Reducir (transferir),Evitar"</formula1>
    </dataValidation>
  </dataValidations>
  <pageMargins left="0.7" right="0.7" top="0.75" bottom="0.75" header="0.3" footer="0.3"/>
  <pageSetup scale="10" orientation="portrait" r:id="rId1"/>
  <drawing r:id="rId2"/>
  <legacyDrawing r:id="rId3"/>
  <oleObjects>
    <mc:AlternateContent xmlns:mc="http://schemas.openxmlformats.org/markup-compatibility/2006">
      <mc:Choice Requires="x14">
        <oleObject progId="PBrush" shapeId="13319" r:id="rId4">
          <objectPr defaultSize="0" autoPict="0" altText="" r:id="rId5">
            <anchor moveWithCells="1" sizeWithCells="1">
              <from>
                <xdr:col>0</xdr:col>
                <xdr:colOff>171450</xdr:colOff>
                <xdr:row>0</xdr:row>
                <xdr:rowOff>19050</xdr:rowOff>
              </from>
              <to>
                <xdr:col>1</xdr:col>
                <xdr:colOff>1323975</xdr:colOff>
                <xdr:row>3</xdr:row>
                <xdr:rowOff>85725</xdr:rowOff>
              </to>
            </anchor>
          </objectPr>
        </oleObject>
      </mc:Choice>
      <mc:Fallback>
        <oleObject progId="PBrush" shapeId="13319" r:id="rId4"/>
      </mc:Fallback>
    </mc:AlternateContent>
  </oleObjects>
  <extLst>
    <ext xmlns:x14="http://schemas.microsoft.com/office/spreadsheetml/2009/9/main" uri="{CCE6A557-97BC-4b89-ADB6-D9C93CAAB3DF}">
      <x14:dataValidations xmlns:xm="http://schemas.microsoft.com/office/excel/2006/main" xWindow="940" yWindow="528" count="42">
        <x14:dataValidation type="list" allowBlank="1" showInputMessage="1" showErrorMessage="1" xr:uid="{00000000-0002-0000-0100-000029000000}">
          <x14:formula1>
            <xm:f>Tabla_Proceso_Objetivo!$A$2:$A$18</xm:f>
          </x14:formula1>
          <xm:sqref>B11 C6 B16:B25 B41 B141 B146 B151 B156</xm:sqref>
        </x14:dataValidation>
        <x14:dataValidation type="custom" allowBlank="1" showInputMessage="1" showErrorMessage="1" error="Recuerde que las acciones se generan bajo la medida de mitigar el riesgo" xr:uid="{00000000-0002-0000-0100-00002A000000}">
          <x14:formula1>
            <xm:f>IF(OR(AM11='Opciones Tratamiento'!$B$2,AM11='Opciones Tratamiento'!$B$3,AM11='Opciones Tratamiento'!$B$4),ISBLANK(AM11),ISTEXT(AM11))</xm:f>
          </x14:formula1>
          <xm:sqref>AR11:AR31 AR36 AR41 AR51 AR66 AR61</xm:sqref>
        </x14:dataValidation>
        <x14:dataValidation type="custom" allowBlank="1" showInputMessage="1" showErrorMessage="1" error="Recuerde que las acciones se generan bajo la medida de mitigar el riesgo" xr:uid="{00000000-0002-0000-0100-00002B000000}">
          <x14:formula1>
            <xm:f>IF(OR(AM11='Opciones Tratamiento'!$B$2,AM11='Opciones Tratamiento'!$B$3,AM11='Opciones Tratamiento'!$B$4),ISBLANK(AM11),ISTEXT(AM11))</xm:f>
          </x14:formula1>
          <xm:sqref>AQ11:AQ31 AQ36 AQ41 AQ51 AQ66 AQ61</xm:sqref>
        </x14:dataValidation>
        <x14:dataValidation type="custom" allowBlank="1" showInputMessage="1" showErrorMessage="1" error="Recuerde que las acciones se generan bajo la medida de mitigar el riesgo" xr:uid="{00000000-0002-0000-0100-00002C000000}">
          <x14:formula1>
            <xm:f>IF(OR(AM11='Opciones Tratamiento'!$B$2,AM11='Opciones Tratamiento'!$B$3,AM11='Opciones Tratamiento'!$B$4),ISBLANK(AM11),ISTEXT(AM11))</xm:f>
          </x14:formula1>
          <xm:sqref>AP51 AP27:AP30 AP11:AP25</xm:sqref>
        </x14:dataValidation>
        <x14:dataValidation type="custom" allowBlank="1" showInputMessage="1" showErrorMessage="1" error="Recuerde que las acciones se generan bajo la medida de mitigar el riesgo" xr:uid="{00000000-0002-0000-0100-00002D000000}">
          <x14:formula1>
            <xm:f>IF(OR(AM11='Opciones Tratamiento'!$B$2,AM11='Opciones Tratamiento'!$B$3,AM11='Opciones Tratamiento'!$B$4),ISBLANK(AM11),ISTEXT(AM11))</xm:f>
          </x14:formula1>
          <xm:sqref>AO51 AO27:AO30 AO11:AO25</xm:sqref>
        </x14:dataValidation>
        <x14:dataValidation type="list" allowBlank="1" showInputMessage="1" showErrorMessage="1" xr:uid="{00000000-0002-0000-0100-00002E000000}">
          <x14:formula1>
            <xm:f>'Opciones Tratamiento'!$E$2:$E$4</xm:f>
          </x14:formula1>
          <xm:sqref>F11 F16:F25</xm:sqref>
        </x14:dataValidation>
        <x14:dataValidation type="list" allowBlank="1" showInputMessage="1" showErrorMessage="1" xr:uid="{00000000-0002-0000-0100-00002F000000}">
          <x14:formula1>
            <xm:f>'Opciones Tratamiento'!$B$9:$B$10</xm:f>
          </x14:formula1>
          <xm:sqref>AS11:AS31 AS36 AS41 AS51 AS66 AS61</xm:sqref>
        </x14:dataValidation>
        <x14:dataValidation type="list" allowBlank="1" showInputMessage="1" showErrorMessage="1" xr:uid="{00000000-0002-0000-0100-000030000000}">
          <x14:formula1>
            <xm:f>'Opciones Tratamiento'!$D$13:$D$15</xm:f>
          </x14:formula1>
          <xm:sqref>J11:J25 J45</xm:sqref>
        </x14:dataValidation>
        <x14:dataValidation type="list" allowBlank="1" showInputMessage="1" showErrorMessage="1" xr:uid="{00000000-0002-0000-0100-000031000000}">
          <x14:formula1>
            <xm:f>'C:\Users\CIFUENTES\Downloads\[Comunicaciones - Riesgos marzo_JD (1).xlsx]Tabla_Proceso_Objetivo'!#REF!</xm:f>
          </x14:formula1>
          <xm:sqref>B26</xm:sqref>
        </x14:dataValidation>
        <x14:dataValidation type="list" allowBlank="1" showInputMessage="1" showErrorMessage="1" xr:uid="{00000000-0002-0000-0100-000032000000}">
          <x14:formula1>
            <xm:f>'C:\Users\CIFUENTES\Downloads\[Comunicaciones - Riesgos marzo_JD (1).xlsx]Opciones Tratamiento'!#REF!</xm:f>
          </x14:formula1>
          <xm:sqref>J26:J30 F26</xm:sqref>
        </x14:dataValidation>
        <x14:dataValidation type="custom" allowBlank="1" showInputMessage="1" showErrorMessage="1" error="Recuerde que las acciones se generan bajo la medida de mitigar el riesgo" xr:uid="{00000000-0002-0000-0100-000033000000}">
          <x14:formula1>
            <xm:f>IF(OR(AM26='C:\Users\CIFUENTES\Downloads\[Comunicaciones - Riesgos marzo_JD (1).xlsx]Opciones Tratamiento'!#REF!,AM26='C:\Users\CIFUENTES\Downloads\[Comunicaciones - Riesgos marzo_JD (1).xlsx]Opciones Tratamiento'!#REF!,AM26='C:\Users\CIFUENTES\Downloads\[Comunicaciones - Riesgos marzo_JD (1).xlsx]Opciones Tratamiento'!#REF!),ISBLANK(AM26),ISTEXT(AM26))</xm:f>
          </x14:formula1>
          <xm:sqref>AP26</xm:sqref>
        </x14:dataValidation>
        <x14:dataValidation type="custom" allowBlank="1" showInputMessage="1" showErrorMessage="1" error="Recuerde que las acciones se generan bajo la medida de mitigar el riesgo" xr:uid="{00000000-0002-0000-0100-000034000000}">
          <x14:formula1>
            <xm:f>IF(OR(AM26='C:\Users\CIFUENTES\Downloads\[Comunicaciones - Riesgos marzo_JD (1).xlsx]Opciones Tratamiento'!#REF!,AM26='C:\Users\CIFUENTES\Downloads\[Comunicaciones - Riesgos marzo_JD (1).xlsx]Opciones Tratamiento'!#REF!,AM26='C:\Users\CIFUENTES\Downloads\[Comunicaciones - Riesgos marzo_JD (1).xlsx]Opciones Tratamiento'!#REF!),ISBLANK(AM26),ISTEXT(AM26))</xm:f>
          </x14:formula1>
          <xm:sqref>AO26</xm:sqref>
        </x14:dataValidation>
        <x14:dataValidation type="list" allowBlank="1" showInputMessage="1" showErrorMessage="1" xr:uid="{00000000-0002-0000-0100-000035000000}">
          <x14:formula1>
            <xm:f>'C:\Users\EXITO\Desktop\Super transporte\Matrices Dicimebre\Direccionamiento\[Mapa de riesgos de gestión -corrupción y seguridad PROCESO DE.xlsx]Opciones Tratamiento'!#REF!</xm:f>
          </x14:formula1>
          <xm:sqref>J31:J35</xm:sqref>
        </x14:dataValidation>
        <x14:dataValidation type="list" allowBlank="1" showInputMessage="1" showErrorMessage="1" xr:uid="{00000000-0002-0000-0100-000036000000}">
          <x14:formula1>
            <xm:f>'C:\Users\EXITO\Desktop\Super transporte\Matrices Dicimebre\Direccionamiento\[Mapa de riesgos de gestión -corrupción y seguridad PROCESO DE.xlsx]Tabla_Proceso_Objetivo'!#REF!</xm:f>
          </x14:formula1>
          <xm:sqref>B31</xm:sqref>
        </x14:dataValidation>
        <x14:dataValidation type="list" allowBlank="1" showInputMessage="1" showErrorMessage="1" xr:uid="{00000000-0002-0000-0100-000037000000}">
          <x14:formula1>
            <xm:f>'C:\Users\EXITO\Desktop\Super transporte\Matrices Dicimebre\Evaluación independiente\[O_MR_EVAL IND_Act_21-10-2022.xlsx]Tabla_Proceso_Objetivo'!#REF!</xm:f>
          </x14:formula1>
          <xm:sqref>B36</xm:sqref>
        </x14:dataValidation>
        <x14:dataValidation type="list" allowBlank="1" showInputMessage="1" showErrorMessage="1" xr:uid="{00000000-0002-0000-0100-000038000000}">
          <x14:formula1>
            <xm:f>'C:\Users\EXITO\Desktop\Super transporte\Matrices Dicimebre\Evaluación independiente\[O_MR_EVAL IND_Act_21-10-2022.xlsx]Opciones Tratamiento'!#REF!</xm:f>
          </x14:formula1>
          <xm:sqref>F36 J36:J40</xm:sqref>
        </x14:dataValidation>
        <x14:dataValidation type="custom" allowBlank="1" showInputMessage="1" showErrorMessage="1" error="Recuerde que las acciones se generan bajo la medida de mitigar el riesgo" xr:uid="{00000000-0002-0000-0100-000039000000}">
          <x14:formula1>
            <xm:f>IF(OR(AM36='C:\Users\EXITO\Desktop\Super transporte\Matrices Dicimebre\Evaluación independiente\[O_MR_EVAL IND_Act_21-10-2022.xlsx]Opciones Tratamiento'!#REF!,AM36='C:\Users\EXITO\Desktop\Super transporte\Matrices Dicimebre\Evaluación independiente\[O_MR_EVAL IND_Act_21-10-2022.xlsx]Opciones Tratamiento'!#REF!,AM36='C:\Users\EXITO\Desktop\Super transporte\Matrices Dicimebre\Evaluación independiente\[O_MR_EVAL IND_Act_21-10-2022.xlsx]Opciones Tratamiento'!#REF!),ISBLANK(AM36),ISTEXT(AM36))</xm:f>
          </x14:formula1>
          <xm:sqref>AO36</xm:sqref>
        </x14:dataValidation>
        <x14:dataValidation type="custom" allowBlank="1" showInputMessage="1" showErrorMessage="1" error="Recuerde que las acciones se generan bajo la medida de mitigar el riesgo" xr:uid="{00000000-0002-0000-0100-00003A000000}">
          <x14:formula1>
            <xm:f>IF(OR(AM36='C:\Users\EXITO\Desktop\Super transporte\Matrices Dicimebre\Evaluación independiente\[O_MR_EVAL IND_Act_21-10-2022.xlsx]Opciones Tratamiento'!#REF!,AM36='C:\Users\EXITO\Desktop\Super transporte\Matrices Dicimebre\Evaluación independiente\[O_MR_EVAL IND_Act_21-10-2022.xlsx]Opciones Tratamiento'!#REF!,AM36='C:\Users\EXITO\Desktop\Super transporte\Matrices Dicimebre\Evaluación independiente\[O_MR_EVAL IND_Act_21-10-2022.xlsx]Opciones Tratamiento'!#REF!),ISBLANK(AM36),ISTEXT(AM36))</xm:f>
          </x14:formula1>
          <xm:sqref>AP36</xm:sqref>
        </x14:dataValidation>
        <x14:dataValidation type="list" allowBlank="1" showInputMessage="1" showErrorMessage="1" xr:uid="{00000000-0002-0000-0100-00003B000000}">
          <x14:formula1>
            <xm:f>'C:\Users\EXITO\Desktop\Super transporte\Matrices Dicimebre\Gestión del Conocimiento\[DE-FR-001 V3 Mapa de riesgos de gestión, corrupción y seguridad (GCI ENE-2023).xlsx]Opciones Tratamiento'!#REF!</xm:f>
          </x14:formula1>
          <xm:sqref>J51:J55 F51</xm:sqref>
        </x14:dataValidation>
        <x14:dataValidation type="list" allowBlank="1" showInputMessage="1" showErrorMessage="1" xr:uid="{00000000-0002-0000-0100-00003D000000}">
          <x14:formula1>
            <xm:f>'C:\Users\EXITO\Desktop\Super transporte\Matrices Dicimebre\Gestión del Conocimiento\[DE-FR-001 V3 Mapa de riesgos de gestión, corrupción y seguridad (GCI ENE-2023).xlsx]Tabla_Proceso_Objetivo'!#REF!</xm:f>
          </x14:formula1>
          <xm:sqref>B51</xm:sqref>
        </x14:dataValidation>
        <x14:dataValidation type="list" allowBlank="1" showInputMessage="1" showErrorMessage="1" xr:uid="{00000000-0002-0000-0100-00003E000000}">
          <x14:formula1>
            <xm:f>'C:\Users\EXITO\Desktop\Super transporte\Matrices Dicimebre\Juridico\[V3 MAPA DE RIESGOS GESTIÓN JURIDICA vigencia 2023.xlsx]Opciones Tratamiento'!#REF!</xm:f>
          </x14:formula1>
          <xm:sqref>J56:J60 AS56:AS58 F56</xm:sqref>
        </x14:dataValidation>
        <x14:dataValidation type="list" allowBlank="1" showInputMessage="1" showErrorMessage="1" xr:uid="{00000000-0002-0000-0100-000040000000}">
          <x14:formula1>
            <xm:f>'C:\Users\EXITO\Desktop\Super transporte\Matrices Dicimebre\Juridico\[V3 MAPA DE RIESGOS GESTIÓN JURIDICA vigencia 2023.xlsx]Tabla_Proceso_Objetivo'!#REF!</xm:f>
          </x14:formula1>
          <xm:sqref>B56</xm:sqref>
        </x14:dataValidation>
        <x14:dataValidation type="custom" allowBlank="1" showInputMessage="1" showErrorMessage="1" error="Recuerde que las acciones se generan bajo la medida de mitigar el riesgo" xr:uid="{00000000-0002-0000-0100-000042000000}">
          <x14:formula1>
            <xm:f>IF(OR(AM56='C:\Users\EXITO\Desktop\Super transporte\Matrices Dicimebre\Juridico\[V3 MAPA DE RIESGOS GESTIÓN JURIDICA vigencia 2023.xlsx]Opciones Tratamiento'!#REF!,AM56='C:\Users\EXITO\Desktop\Super transporte\Matrices Dicimebre\Juridico\[V3 MAPA DE RIESGOS GESTIÓN JURIDICA vigencia 2023.xlsx]Opciones Tratamiento'!#REF!,AM56='C:\Users\EXITO\Desktop\Super transporte\Matrices Dicimebre\Juridico\[V3 MAPA DE RIESGOS GESTIÓN JURIDICA vigencia 2023.xlsx]Opciones Tratamiento'!#REF!),ISBLANK(AM56),ISTEXT(AM56))</xm:f>
          </x14:formula1>
          <xm:sqref>AO56:AO58</xm:sqref>
        </x14:dataValidation>
        <x14:dataValidation type="custom" allowBlank="1" showInputMessage="1" showErrorMessage="1" error="Recuerde que las acciones se generan bajo la medida de mitigar el riesgo" xr:uid="{00000000-0002-0000-0100-000043000000}">
          <x14:formula1>
            <xm:f>IF(OR(AM56='C:\Users\EXITO\Desktop\Super transporte\Matrices Dicimebre\Juridico\[V3 MAPA DE RIESGOS GESTIÓN JURIDICA vigencia 2023.xlsx]Opciones Tratamiento'!#REF!,AM56='C:\Users\EXITO\Desktop\Super transporte\Matrices Dicimebre\Juridico\[V3 MAPA DE RIESGOS GESTIÓN JURIDICA vigencia 2023.xlsx]Opciones Tratamiento'!#REF!,AM56='C:\Users\EXITO\Desktop\Super transporte\Matrices Dicimebre\Juridico\[V3 MAPA DE RIESGOS GESTIÓN JURIDICA vigencia 2023.xlsx]Opciones Tratamiento'!#REF!),ISBLANK(AM56),ISTEXT(AM56))</xm:f>
          </x14:formula1>
          <xm:sqref>AP56:AP58</xm:sqref>
        </x14:dataValidation>
        <x14:dataValidation type="custom" allowBlank="1" showInputMessage="1" showErrorMessage="1" error="Recuerde que las acciones se generan bajo la medida de mitigar el riesgo" xr:uid="{00000000-0002-0000-0100-000044000000}">
          <x14:formula1>
            <xm:f>IF(OR(AM56='C:\Users\EXITO\Desktop\Super transporte\Matrices Dicimebre\Juridico\[V3 MAPA DE RIESGOS GESTIÓN JURIDICA vigencia 2023.xlsx]Opciones Tratamiento'!#REF!,AM56='C:\Users\EXITO\Desktop\Super transporte\Matrices Dicimebre\Juridico\[V3 MAPA DE RIESGOS GESTIÓN JURIDICA vigencia 2023.xlsx]Opciones Tratamiento'!#REF!,AM56='C:\Users\EXITO\Desktop\Super transporte\Matrices Dicimebre\Juridico\[V3 MAPA DE RIESGOS GESTIÓN JURIDICA vigencia 2023.xlsx]Opciones Tratamiento'!#REF!),ISBLANK(AM56),ISTEXT(AM56))</xm:f>
          </x14:formula1>
          <xm:sqref>AQ56:AQ58</xm:sqref>
        </x14:dataValidation>
        <x14:dataValidation type="custom" allowBlank="1" showInputMessage="1" showErrorMessage="1" error="Recuerde que las acciones se generan bajo la medida de mitigar el riesgo" xr:uid="{00000000-0002-0000-0100-000045000000}">
          <x14:formula1>
            <xm:f>IF(OR(AM56='C:\Users\EXITO\Desktop\Super transporte\Matrices Dicimebre\Juridico\[V3 MAPA DE RIESGOS GESTIÓN JURIDICA vigencia 2023.xlsx]Opciones Tratamiento'!#REF!,AM56='C:\Users\EXITO\Desktop\Super transporte\Matrices Dicimebre\Juridico\[V3 MAPA DE RIESGOS GESTIÓN JURIDICA vigencia 2023.xlsx]Opciones Tratamiento'!#REF!,AM56='C:\Users\EXITO\Desktop\Super transporte\Matrices Dicimebre\Juridico\[V3 MAPA DE RIESGOS GESTIÓN JURIDICA vigencia 2023.xlsx]Opciones Tratamiento'!#REF!),ISBLANK(AM56),ISTEXT(AM56))</xm:f>
          </x14:formula1>
          <xm:sqref>AR56:AR58</xm:sqref>
        </x14:dataValidation>
        <x14:dataValidation type="list" allowBlank="1" showInputMessage="1" showErrorMessage="1" xr:uid="{00000000-0002-0000-0100-000046000000}">
          <x14:formula1>
            <xm:f>'C:\Users\EXITO\Desktop\Super transporte\Matrices Dicimebre\Puertos\[Mapa de riesgos Vigilancia 17DIC2022 (1).xlsx]Opciones Tratamiento'!#REF!</xm:f>
          </x14:formula1>
          <xm:sqref>J61 J66 J71 F61 F66 F71</xm:sqref>
        </x14:dataValidation>
        <x14:dataValidation type="list" allowBlank="1" showInputMessage="1" showErrorMessage="1" xr:uid="{00000000-0002-0000-0100-000048000000}">
          <x14:formula1>
            <xm:f>'C:\Users\EXITO\Desktop\Super transporte\Matrices Dicimebre\Puertos\[Mapa de riesgos Vigilancia 17DIC2022 (1).xlsx]Tabla_Proceso_Objetivo'!#REF!</xm:f>
          </x14:formula1>
          <xm:sqref>B61 B66 B71</xm:sqref>
        </x14:dataValidation>
        <x14:dataValidation type="list" allowBlank="1" showInputMessage="1" showErrorMessage="1" xr:uid="{00000000-0002-0000-0100-000049000000}">
          <x14:formula1>
            <xm:f>'C:\Users\EXITO\Desktop\Super transporte\Matrices Dicimebre\Financiero\[DE-FR-001 V3 MR Financiera Revisado 24 oct JENL261022-Dic 19 2022.xlsx]Opciones Tratamiento'!#REF!</xm:f>
          </x14:formula1>
          <xm:sqref>J46:J50 F46:F50</xm:sqref>
        </x14:dataValidation>
        <x14:dataValidation type="list" allowBlank="1" showInputMessage="1" showErrorMessage="1" xr:uid="{00000000-0002-0000-0100-00004B000000}">
          <x14:formula1>
            <xm:f>'C:\Users\EXITO\Desktop\Super transporte\Matrices Dicimebre\Financiero\[DE-FR-001 V3 MR Financiera Revisado 24 oct JENL261022-Dic 19 2022.xlsx]Tabla_Proceso_Objetivo'!#REF!</xm:f>
          </x14:formula1>
          <xm:sqref>B46:B50</xm:sqref>
        </x14:dataValidation>
        <x14:dataValidation type="list" allowBlank="1" showInputMessage="1" showErrorMessage="1" xr:uid="{00000000-0002-0000-0100-00004C000000}">
          <x14:formula1>
            <xm:f>'C:\Users\EXITO\Desktop\Super transporte\Matrices Dicimebre\Relacionamiento con el Ciudadano\[GRC Mapa de riesgos de gestión, corrupción y seguridad (2).xlsx]Opciones Tratamiento'!#REF!</xm:f>
          </x14:formula1>
          <xm:sqref>J76:J80 F76</xm:sqref>
        </x14:dataValidation>
        <x14:dataValidation type="list" allowBlank="1" showInputMessage="1" showErrorMessage="1" xr:uid="{00000000-0002-0000-0100-00004E000000}">
          <x14:formula1>
            <xm:f>'C:\Users\EXITO\Desktop\Super transporte\Matrices Dicimebre\Relacionamiento con el Ciudadano\[GRC Mapa de riesgos de gestión, corrupción y seguridad (2).xlsx]Tabla_Proceso_Objetivo'!#REF!</xm:f>
          </x14:formula1>
          <xm:sqref>B76</xm:sqref>
        </x14:dataValidation>
        <x14:dataValidation type="custom" allowBlank="1" showInputMessage="1" showErrorMessage="1" error="Recuerde que las acciones se generan bajo la medida de mitigar el riesgo" xr:uid="{00000000-0002-0000-0100-00004F000000}">
          <x14:formula1>
            <xm:f>IF(OR(AM76='C:\Users\EXITO\Desktop\Super transporte\Matrices Dicimebre\Relacionamiento con el Ciudadano\[GRC Mapa de riesgos de gestión, corrupción y seguridad (2).xlsx]Opciones Tratamiento'!#REF!,AM76='C:\Users\EXITO\Desktop\Super transporte\Matrices Dicimebre\Relacionamiento con el Ciudadano\[GRC Mapa de riesgos de gestión, corrupción y seguridad (2).xlsx]Opciones Tratamiento'!#REF!,AM76='C:\Users\EXITO\Desktop\Super transporte\Matrices Dicimebre\Relacionamiento con el Ciudadano\[GRC Mapa de riesgos de gestión, corrupción y seguridad (2).xlsx]Opciones Tratamiento'!#REF!),ISBLANK(AM76),ISTEXT(AM76))</xm:f>
          </x14:formula1>
          <xm:sqref>AO76</xm:sqref>
        </x14:dataValidation>
        <x14:dataValidation type="custom" allowBlank="1" showInputMessage="1" showErrorMessage="1" error="Recuerde que las acciones se generan bajo la medida de mitigar el riesgo" xr:uid="{00000000-0002-0000-0100-000050000000}">
          <x14:formula1>
            <xm:f>IF(OR(AM76='C:\Users\EXITO\Desktop\Super transporte\Matrices Dicimebre\Relacionamiento con el Ciudadano\[GRC Mapa de riesgos de gestión, corrupción y seguridad (2).xlsx]Opciones Tratamiento'!#REF!,AM76='C:\Users\EXITO\Desktop\Super transporte\Matrices Dicimebre\Relacionamiento con el Ciudadano\[GRC Mapa de riesgos de gestión, corrupción y seguridad (2).xlsx]Opciones Tratamiento'!#REF!,AM76='C:\Users\EXITO\Desktop\Super transporte\Matrices Dicimebre\Relacionamiento con el Ciudadano\[GRC Mapa de riesgos de gestión, corrupción y seguridad (2).xlsx]Opciones Tratamiento'!#REF!),ISBLANK(AM76),ISTEXT(AM76))</xm:f>
          </x14:formula1>
          <xm:sqref>AP76</xm:sqref>
        </x14:dataValidation>
        <x14:dataValidation type="list" allowBlank="1" showInputMessage="1" showErrorMessage="1" xr:uid="{00000000-0002-0000-0100-000051000000}">
          <x14:formula1>
            <xm:f>'C:\Users\EXITO\Desktop\Super transporte\Matrices Dicimebre\Talento humano\[DE-FR-001 V3 Mapa de riesgos de gestión y de corrupción TH 24 jun 2022.xlsx]Opciones Tratamiento'!#REF!</xm:f>
          </x14:formula1>
          <xm:sqref>J81:J90 F81 F86:F90</xm:sqref>
        </x14:dataValidation>
        <x14:dataValidation type="list" allowBlank="1" showInputMessage="1" showErrorMessage="1" xr:uid="{00000000-0002-0000-0100-000053000000}">
          <x14:formula1>
            <xm:f>'C:\Users\EXITO\Desktop\Super transporte\Matrices Dicimebre\Talento humano\[DE-FR-001 V3 Mapa de riesgos de gestión y de corrupción TH 24 jun 2022.xlsx]Tabla_Proceso_Objetivo'!#REF!</xm:f>
          </x14:formula1>
          <xm:sqref>B81 B86:B90</xm:sqref>
        </x14:dataValidation>
        <x14:dataValidation type="list" allowBlank="1" showInputMessage="1" showErrorMessage="1" xr:uid="{00000000-0002-0000-0100-000054000000}">
          <x14:formula1>
            <xm:f>'C:\Users\EXITO\Desktop\Super transporte\Matrices Dicimebre\Gestión contractual\[l. Mapa de riesgos gestión Contractual.xlsx]Opciones Tratamiento'!#REF!</xm:f>
          </x14:formula1>
          <xm:sqref>J126:J130 F126</xm:sqref>
        </x14:dataValidation>
        <x14:dataValidation type="list" allowBlank="1" showInputMessage="1" showErrorMessage="1" xr:uid="{00000000-0002-0000-0100-000056000000}">
          <x14:formula1>
            <xm:f>'C:\Users\EXITO\Desktop\Super transporte\Matrices Dicimebre\Gestión contractual\[l. Mapa de riesgos gestión Contractual.xlsx]Tabla_Proceso_Objetivo'!#REF!</xm:f>
          </x14:formula1>
          <xm:sqref>B126</xm:sqref>
        </x14:dataValidation>
        <x14:dataValidation type="list" allowBlank="1" showInputMessage="1" showErrorMessage="1" xr:uid="{00000000-0002-0000-0100-000057000000}">
          <x14:formula1>
            <xm:f>'C:\Users\EXITO\Desktop\Super transporte\Matrices Dicimebre\Gestión documental\[Mapa de riesgos de gestión y de corrupción. Gestión Documental 2022.xlsx]Opciones Tratamiento'!#REF!</xm:f>
          </x14:formula1>
          <xm:sqref>J131:J140 F131 F136:F140</xm:sqref>
        </x14:dataValidation>
        <x14:dataValidation type="list" allowBlank="1" showInputMessage="1" showErrorMessage="1" xr:uid="{00000000-0002-0000-0100-000059000000}">
          <x14:formula1>
            <xm:f>'C:\Users\EXITO\Desktop\Super transporte\Matrices Dicimebre\Gestión documental\[Mapa de riesgos de gestión y de corrupción. Gestión Documental 2022.xlsx]Tabla_Proceso_Objetivo'!#REF!</xm:f>
          </x14:formula1>
          <xm:sqref>B131 B136:B140</xm:sqref>
        </x14:dataValidation>
        <x14:dataValidation type="custom" allowBlank="1" showInputMessage="1" showErrorMessage="1" error="Recuerde que las acciones se generan bajo la medida de mitigar el riesgo" xr:uid="{00000000-0002-0000-0100-00005A000000}">
          <x14:formula1>
            <xm:f>IF(OR(AM131='C:\Users\EXITO\Desktop\Super transporte\Matrices Dicimebre\Gestión documental\[Mapa de riesgos de gestión y de corrupción. Gestión Documental 2022.xlsx]Opciones Tratamiento'!#REF!,AM131='C:\Users\EXITO\Desktop\Super transporte\Matrices Dicimebre\Gestión documental\[Mapa de riesgos de gestión y de corrupción. Gestión Documental 2022.xlsx]Opciones Tratamiento'!#REF!,AM131='C:\Users\EXITO\Desktop\Super transporte\Matrices Dicimebre\Gestión documental\[Mapa de riesgos de gestión y de corrupción. Gestión Documental 2022.xlsx]Opciones Tratamiento'!#REF!),ISBLANK(AM131),ISTEXT(AM131))</xm:f>
          </x14:formula1>
          <xm:sqref>AO131:AO134</xm:sqref>
        </x14:dataValidation>
        <x14:dataValidation type="custom" allowBlank="1" showInputMessage="1" showErrorMessage="1" error="Recuerde que las acciones se generan bajo la medida de mitigar el riesgo" xr:uid="{00000000-0002-0000-0100-00005B000000}">
          <x14:formula1>
            <xm:f>IF(OR(AM131='C:\Users\EXITO\Desktop\Super transporte\Matrices Dicimebre\Gestión documental\[Mapa de riesgos de gestión y de corrupción. Gestión Documental 2022.xlsx]Opciones Tratamiento'!#REF!,AM131='C:\Users\EXITO\Desktop\Super transporte\Matrices Dicimebre\Gestión documental\[Mapa de riesgos de gestión y de corrupción. Gestión Documental 2022.xlsx]Opciones Tratamiento'!#REF!,AM131='C:\Users\EXITO\Desktop\Super transporte\Matrices Dicimebre\Gestión documental\[Mapa de riesgos de gestión y de corrupción. Gestión Documental 2022.xlsx]Opciones Tratamiento'!#REF!),ISBLANK(AM131),ISTEXT(AM131))</xm:f>
          </x14:formula1>
          <xm:sqref>AP131:AP134 AP136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tabColor theme="6" tint="-0.249977111117893"/>
  </sheetPr>
  <dimension ref="A1:BR36"/>
  <sheetViews>
    <sheetView showGridLines="0" view="pageBreakPreview" zoomScale="85" zoomScaleNormal="70" zoomScaleSheetLayoutView="85" workbookViewId="0">
      <pane xSplit="2" ySplit="8" topLeftCell="C9" activePane="bottomRight" state="frozenSplit"/>
      <selection pane="topRight" activeCell="G1" sqref="G1"/>
      <selection pane="bottomLeft" activeCell="A13" sqref="A13"/>
      <selection pane="bottomRight" activeCell="L1" sqref="L1:AC3"/>
    </sheetView>
  </sheetViews>
  <sheetFormatPr baseColWidth="10" defaultColWidth="11.42578125" defaultRowHeight="15" x14ac:dyDescent="0.25"/>
  <cols>
    <col min="1" max="1" width="4.140625" style="139" customWidth="1"/>
    <col min="2" max="2" width="60.5703125" style="140" customWidth="1"/>
    <col min="3" max="3" width="11.42578125" style="93" bestFit="1" customWidth="1"/>
    <col min="4" max="4" width="10.5703125" style="93" bestFit="1" customWidth="1"/>
    <col min="5" max="5" width="11.42578125" style="93"/>
    <col min="6" max="13" width="10.5703125" style="93" bestFit="1" customWidth="1"/>
    <col min="14" max="28" width="10.5703125" style="93" customWidth="1"/>
    <col min="29" max="29" width="10.5703125" style="93" bestFit="1" customWidth="1"/>
    <col min="30" max="44" width="10.5703125" style="93" customWidth="1"/>
    <col min="45" max="45" width="14.7109375" style="93" customWidth="1"/>
    <col min="46" max="16384" width="11.42578125" style="93"/>
  </cols>
  <sheetData>
    <row r="1" spans="1:70" s="158" customFormat="1" ht="18.600000000000001" customHeight="1" x14ac:dyDescent="0.25">
      <c r="A1" s="605" t="s">
        <v>184</v>
      </c>
      <c r="B1" s="606"/>
      <c r="C1" s="606"/>
      <c r="D1" s="606"/>
      <c r="E1" s="606"/>
      <c r="F1" s="606"/>
      <c r="G1" s="606"/>
      <c r="H1" s="606"/>
      <c r="I1" s="606"/>
      <c r="J1" s="606"/>
      <c r="K1" s="606"/>
      <c r="L1" s="611"/>
      <c r="M1" s="612"/>
      <c r="N1" s="612"/>
      <c r="O1" s="612"/>
      <c r="P1" s="612"/>
      <c r="Q1" s="612"/>
      <c r="R1" s="612"/>
      <c r="S1" s="612"/>
      <c r="T1" s="612"/>
      <c r="U1" s="612"/>
      <c r="V1" s="612"/>
      <c r="W1" s="612"/>
      <c r="X1" s="612"/>
      <c r="Y1" s="612"/>
      <c r="Z1" s="612"/>
      <c r="AA1" s="612"/>
      <c r="AB1" s="612"/>
      <c r="AC1" s="613"/>
      <c r="AD1" s="805"/>
      <c r="AE1" s="805"/>
      <c r="AF1" s="805"/>
      <c r="AG1" s="805"/>
      <c r="AH1" s="805"/>
      <c r="AI1" s="805"/>
      <c r="AJ1" s="805"/>
      <c r="AK1" s="805"/>
      <c r="AL1" s="805"/>
      <c r="AM1" s="805"/>
      <c r="AN1" s="805"/>
      <c r="AO1" s="805"/>
      <c r="AP1" s="805"/>
      <c r="AQ1" s="805"/>
      <c r="AR1" s="805"/>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7"/>
    </row>
    <row r="2" spans="1:70" s="158" customFormat="1" ht="15.75" customHeight="1" x14ac:dyDescent="0.25">
      <c r="A2" s="607"/>
      <c r="B2" s="608"/>
      <c r="C2" s="608"/>
      <c r="D2" s="608"/>
      <c r="E2" s="608"/>
      <c r="F2" s="608"/>
      <c r="G2" s="608"/>
      <c r="H2" s="608"/>
      <c r="I2" s="608"/>
      <c r="J2" s="608"/>
      <c r="K2" s="608"/>
      <c r="L2" s="614"/>
      <c r="M2" s="615"/>
      <c r="N2" s="615"/>
      <c r="O2" s="615"/>
      <c r="P2" s="615"/>
      <c r="Q2" s="615"/>
      <c r="R2" s="615"/>
      <c r="S2" s="615"/>
      <c r="T2" s="615"/>
      <c r="U2" s="615"/>
      <c r="V2" s="615"/>
      <c r="W2" s="615"/>
      <c r="X2" s="615"/>
      <c r="Y2" s="615"/>
      <c r="Z2" s="615"/>
      <c r="AA2" s="615"/>
      <c r="AB2" s="615"/>
      <c r="AC2" s="616"/>
      <c r="AD2" s="805"/>
      <c r="AE2" s="805"/>
      <c r="AF2" s="805"/>
      <c r="AG2" s="805"/>
      <c r="AH2" s="805"/>
      <c r="AI2" s="805"/>
      <c r="AJ2" s="805"/>
      <c r="AK2" s="805"/>
      <c r="AL2" s="805"/>
      <c r="AM2" s="805"/>
      <c r="AN2" s="805"/>
      <c r="AO2" s="805"/>
      <c r="AP2" s="805"/>
      <c r="AQ2" s="805"/>
      <c r="AR2" s="805"/>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7"/>
    </row>
    <row r="3" spans="1:70" s="158" customFormat="1" ht="25.5" customHeight="1" thickBot="1" x14ac:dyDescent="0.3">
      <c r="A3" s="609"/>
      <c r="B3" s="610"/>
      <c r="C3" s="610"/>
      <c r="D3" s="610"/>
      <c r="E3" s="610"/>
      <c r="F3" s="610"/>
      <c r="G3" s="610"/>
      <c r="H3" s="610"/>
      <c r="I3" s="610"/>
      <c r="J3" s="610"/>
      <c r="K3" s="610"/>
      <c r="L3" s="617"/>
      <c r="M3" s="618"/>
      <c r="N3" s="618"/>
      <c r="O3" s="618"/>
      <c r="P3" s="618"/>
      <c r="Q3" s="618"/>
      <c r="R3" s="618"/>
      <c r="S3" s="618"/>
      <c r="T3" s="618"/>
      <c r="U3" s="618"/>
      <c r="V3" s="618"/>
      <c r="W3" s="618"/>
      <c r="X3" s="618"/>
      <c r="Y3" s="618"/>
      <c r="Z3" s="618"/>
      <c r="AA3" s="618"/>
      <c r="AB3" s="618"/>
      <c r="AC3" s="619"/>
      <c r="AD3" s="805"/>
      <c r="AE3" s="805"/>
      <c r="AF3" s="805"/>
      <c r="AG3" s="805"/>
      <c r="AH3" s="805"/>
      <c r="AI3" s="805"/>
      <c r="AJ3" s="805"/>
      <c r="AK3" s="805"/>
      <c r="AL3" s="805"/>
      <c r="AM3" s="805"/>
      <c r="AN3" s="805"/>
      <c r="AO3" s="805"/>
      <c r="AP3" s="805"/>
      <c r="AQ3" s="805"/>
      <c r="AR3" s="805"/>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7"/>
    </row>
    <row r="4" spans="1:70" s="150" customFormat="1" ht="15.75" thickBot="1" x14ac:dyDescent="0.3">
      <c r="A4" s="159"/>
      <c r="B4" s="160"/>
    </row>
    <row r="5" spans="1:70" s="150" customFormat="1" ht="28.5" customHeight="1" thickBot="1" x14ac:dyDescent="0.3">
      <c r="A5" s="601" t="s">
        <v>185</v>
      </c>
      <c r="B5" s="602"/>
      <c r="C5" s="602"/>
      <c r="D5" s="602"/>
      <c r="E5" s="602"/>
      <c r="F5" s="602"/>
      <c r="G5" s="602"/>
      <c r="H5" s="602"/>
      <c r="I5" s="602"/>
      <c r="J5" s="602"/>
      <c r="K5" s="602"/>
      <c r="L5" s="602"/>
      <c r="M5" s="602"/>
      <c r="N5" s="603"/>
      <c r="O5" s="603"/>
      <c r="P5" s="603"/>
      <c r="Q5" s="603"/>
      <c r="R5" s="603"/>
      <c r="S5" s="603"/>
      <c r="T5" s="603"/>
      <c r="U5" s="603"/>
      <c r="V5" s="603"/>
      <c r="W5" s="603"/>
      <c r="X5" s="603"/>
      <c r="Y5" s="603"/>
      <c r="Z5" s="603"/>
      <c r="AA5" s="603"/>
      <c r="AB5" s="603"/>
      <c r="AC5" s="604"/>
      <c r="AD5" s="806"/>
      <c r="AE5" s="806"/>
      <c r="AF5" s="806"/>
      <c r="AG5" s="806"/>
      <c r="AH5" s="806"/>
      <c r="AI5" s="806"/>
      <c r="AJ5" s="806"/>
      <c r="AK5" s="806"/>
      <c r="AL5" s="806"/>
      <c r="AM5" s="806"/>
      <c r="AN5" s="806"/>
      <c r="AO5" s="806"/>
      <c r="AP5" s="806"/>
      <c r="AQ5" s="806"/>
      <c r="AR5" s="806"/>
    </row>
    <row r="6" spans="1:70" s="150" customFormat="1" ht="18.75" customHeight="1" thickBot="1" x14ac:dyDescent="0.3">
      <c r="A6" s="631" t="s">
        <v>186</v>
      </c>
      <c r="B6" s="632"/>
      <c r="C6" s="624" t="s">
        <v>187</v>
      </c>
      <c r="D6" s="625"/>
      <c r="E6" s="625"/>
      <c r="F6" s="625"/>
      <c r="G6" s="625"/>
      <c r="H6" s="625"/>
      <c r="I6" s="625"/>
      <c r="J6" s="625"/>
      <c r="K6" s="625"/>
      <c r="L6" s="625"/>
      <c r="M6" s="625"/>
      <c r="N6" s="625"/>
      <c r="O6" s="625"/>
      <c r="P6" s="625"/>
      <c r="Q6" s="625"/>
      <c r="R6" s="625"/>
      <c r="S6" s="625"/>
      <c r="T6" s="625"/>
      <c r="U6" s="625"/>
      <c r="V6" s="625"/>
      <c r="W6" s="625"/>
      <c r="X6" s="625"/>
      <c r="Y6" s="625"/>
      <c r="Z6" s="625"/>
      <c r="AA6" s="625"/>
      <c r="AB6" s="625"/>
      <c r="AC6" s="626"/>
      <c r="AD6" s="807"/>
      <c r="AE6" s="807"/>
      <c r="AF6" s="807"/>
      <c r="AG6" s="807"/>
      <c r="AH6" s="807"/>
      <c r="AI6" s="807"/>
      <c r="AJ6" s="807"/>
      <c r="AK6" s="807"/>
      <c r="AL6" s="807"/>
      <c r="AM6" s="807"/>
      <c r="AN6" s="807"/>
      <c r="AO6" s="807"/>
      <c r="AP6" s="807"/>
      <c r="AQ6" s="807"/>
      <c r="AR6" s="807"/>
    </row>
    <row r="7" spans="1:70" s="150" customFormat="1" ht="20.25" customHeight="1" x14ac:dyDescent="0.25">
      <c r="A7" s="629" t="s">
        <v>188</v>
      </c>
      <c r="B7" s="630"/>
      <c r="C7" s="96">
        <v>1</v>
      </c>
      <c r="D7" s="97">
        <v>2</v>
      </c>
      <c r="E7" s="96">
        <v>3</v>
      </c>
      <c r="F7" s="96">
        <v>4</v>
      </c>
      <c r="G7" s="96">
        <v>5</v>
      </c>
      <c r="H7" s="96">
        <v>6</v>
      </c>
      <c r="I7" s="96">
        <v>7</v>
      </c>
      <c r="J7" s="96">
        <v>8</v>
      </c>
      <c r="K7" s="96">
        <v>9</v>
      </c>
      <c r="L7" s="96">
        <v>10</v>
      </c>
      <c r="M7" s="96">
        <v>11</v>
      </c>
      <c r="N7" s="96">
        <v>12</v>
      </c>
      <c r="O7" s="96">
        <v>13</v>
      </c>
      <c r="P7" s="96">
        <v>14</v>
      </c>
      <c r="Q7" s="96">
        <v>15</v>
      </c>
      <c r="R7" s="96">
        <v>16</v>
      </c>
      <c r="S7" s="96">
        <v>17</v>
      </c>
      <c r="T7" s="96">
        <v>18</v>
      </c>
      <c r="U7" s="96">
        <v>19</v>
      </c>
      <c r="V7" s="96">
        <v>20</v>
      </c>
      <c r="W7" s="96">
        <v>21</v>
      </c>
      <c r="X7" s="96">
        <v>22</v>
      </c>
      <c r="Y7" s="96">
        <v>23</v>
      </c>
      <c r="Z7" s="96">
        <v>24</v>
      </c>
      <c r="AA7" s="96">
        <v>25</v>
      </c>
      <c r="AB7" s="96">
        <v>26</v>
      </c>
      <c r="AC7" s="96">
        <v>27</v>
      </c>
      <c r="AD7" s="96">
        <v>28</v>
      </c>
      <c r="AE7" s="96">
        <v>29</v>
      </c>
      <c r="AF7" s="96">
        <v>30</v>
      </c>
      <c r="AG7" s="96">
        <v>31</v>
      </c>
      <c r="AH7" s="96">
        <v>32</v>
      </c>
      <c r="AI7" s="96">
        <v>33</v>
      </c>
      <c r="AJ7" s="96">
        <v>34</v>
      </c>
      <c r="AK7" s="96">
        <v>35</v>
      </c>
      <c r="AL7" s="96">
        <v>36</v>
      </c>
      <c r="AM7" s="96">
        <v>37</v>
      </c>
      <c r="AN7" s="808"/>
      <c r="AO7" s="808"/>
      <c r="AP7" s="808"/>
      <c r="AQ7" s="808"/>
      <c r="AR7" s="808"/>
    </row>
    <row r="8" spans="1:70" s="150" customFormat="1" ht="16.5" customHeight="1" thickBot="1" x14ac:dyDescent="0.3">
      <c r="A8" s="627" t="s">
        <v>189</v>
      </c>
      <c r="B8" s="628"/>
      <c r="C8" s="98" t="s">
        <v>190</v>
      </c>
      <c r="D8" s="99" t="s">
        <v>190</v>
      </c>
      <c r="E8" s="98" t="s">
        <v>190</v>
      </c>
      <c r="F8" s="98" t="s">
        <v>190</v>
      </c>
      <c r="G8" s="98" t="s">
        <v>190</v>
      </c>
      <c r="H8" s="98" t="s">
        <v>190</v>
      </c>
      <c r="I8" s="98" t="s">
        <v>190</v>
      </c>
      <c r="J8" s="98" t="s">
        <v>190</v>
      </c>
      <c r="K8" s="98" t="s">
        <v>190</v>
      </c>
      <c r="L8" s="98" t="s">
        <v>190</v>
      </c>
      <c r="M8" s="98" t="s">
        <v>190</v>
      </c>
      <c r="N8" s="100" t="s">
        <v>190</v>
      </c>
      <c r="O8" s="100" t="s">
        <v>190</v>
      </c>
      <c r="P8" s="100" t="s">
        <v>190</v>
      </c>
      <c r="Q8" s="100" t="s">
        <v>190</v>
      </c>
      <c r="R8" s="100" t="s">
        <v>190</v>
      </c>
      <c r="S8" s="100" t="s">
        <v>190</v>
      </c>
      <c r="T8" s="100" t="s">
        <v>190</v>
      </c>
      <c r="U8" s="100" t="s">
        <v>190</v>
      </c>
      <c r="V8" s="100" t="s">
        <v>190</v>
      </c>
      <c r="W8" s="100" t="s">
        <v>190</v>
      </c>
      <c r="X8" s="100" t="s">
        <v>190</v>
      </c>
      <c r="Y8" s="100" t="s">
        <v>190</v>
      </c>
      <c r="Z8" s="100" t="s">
        <v>190</v>
      </c>
      <c r="AA8" s="100" t="s">
        <v>190</v>
      </c>
      <c r="AB8" s="100" t="s">
        <v>190</v>
      </c>
      <c r="AC8" s="100" t="s">
        <v>190</v>
      </c>
      <c r="AD8" s="100" t="s">
        <v>190</v>
      </c>
      <c r="AE8" s="100" t="s">
        <v>190</v>
      </c>
      <c r="AF8" s="100" t="s">
        <v>190</v>
      </c>
      <c r="AG8" s="100" t="s">
        <v>190</v>
      </c>
      <c r="AH8" s="100" t="s">
        <v>190</v>
      </c>
      <c r="AI8" s="100" t="s">
        <v>190</v>
      </c>
      <c r="AJ8" s="100" t="s">
        <v>190</v>
      </c>
      <c r="AK8" s="100" t="s">
        <v>190</v>
      </c>
      <c r="AL8" s="100" t="s">
        <v>190</v>
      </c>
      <c r="AM8" s="100" t="s">
        <v>190</v>
      </c>
      <c r="AN8" s="809"/>
      <c r="AO8" s="809"/>
      <c r="AP8" s="809"/>
      <c r="AQ8" s="809"/>
      <c r="AR8" s="809"/>
    </row>
    <row r="9" spans="1:70" ht="18.75" customHeight="1" x14ac:dyDescent="0.25">
      <c r="A9" s="259">
        <v>1</v>
      </c>
      <c r="B9" s="260" t="s">
        <v>191</v>
      </c>
      <c r="C9" s="141" t="s">
        <v>192</v>
      </c>
      <c r="D9" s="142" t="s">
        <v>192</v>
      </c>
      <c r="E9" s="143" t="s">
        <v>192</v>
      </c>
      <c r="F9" s="141" t="s">
        <v>192</v>
      </c>
      <c r="G9" s="141" t="s">
        <v>192</v>
      </c>
      <c r="H9" s="141" t="s">
        <v>192</v>
      </c>
      <c r="I9" s="143" t="s">
        <v>192</v>
      </c>
      <c r="J9" s="143" t="s">
        <v>192</v>
      </c>
      <c r="K9" s="141" t="s">
        <v>192</v>
      </c>
      <c r="L9" s="141" t="s">
        <v>192</v>
      </c>
      <c r="M9" s="141" t="s">
        <v>195</v>
      </c>
      <c r="N9" s="142" t="s">
        <v>192</v>
      </c>
      <c r="O9" s="144" t="s">
        <v>192</v>
      </c>
      <c r="P9" s="141" t="s">
        <v>192</v>
      </c>
      <c r="Q9" s="141" t="s">
        <v>192</v>
      </c>
      <c r="R9" s="299" t="s">
        <v>192</v>
      </c>
      <c r="S9" s="299" t="s">
        <v>192</v>
      </c>
      <c r="T9" s="299" t="s">
        <v>192</v>
      </c>
      <c r="U9" s="299" t="s">
        <v>192</v>
      </c>
      <c r="V9" s="141" t="s">
        <v>192</v>
      </c>
      <c r="W9" s="299" t="s">
        <v>192</v>
      </c>
      <c r="X9" s="299" t="s">
        <v>192</v>
      </c>
      <c r="Y9" s="141" t="s">
        <v>192</v>
      </c>
      <c r="Z9" s="141" t="s">
        <v>195</v>
      </c>
      <c r="AA9" s="141" t="s">
        <v>192</v>
      </c>
      <c r="AB9" s="142" t="s">
        <v>192</v>
      </c>
      <c r="AC9" s="141" t="s">
        <v>192</v>
      </c>
      <c r="AD9" s="141" t="s">
        <v>195</v>
      </c>
      <c r="AE9" s="141" t="s">
        <v>195</v>
      </c>
      <c r="AF9" s="141" t="s">
        <v>195</v>
      </c>
      <c r="AG9" s="141" t="s">
        <v>195</v>
      </c>
      <c r="AH9" s="141"/>
      <c r="AI9" s="141"/>
      <c r="AJ9" s="141"/>
      <c r="AK9" s="141"/>
      <c r="AL9" s="141"/>
      <c r="AM9" s="141"/>
      <c r="AN9" s="810"/>
      <c r="AO9" s="810"/>
      <c r="AP9" s="810"/>
      <c r="AQ9" s="810"/>
      <c r="AR9" s="810"/>
    </row>
    <row r="10" spans="1:70" ht="18.75" customHeight="1" x14ac:dyDescent="0.25">
      <c r="A10" s="261">
        <v>2</v>
      </c>
      <c r="B10" s="262" t="s">
        <v>193</v>
      </c>
      <c r="C10" s="141" t="s">
        <v>192</v>
      </c>
      <c r="D10" s="142" t="s">
        <v>192</v>
      </c>
      <c r="E10" s="145" t="s">
        <v>192</v>
      </c>
      <c r="F10" s="141" t="s">
        <v>195</v>
      </c>
      <c r="G10" s="141" t="s">
        <v>195</v>
      </c>
      <c r="H10" s="141" t="s">
        <v>192</v>
      </c>
      <c r="I10" s="145" t="s">
        <v>192</v>
      </c>
      <c r="J10" s="145" t="s">
        <v>192</v>
      </c>
      <c r="K10" s="141" t="s">
        <v>195</v>
      </c>
      <c r="L10" s="141" t="s">
        <v>192</v>
      </c>
      <c r="M10" s="141" t="s">
        <v>192</v>
      </c>
      <c r="N10" s="142" t="s">
        <v>195</v>
      </c>
      <c r="O10" s="141" t="s">
        <v>195</v>
      </c>
      <c r="P10" s="141" t="s">
        <v>195</v>
      </c>
      <c r="Q10" s="141" t="s">
        <v>192</v>
      </c>
      <c r="R10" s="299" t="s">
        <v>192</v>
      </c>
      <c r="S10" s="299" t="s">
        <v>192</v>
      </c>
      <c r="T10" s="299" t="s">
        <v>192</v>
      </c>
      <c r="U10" s="299" t="s">
        <v>192</v>
      </c>
      <c r="V10" s="141" t="s">
        <v>192</v>
      </c>
      <c r="W10" s="299" t="s">
        <v>192</v>
      </c>
      <c r="X10" s="299" t="s">
        <v>192</v>
      </c>
      <c r="Y10" s="141" t="s">
        <v>192</v>
      </c>
      <c r="Z10" s="141" t="s">
        <v>195</v>
      </c>
      <c r="AA10" s="141" t="s">
        <v>192</v>
      </c>
      <c r="AB10" s="142" t="s">
        <v>192</v>
      </c>
      <c r="AC10" s="141" t="s">
        <v>195</v>
      </c>
      <c r="AD10" s="141" t="s">
        <v>192</v>
      </c>
      <c r="AE10" s="141" t="s">
        <v>192</v>
      </c>
      <c r="AF10" s="141" t="s">
        <v>192</v>
      </c>
      <c r="AG10" s="141" t="s">
        <v>192</v>
      </c>
      <c r="AH10" s="141"/>
      <c r="AI10" s="141"/>
      <c r="AJ10" s="141"/>
      <c r="AK10" s="141"/>
      <c r="AL10" s="141"/>
      <c r="AM10" s="141"/>
      <c r="AN10" s="810"/>
      <c r="AO10" s="810"/>
      <c r="AP10" s="810"/>
      <c r="AQ10" s="810"/>
      <c r="AR10" s="810"/>
    </row>
    <row r="11" spans="1:70" ht="18.75" customHeight="1" x14ac:dyDescent="0.25">
      <c r="A11" s="261">
        <v>3</v>
      </c>
      <c r="B11" s="262" t="s">
        <v>194</v>
      </c>
      <c r="C11" s="141" t="s">
        <v>195</v>
      </c>
      <c r="D11" s="142" t="s">
        <v>195</v>
      </c>
      <c r="E11" s="145" t="s">
        <v>195</v>
      </c>
      <c r="F11" s="141" t="s">
        <v>192</v>
      </c>
      <c r="G11" s="141" t="s">
        <v>192</v>
      </c>
      <c r="H11" s="141" t="s">
        <v>192</v>
      </c>
      <c r="I11" s="145" t="s">
        <v>192</v>
      </c>
      <c r="J11" s="145" t="s">
        <v>192</v>
      </c>
      <c r="K11" s="141" t="s">
        <v>192</v>
      </c>
      <c r="L11" s="141" t="s">
        <v>192</v>
      </c>
      <c r="M11" s="141" t="s">
        <v>192</v>
      </c>
      <c r="N11" s="142" t="s">
        <v>192</v>
      </c>
      <c r="O11" s="141" t="s">
        <v>192</v>
      </c>
      <c r="P11" s="141" t="s">
        <v>195</v>
      </c>
      <c r="Q11" s="141" t="s">
        <v>192</v>
      </c>
      <c r="R11" s="299" t="s">
        <v>192</v>
      </c>
      <c r="S11" s="299" t="s">
        <v>192</v>
      </c>
      <c r="T11" s="299" t="s">
        <v>192</v>
      </c>
      <c r="U11" s="299" t="s">
        <v>192</v>
      </c>
      <c r="V11" s="141" t="s">
        <v>192</v>
      </c>
      <c r="W11" s="299" t="s">
        <v>192</v>
      </c>
      <c r="X11" s="299" t="s">
        <v>192</v>
      </c>
      <c r="Y11" s="141" t="s">
        <v>192</v>
      </c>
      <c r="Z11" s="141" t="s">
        <v>195</v>
      </c>
      <c r="AA11" s="141" t="s">
        <v>192</v>
      </c>
      <c r="AB11" s="142" t="s">
        <v>192</v>
      </c>
      <c r="AC11" s="141" t="s">
        <v>192</v>
      </c>
      <c r="AD11" s="141" t="s">
        <v>192</v>
      </c>
      <c r="AE11" s="141" t="s">
        <v>192</v>
      </c>
      <c r="AF11" s="141" t="s">
        <v>192</v>
      </c>
      <c r="AG11" s="141" t="s">
        <v>192</v>
      </c>
      <c r="AH11" s="141"/>
      <c r="AI11" s="141"/>
      <c r="AJ11" s="141"/>
      <c r="AK11" s="141"/>
      <c r="AL11" s="141"/>
      <c r="AM11" s="141"/>
      <c r="AN11" s="810"/>
      <c r="AO11" s="810"/>
      <c r="AP11" s="810"/>
      <c r="AQ11" s="810"/>
      <c r="AR11" s="810"/>
    </row>
    <row r="12" spans="1:70" ht="18.75" customHeight="1" x14ac:dyDescent="0.25">
      <c r="A12" s="261">
        <v>4</v>
      </c>
      <c r="B12" s="262" t="s">
        <v>196</v>
      </c>
      <c r="C12" s="141" t="s">
        <v>195</v>
      </c>
      <c r="D12" s="142" t="s">
        <v>195</v>
      </c>
      <c r="E12" s="145" t="s">
        <v>195</v>
      </c>
      <c r="F12" s="141" t="s">
        <v>195</v>
      </c>
      <c r="G12" s="141" t="s">
        <v>195</v>
      </c>
      <c r="H12" s="141" t="s">
        <v>195</v>
      </c>
      <c r="I12" s="145" t="s">
        <v>192</v>
      </c>
      <c r="J12" s="145" t="s">
        <v>192</v>
      </c>
      <c r="K12" s="141" t="s">
        <v>192</v>
      </c>
      <c r="L12" s="141" t="s">
        <v>195</v>
      </c>
      <c r="M12" s="141" t="s">
        <v>192</v>
      </c>
      <c r="N12" s="142" t="s">
        <v>192</v>
      </c>
      <c r="O12" s="141" t="s">
        <v>192</v>
      </c>
      <c r="P12" s="141" t="s">
        <v>195</v>
      </c>
      <c r="Q12" s="141" t="s">
        <v>195</v>
      </c>
      <c r="R12" s="299" t="s">
        <v>195</v>
      </c>
      <c r="S12" s="299" t="s">
        <v>195</v>
      </c>
      <c r="T12" s="299" t="s">
        <v>195</v>
      </c>
      <c r="U12" s="299" t="s">
        <v>195</v>
      </c>
      <c r="V12" s="141" t="s">
        <v>195</v>
      </c>
      <c r="W12" s="299" t="s">
        <v>195</v>
      </c>
      <c r="X12" s="299" t="s">
        <v>195</v>
      </c>
      <c r="Y12" s="141" t="s">
        <v>195</v>
      </c>
      <c r="Z12" s="141" t="s">
        <v>195</v>
      </c>
      <c r="AA12" s="141" t="s">
        <v>195</v>
      </c>
      <c r="AB12" s="142" t="s">
        <v>195</v>
      </c>
      <c r="AC12" s="141" t="s">
        <v>195</v>
      </c>
      <c r="AD12" s="141" t="s">
        <v>192</v>
      </c>
      <c r="AE12" s="141" t="s">
        <v>192</v>
      </c>
      <c r="AF12" s="141" t="s">
        <v>192</v>
      </c>
      <c r="AG12" s="141" t="s">
        <v>192</v>
      </c>
      <c r="AH12" s="141"/>
      <c r="AI12" s="141"/>
      <c r="AJ12" s="141"/>
      <c r="AK12" s="141"/>
      <c r="AL12" s="141"/>
      <c r="AM12" s="141"/>
      <c r="AN12" s="810"/>
      <c r="AO12" s="810"/>
      <c r="AP12" s="810"/>
      <c r="AQ12" s="810"/>
      <c r="AR12" s="810"/>
    </row>
    <row r="13" spans="1:70" ht="18.75" customHeight="1" x14ac:dyDescent="0.25">
      <c r="A13" s="261">
        <v>5</v>
      </c>
      <c r="B13" s="262" t="s">
        <v>197</v>
      </c>
      <c r="C13" s="141" t="s">
        <v>192</v>
      </c>
      <c r="D13" s="142" t="s">
        <v>192</v>
      </c>
      <c r="E13" s="145" t="s">
        <v>192</v>
      </c>
      <c r="F13" s="141" t="s">
        <v>192</v>
      </c>
      <c r="G13" s="141" t="s">
        <v>192</v>
      </c>
      <c r="H13" s="141" t="s">
        <v>192</v>
      </c>
      <c r="I13" s="145" t="s">
        <v>192</v>
      </c>
      <c r="J13" s="145" t="s">
        <v>192</v>
      </c>
      <c r="K13" s="141" t="s">
        <v>192</v>
      </c>
      <c r="L13" s="141" t="s">
        <v>192</v>
      </c>
      <c r="M13" s="141" t="s">
        <v>192</v>
      </c>
      <c r="N13" s="142" t="s">
        <v>192</v>
      </c>
      <c r="O13" s="299" t="s">
        <v>192</v>
      </c>
      <c r="P13" s="141" t="s">
        <v>192</v>
      </c>
      <c r="Q13" s="141" t="s">
        <v>192</v>
      </c>
      <c r="R13" s="299" t="s">
        <v>192</v>
      </c>
      <c r="S13" s="299" t="s">
        <v>192</v>
      </c>
      <c r="T13" s="299" t="s">
        <v>192</v>
      </c>
      <c r="U13" s="299" t="s">
        <v>192</v>
      </c>
      <c r="V13" s="141" t="s">
        <v>195</v>
      </c>
      <c r="W13" s="299" t="s">
        <v>192</v>
      </c>
      <c r="X13" s="299" t="s">
        <v>192</v>
      </c>
      <c r="Y13" s="141" t="s">
        <v>195</v>
      </c>
      <c r="Z13" s="141" t="s">
        <v>192</v>
      </c>
      <c r="AA13" s="141" t="s">
        <v>192</v>
      </c>
      <c r="AB13" s="142" t="s">
        <v>192</v>
      </c>
      <c r="AC13" s="141" t="s">
        <v>192</v>
      </c>
      <c r="AD13" s="141" t="s">
        <v>192</v>
      </c>
      <c r="AE13" s="141" t="s">
        <v>192</v>
      </c>
      <c r="AF13" s="141" t="s">
        <v>192</v>
      </c>
      <c r="AG13" s="141" t="s">
        <v>192</v>
      </c>
      <c r="AH13" s="141"/>
      <c r="AI13" s="141"/>
      <c r="AJ13" s="141"/>
      <c r="AK13" s="141"/>
      <c r="AL13" s="141"/>
      <c r="AM13" s="141"/>
      <c r="AN13" s="810"/>
      <c r="AO13" s="810"/>
      <c r="AP13" s="810"/>
      <c r="AQ13" s="810"/>
      <c r="AR13" s="810"/>
    </row>
    <row r="14" spans="1:70" ht="18.75" customHeight="1" x14ac:dyDescent="0.25">
      <c r="A14" s="261">
        <v>6</v>
      </c>
      <c r="B14" s="262" t="s">
        <v>198</v>
      </c>
      <c r="C14" s="141" t="s">
        <v>192</v>
      </c>
      <c r="D14" s="142" t="s">
        <v>192</v>
      </c>
      <c r="E14" s="145" t="s">
        <v>192</v>
      </c>
      <c r="F14" s="141" t="s">
        <v>192</v>
      </c>
      <c r="G14" s="141" t="s">
        <v>192</v>
      </c>
      <c r="H14" s="141" t="s">
        <v>195</v>
      </c>
      <c r="I14" s="145" t="s">
        <v>192</v>
      </c>
      <c r="J14" s="145" t="s">
        <v>192</v>
      </c>
      <c r="K14" s="141" t="s">
        <v>195</v>
      </c>
      <c r="L14" s="141" t="s">
        <v>192</v>
      </c>
      <c r="M14" s="141" t="s">
        <v>195</v>
      </c>
      <c r="N14" s="142" t="s">
        <v>192</v>
      </c>
      <c r="O14" s="299" t="s">
        <v>192</v>
      </c>
      <c r="P14" s="141" t="s">
        <v>195</v>
      </c>
      <c r="Q14" s="141" t="s">
        <v>192</v>
      </c>
      <c r="R14" s="299" t="s">
        <v>192</v>
      </c>
      <c r="S14" s="299" t="s">
        <v>192</v>
      </c>
      <c r="T14" s="299" t="s">
        <v>192</v>
      </c>
      <c r="U14" s="299" t="s">
        <v>192</v>
      </c>
      <c r="V14" s="141" t="s">
        <v>195</v>
      </c>
      <c r="W14" s="299" t="s">
        <v>192</v>
      </c>
      <c r="X14" s="299" t="s">
        <v>192</v>
      </c>
      <c r="Y14" s="141" t="s">
        <v>195</v>
      </c>
      <c r="Z14" s="141" t="s">
        <v>195</v>
      </c>
      <c r="AA14" s="141" t="s">
        <v>195</v>
      </c>
      <c r="AB14" s="142" t="s">
        <v>192</v>
      </c>
      <c r="AC14" s="141" t="s">
        <v>192</v>
      </c>
      <c r="AD14" s="141" t="s">
        <v>195</v>
      </c>
      <c r="AE14" s="141" t="s">
        <v>195</v>
      </c>
      <c r="AF14" s="141" t="s">
        <v>195</v>
      </c>
      <c r="AG14" s="141" t="s">
        <v>195</v>
      </c>
      <c r="AH14" s="141"/>
      <c r="AI14" s="141"/>
      <c r="AJ14" s="141"/>
      <c r="AK14" s="141"/>
      <c r="AL14" s="141"/>
      <c r="AM14" s="141"/>
      <c r="AN14" s="810"/>
      <c r="AO14" s="810"/>
      <c r="AP14" s="810"/>
      <c r="AQ14" s="810"/>
      <c r="AR14" s="810"/>
    </row>
    <row r="15" spans="1:70" ht="18.75" customHeight="1" x14ac:dyDescent="0.25">
      <c r="A15" s="261">
        <v>7</v>
      </c>
      <c r="B15" s="262" t="s">
        <v>199</v>
      </c>
      <c r="C15" s="141" t="s">
        <v>195</v>
      </c>
      <c r="D15" s="142" t="s">
        <v>192</v>
      </c>
      <c r="E15" s="145" t="s">
        <v>192</v>
      </c>
      <c r="F15" s="141" t="s">
        <v>192</v>
      </c>
      <c r="G15" s="141" t="s">
        <v>192</v>
      </c>
      <c r="H15" s="141" t="s">
        <v>192</v>
      </c>
      <c r="I15" s="145" t="s">
        <v>192</v>
      </c>
      <c r="J15" s="145" t="s">
        <v>192</v>
      </c>
      <c r="K15" s="141" t="s">
        <v>195</v>
      </c>
      <c r="L15" s="141" t="s">
        <v>192</v>
      </c>
      <c r="M15" s="141" t="s">
        <v>195</v>
      </c>
      <c r="N15" s="142" t="s">
        <v>195</v>
      </c>
      <c r="O15" s="299" t="s">
        <v>195</v>
      </c>
      <c r="P15" s="141" t="s">
        <v>195</v>
      </c>
      <c r="Q15" s="141" t="s">
        <v>192</v>
      </c>
      <c r="R15" s="299" t="s">
        <v>192</v>
      </c>
      <c r="S15" s="299" t="s">
        <v>192</v>
      </c>
      <c r="T15" s="299" t="s">
        <v>192</v>
      </c>
      <c r="U15" s="299" t="s">
        <v>192</v>
      </c>
      <c r="V15" s="141" t="s">
        <v>195</v>
      </c>
      <c r="W15" s="299" t="s">
        <v>192</v>
      </c>
      <c r="X15" s="299" t="s">
        <v>192</v>
      </c>
      <c r="Y15" s="141" t="s">
        <v>195</v>
      </c>
      <c r="Z15" s="141" t="s">
        <v>192</v>
      </c>
      <c r="AA15" s="141" t="s">
        <v>192</v>
      </c>
      <c r="AB15" s="142" t="s">
        <v>195</v>
      </c>
      <c r="AC15" s="141" t="s">
        <v>192</v>
      </c>
      <c r="AD15" s="141" t="s">
        <v>195</v>
      </c>
      <c r="AE15" s="141" t="s">
        <v>195</v>
      </c>
      <c r="AF15" s="141" t="s">
        <v>195</v>
      </c>
      <c r="AG15" s="141" t="s">
        <v>195</v>
      </c>
      <c r="AH15" s="141"/>
      <c r="AI15" s="141"/>
      <c r="AJ15" s="141"/>
      <c r="AK15" s="141"/>
      <c r="AL15" s="141"/>
      <c r="AM15" s="141"/>
      <c r="AN15" s="810"/>
      <c r="AO15" s="810"/>
      <c r="AP15" s="810"/>
      <c r="AQ15" s="810"/>
      <c r="AR15" s="810"/>
    </row>
    <row r="16" spans="1:70" ht="33" customHeight="1" x14ac:dyDescent="0.25">
      <c r="A16" s="261">
        <v>8</v>
      </c>
      <c r="B16" s="262" t="s">
        <v>200</v>
      </c>
      <c r="C16" s="141" t="s">
        <v>195</v>
      </c>
      <c r="D16" s="142" t="s">
        <v>195</v>
      </c>
      <c r="E16" s="145" t="s">
        <v>195</v>
      </c>
      <c r="F16" s="141" t="s">
        <v>195</v>
      </c>
      <c r="G16" s="141" t="s">
        <v>195</v>
      </c>
      <c r="H16" s="141" t="s">
        <v>195</v>
      </c>
      <c r="I16" s="145" t="s">
        <v>192</v>
      </c>
      <c r="J16" s="145" t="s">
        <v>192</v>
      </c>
      <c r="K16" s="141" t="s">
        <v>195</v>
      </c>
      <c r="L16" s="141" t="s">
        <v>195</v>
      </c>
      <c r="M16" s="141" t="s">
        <v>195</v>
      </c>
      <c r="N16" s="142" t="s">
        <v>192</v>
      </c>
      <c r="O16" s="299" t="s">
        <v>192</v>
      </c>
      <c r="P16" s="141" t="s">
        <v>195</v>
      </c>
      <c r="Q16" s="141" t="s">
        <v>192</v>
      </c>
      <c r="R16" s="299" t="s">
        <v>192</v>
      </c>
      <c r="S16" s="299" t="s">
        <v>192</v>
      </c>
      <c r="T16" s="299" t="s">
        <v>192</v>
      </c>
      <c r="U16" s="299" t="s">
        <v>192</v>
      </c>
      <c r="V16" s="141" t="s">
        <v>195</v>
      </c>
      <c r="W16" s="299" t="s">
        <v>192</v>
      </c>
      <c r="X16" s="299" t="s">
        <v>192</v>
      </c>
      <c r="Y16" s="141" t="s">
        <v>195</v>
      </c>
      <c r="Z16" s="141" t="s">
        <v>192</v>
      </c>
      <c r="AA16" s="141" t="s">
        <v>195</v>
      </c>
      <c r="AB16" s="142" t="s">
        <v>195</v>
      </c>
      <c r="AC16" s="141" t="s">
        <v>195</v>
      </c>
      <c r="AD16" s="141" t="s">
        <v>195</v>
      </c>
      <c r="AE16" s="141" t="s">
        <v>195</v>
      </c>
      <c r="AF16" s="141" t="s">
        <v>195</v>
      </c>
      <c r="AG16" s="141" t="s">
        <v>195</v>
      </c>
      <c r="AH16" s="141"/>
      <c r="AI16" s="141"/>
      <c r="AJ16" s="141"/>
      <c r="AK16" s="141"/>
      <c r="AL16" s="141"/>
      <c r="AM16" s="141"/>
      <c r="AN16" s="810"/>
      <c r="AO16" s="810"/>
      <c r="AP16" s="810"/>
      <c r="AQ16" s="810"/>
      <c r="AR16" s="810"/>
    </row>
    <row r="17" spans="1:44" ht="18.75" customHeight="1" x14ac:dyDescent="0.25">
      <c r="A17" s="261">
        <v>9</v>
      </c>
      <c r="B17" s="262" t="s">
        <v>201</v>
      </c>
      <c r="C17" s="141" t="s">
        <v>195</v>
      </c>
      <c r="D17" s="142" t="s">
        <v>195</v>
      </c>
      <c r="E17" s="145" t="s">
        <v>195</v>
      </c>
      <c r="F17" s="141" t="s">
        <v>195</v>
      </c>
      <c r="G17" s="141" t="s">
        <v>195</v>
      </c>
      <c r="H17" s="141" t="s">
        <v>195</v>
      </c>
      <c r="I17" s="145" t="s">
        <v>195</v>
      </c>
      <c r="J17" s="145" t="s">
        <v>195</v>
      </c>
      <c r="K17" s="141" t="s">
        <v>192</v>
      </c>
      <c r="L17" s="141" t="s">
        <v>192</v>
      </c>
      <c r="M17" s="141" t="s">
        <v>195</v>
      </c>
      <c r="N17" s="142" t="s">
        <v>192</v>
      </c>
      <c r="O17" s="299" t="s">
        <v>192</v>
      </c>
      <c r="P17" s="141" t="s">
        <v>195</v>
      </c>
      <c r="Q17" s="141" t="s">
        <v>195</v>
      </c>
      <c r="R17" s="299" t="s">
        <v>192</v>
      </c>
      <c r="S17" s="299" t="s">
        <v>192</v>
      </c>
      <c r="T17" s="299" t="s">
        <v>192</v>
      </c>
      <c r="U17" s="299" t="s">
        <v>192</v>
      </c>
      <c r="V17" s="141" t="s">
        <v>195</v>
      </c>
      <c r="W17" s="299" t="s">
        <v>192</v>
      </c>
      <c r="X17" s="299" t="s">
        <v>192</v>
      </c>
      <c r="Y17" s="141" t="s">
        <v>195</v>
      </c>
      <c r="Z17" s="141" t="s">
        <v>192</v>
      </c>
      <c r="AA17" s="141" t="s">
        <v>192</v>
      </c>
      <c r="AB17" s="142" t="s">
        <v>195</v>
      </c>
      <c r="AC17" s="141" t="s">
        <v>195</v>
      </c>
      <c r="AD17" s="141" t="s">
        <v>195</v>
      </c>
      <c r="AE17" s="141" t="s">
        <v>195</v>
      </c>
      <c r="AF17" s="141" t="s">
        <v>195</v>
      </c>
      <c r="AG17" s="141" t="s">
        <v>195</v>
      </c>
      <c r="AH17" s="141"/>
      <c r="AI17" s="141"/>
      <c r="AJ17" s="141"/>
      <c r="AK17" s="141"/>
      <c r="AL17" s="141"/>
      <c r="AM17" s="141"/>
      <c r="AN17" s="810"/>
      <c r="AO17" s="810"/>
      <c r="AP17" s="810"/>
      <c r="AQ17" s="810"/>
      <c r="AR17" s="810"/>
    </row>
    <row r="18" spans="1:44" ht="18.75" customHeight="1" x14ac:dyDescent="0.25">
      <c r="A18" s="261">
        <v>10</v>
      </c>
      <c r="B18" s="262" t="s">
        <v>202</v>
      </c>
      <c r="C18" s="141" t="s">
        <v>192</v>
      </c>
      <c r="D18" s="142" t="s">
        <v>192</v>
      </c>
      <c r="E18" s="145" t="s">
        <v>192</v>
      </c>
      <c r="F18" s="141" t="s">
        <v>192</v>
      </c>
      <c r="G18" s="141" t="s">
        <v>192</v>
      </c>
      <c r="H18" s="141" t="s">
        <v>192</v>
      </c>
      <c r="I18" s="145" t="s">
        <v>192</v>
      </c>
      <c r="J18" s="145" t="s">
        <v>192</v>
      </c>
      <c r="K18" s="141" t="s">
        <v>192</v>
      </c>
      <c r="L18" s="141" t="s">
        <v>192</v>
      </c>
      <c r="M18" s="141" t="s">
        <v>192</v>
      </c>
      <c r="N18" s="142" t="s">
        <v>192</v>
      </c>
      <c r="O18" s="299" t="s">
        <v>192</v>
      </c>
      <c r="P18" s="141" t="s">
        <v>195</v>
      </c>
      <c r="Q18" s="141" t="s">
        <v>192</v>
      </c>
      <c r="R18" s="299" t="s">
        <v>192</v>
      </c>
      <c r="S18" s="299" t="s">
        <v>192</v>
      </c>
      <c r="T18" s="299" t="s">
        <v>192</v>
      </c>
      <c r="U18" s="299" t="s">
        <v>192</v>
      </c>
      <c r="V18" s="141" t="s">
        <v>195</v>
      </c>
      <c r="W18" s="299" t="s">
        <v>192</v>
      </c>
      <c r="X18" s="299" t="s">
        <v>192</v>
      </c>
      <c r="Y18" s="141" t="s">
        <v>195</v>
      </c>
      <c r="Z18" s="141" t="s">
        <v>192</v>
      </c>
      <c r="AA18" s="141" t="s">
        <v>195</v>
      </c>
      <c r="AB18" s="142" t="s">
        <v>192</v>
      </c>
      <c r="AC18" s="141" t="s">
        <v>192</v>
      </c>
      <c r="AD18" s="141" t="s">
        <v>192</v>
      </c>
      <c r="AE18" s="141" t="s">
        <v>192</v>
      </c>
      <c r="AF18" s="141" t="s">
        <v>192</v>
      </c>
      <c r="AG18" s="141" t="s">
        <v>192</v>
      </c>
      <c r="AH18" s="141"/>
      <c r="AI18" s="141"/>
      <c r="AJ18" s="141"/>
      <c r="AK18" s="141"/>
      <c r="AL18" s="141"/>
      <c r="AM18" s="141"/>
      <c r="AN18" s="810"/>
      <c r="AO18" s="810"/>
      <c r="AP18" s="810"/>
      <c r="AQ18" s="810"/>
      <c r="AR18" s="810"/>
    </row>
    <row r="19" spans="1:44" ht="18.75" customHeight="1" x14ac:dyDescent="0.25">
      <c r="A19" s="261">
        <v>11</v>
      </c>
      <c r="B19" s="262" t="s">
        <v>203</v>
      </c>
      <c r="C19" s="141" t="s">
        <v>192</v>
      </c>
      <c r="D19" s="142" t="s">
        <v>192</v>
      </c>
      <c r="E19" s="145" t="s">
        <v>192</v>
      </c>
      <c r="F19" s="141" t="s">
        <v>192</v>
      </c>
      <c r="G19" s="141" t="s">
        <v>192</v>
      </c>
      <c r="H19" s="141" t="s">
        <v>192</v>
      </c>
      <c r="I19" s="145" t="s">
        <v>192</v>
      </c>
      <c r="J19" s="145" t="s">
        <v>192</v>
      </c>
      <c r="K19" s="141" t="s">
        <v>192</v>
      </c>
      <c r="L19" s="141" t="s">
        <v>192</v>
      </c>
      <c r="M19" s="141" t="s">
        <v>192</v>
      </c>
      <c r="N19" s="142" t="s">
        <v>192</v>
      </c>
      <c r="O19" s="299" t="s">
        <v>192</v>
      </c>
      <c r="P19" s="141" t="s">
        <v>195</v>
      </c>
      <c r="Q19" s="141" t="s">
        <v>192</v>
      </c>
      <c r="R19" s="299" t="s">
        <v>192</v>
      </c>
      <c r="S19" s="299" t="s">
        <v>192</v>
      </c>
      <c r="T19" s="299" t="s">
        <v>192</v>
      </c>
      <c r="U19" s="299" t="s">
        <v>192</v>
      </c>
      <c r="V19" s="141" t="s">
        <v>195</v>
      </c>
      <c r="W19" s="299" t="s">
        <v>192</v>
      </c>
      <c r="X19" s="299" t="s">
        <v>192</v>
      </c>
      <c r="Y19" s="141" t="s">
        <v>195</v>
      </c>
      <c r="Z19" s="141" t="s">
        <v>192</v>
      </c>
      <c r="AA19" s="141" t="s">
        <v>195</v>
      </c>
      <c r="AB19" s="142" t="s">
        <v>192</v>
      </c>
      <c r="AC19" s="141" t="s">
        <v>192</v>
      </c>
      <c r="AD19" s="141" t="s">
        <v>192</v>
      </c>
      <c r="AE19" s="141" t="s">
        <v>192</v>
      </c>
      <c r="AF19" s="141" t="s">
        <v>192</v>
      </c>
      <c r="AG19" s="141" t="s">
        <v>192</v>
      </c>
      <c r="AH19" s="141"/>
      <c r="AI19" s="141"/>
      <c r="AJ19" s="141"/>
      <c r="AK19" s="141"/>
      <c r="AL19" s="141"/>
      <c r="AM19" s="141"/>
      <c r="AN19" s="810"/>
      <c r="AO19" s="810"/>
      <c r="AP19" s="810"/>
      <c r="AQ19" s="810"/>
      <c r="AR19" s="810"/>
    </row>
    <row r="20" spans="1:44" ht="18.75" customHeight="1" x14ac:dyDescent="0.25">
      <c r="A20" s="261">
        <v>12</v>
      </c>
      <c r="B20" s="262" t="s">
        <v>204</v>
      </c>
      <c r="C20" s="141" t="s">
        <v>192</v>
      </c>
      <c r="D20" s="142" t="s">
        <v>192</v>
      </c>
      <c r="E20" s="145" t="s">
        <v>192</v>
      </c>
      <c r="F20" s="141" t="s">
        <v>192</v>
      </c>
      <c r="G20" s="141" t="s">
        <v>192</v>
      </c>
      <c r="H20" s="141" t="s">
        <v>192</v>
      </c>
      <c r="I20" s="145" t="s">
        <v>192</v>
      </c>
      <c r="J20" s="145" t="s">
        <v>192</v>
      </c>
      <c r="K20" s="141" t="s">
        <v>192</v>
      </c>
      <c r="L20" s="141" t="s">
        <v>192</v>
      </c>
      <c r="M20" s="141" t="s">
        <v>192</v>
      </c>
      <c r="N20" s="142" t="s">
        <v>192</v>
      </c>
      <c r="O20" s="299" t="s">
        <v>192</v>
      </c>
      <c r="P20" s="141" t="s">
        <v>192</v>
      </c>
      <c r="Q20" s="141" t="s">
        <v>192</v>
      </c>
      <c r="R20" s="299" t="s">
        <v>192</v>
      </c>
      <c r="S20" s="299" t="s">
        <v>192</v>
      </c>
      <c r="T20" s="299" t="s">
        <v>192</v>
      </c>
      <c r="U20" s="299" t="s">
        <v>192</v>
      </c>
      <c r="V20" s="141" t="s">
        <v>192</v>
      </c>
      <c r="W20" s="299" t="s">
        <v>192</v>
      </c>
      <c r="X20" s="299" t="s">
        <v>192</v>
      </c>
      <c r="Y20" s="141" t="s">
        <v>192</v>
      </c>
      <c r="Z20" s="141" t="s">
        <v>192</v>
      </c>
      <c r="AA20" s="141" t="s">
        <v>192</v>
      </c>
      <c r="AB20" s="142" t="s">
        <v>192</v>
      </c>
      <c r="AC20" s="141" t="s">
        <v>192</v>
      </c>
      <c r="AD20" s="141" t="s">
        <v>192</v>
      </c>
      <c r="AE20" s="141" t="s">
        <v>192</v>
      </c>
      <c r="AF20" s="141" t="s">
        <v>192</v>
      </c>
      <c r="AG20" s="141" t="s">
        <v>192</v>
      </c>
      <c r="AH20" s="141"/>
      <c r="AI20" s="141"/>
      <c r="AJ20" s="141"/>
      <c r="AK20" s="141"/>
      <c r="AL20" s="141"/>
      <c r="AM20" s="141"/>
      <c r="AN20" s="810"/>
      <c r="AO20" s="810"/>
      <c r="AP20" s="810"/>
      <c r="AQ20" s="810"/>
      <c r="AR20" s="810"/>
    </row>
    <row r="21" spans="1:44" ht="18.75" customHeight="1" x14ac:dyDescent="0.25">
      <c r="A21" s="261">
        <v>13</v>
      </c>
      <c r="B21" s="262" t="s">
        <v>205</v>
      </c>
      <c r="C21" s="141" t="s">
        <v>192</v>
      </c>
      <c r="D21" s="142" t="s">
        <v>192</v>
      </c>
      <c r="E21" s="145" t="s">
        <v>192</v>
      </c>
      <c r="F21" s="141" t="s">
        <v>192</v>
      </c>
      <c r="G21" s="141" t="s">
        <v>192</v>
      </c>
      <c r="H21" s="141" t="s">
        <v>195</v>
      </c>
      <c r="I21" s="145" t="s">
        <v>192</v>
      </c>
      <c r="J21" s="145" t="s">
        <v>192</v>
      </c>
      <c r="K21" s="141" t="s">
        <v>195</v>
      </c>
      <c r="L21" s="141" t="s">
        <v>192</v>
      </c>
      <c r="M21" s="141" t="s">
        <v>195</v>
      </c>
      <c r="N21" s="142" t="s">
        <v>195</v>
      </c>
      <c r="O21" s="299" t="s">
        <v>195</v>
      </c>
      <c r="P21" s="141" t="s">
        <v>195</v>
      </c>
      <c r="Q21" s="141" t="s">
        <v>192</v>
      </c>
      <c r="R21" s="299" t="s">
        <v>192</v>
      </c>
      <c r="S21" s="299" t="s">
        <v>192</v>
      </c>
      <c r="T21" s="299" t="s">
        <v>192</v>
      </c>
      <c r="U21" s="299" t="s">
        <v>192</v>
      </c>
      <c r="V21" s="141" t="s">
        <v>195</v>
      </c>
      <c r="W21" s="299" t="s">
        <v>192</v>
      </c>
      <c r="X21" s="299" t="s">
        <v>192</v>
      </c>
      <c r="Y21" s="141" t="s">
        <v>195</v>
      </c>
      <c r="Z21" s="141" t="s">
        <v>192</v>
      </c>
      <c r="AA21" s="141" t="s">
        <v>195</v>
      </c>
      <c r="AB21" s="142" t="s">
        <v>192</v>
      </c>
      <c r="AC21" s="141" t="s">
        <v>192</v>
      </c>
      <c r="AD21" s="141" t="s">
        <v>195</v>
      </c>
      <c r="AE21" s="141" t="s">
        <v>195</v>
      </c>
      <c r="AF21" s="141" t="s">
        <v>195</v>
      </c>
      <c r="AG21" s="141" t="s">
        <v>195</v>
      </c>
      <c r="AH21" s="141"/>
      <c r="AI21" s="141"/>
      <c r="AJ21" s="141"/>
      <c r="AK21" s="141"/>
      <c r="AL21" s="141"/>
      <c r="AM21" s="141"/>
      <c r="AN21" s="810"/>
      <c r="AO21" s="810"/>
      <c r="AP21" s="810"/>
      <c r="AQ21" s="810"/>
      <c r="AR21" s="810"/>
    </row>
    <row r="22" spans="1:44" ht="18.75" customHeight="1" x14ac:dyDescent="0.25">
      <c r="A22" s="261">
        <v>14</v>
      </c>
      <c r="B22" s="262" t="s">
        <v>206</v>
      </c>
      <c r="C22" s="141" t="s">
        <v>195</v>
      </c>
      <c r="D22" s="142" t="s">
        <v>192</v>
      </c>
      <c r="E22" s="145" t="s">
        <v>192</v>
      </c>
      <c r="F22" s="141" t="s">
        <v>195</v>
      </c>
      <c r="G22" s="141" t="s">
        <v>195</v>
      </c>
      <c r="H22" s="141" t="s">
        <v>192</v>
      </c>
      <c r="I22" s="145" t="s">
        <v>192</v>
      </c>
      <c r="J22" s="145" t="s">
        <v>192</v>
      </c>
      <c r="K22" s="141" t="s">
        <v>195</v>
      </c>
      <c r="L22" s="141" t="s">
        <v>192</v>
      </c>
      <c r="M22" s="141" t="s">
        <v>195</v>
      </c>
      <c r="N22" s="142" t="s">
        <v>195</v>
      </c>
      <c r="O22" s="299" t="s">
        <v>195</v>
      </c>
      <c r="P22" s="141" t="s">
        <v>195</v>
      </c>
      <c r="Q22" s="141" t="s">
        <v>192</v>
      </c>
      <c r="R22" s="299" t="s">
        <v>192</v>
      </c>
      <c r="S22" s="299" t="s">
        <v>192</v>
      </c>
      <c r="T22" s="299" t="s">
        <v>192</v>
      </c>
      <c r="U22" s="299" t="s">
        <v>192</v>
      </c>
      <c r="V22" s="141" t="s">
        <v>195</v>
      </c>
      <c r="W22" s="299" t="s">
        <v>192</v>
      </c>
      <c r="X22" s="299" t="s">
        <v>192</v>
      </c>
      <c r="Y22" s="141" t="s">
        <v>195</v>
      </c>
      <c r="Z22" s="141" t="s">
        <v>192</v>
      </c>
      <c r="AA22" s="141" t="s">
        <v>195</v>
      </c>
      <c r="AB22" s="142" t="s">
        <v>192</v>
      </c>
      <c r="AC22" s="141" t="s">
        <v>195</v>
      </c>
      <c r="AD22" s="141" t="s">
        <v>195</v>
      </c>
      <c r="AE22" s="141" t="s">
        <v>195</v>
      </c>
      <c r="AF22" s="141" t="s">
        <v>195</v>
      </c>
      <c r="AG22" s="141" t="s">
        <v>195</v>
      </c>
      <c r="AH22" s="141"/>
      <c r="AI22" s="141"/>
      <c r="AJ22" s="141"/>
      <c r="AK22" s="141"/>
      <c r="AL22" s="141"/>
      <c r="AM22" s="141"/>
      <c r="AN22" s="810"/>
      <c r="AO22" s="810"/>
      <c r="AP22" s="810"/>
      <c r="AQ22" s="810"/>
      <c r="AR22" s="810"/>
    </row>
    <row r="23" spans="1:44" ht="18.75" customHeight="1" x14ac:dyDescent="0.25">
      <c r="A23" s="261">
        <v>15</v>
      </c>
      <c r="B23" s="262" t="s">
        <v>207</v>
      </c>
      <c r="C23" s="141" t="s">
        <v>195</v>
      </c>
      <c r="D23" s="142" t="s">
        <v>195</v>
      </c>
      <c r="E23" s="145" t="s">
        <v>195</v>
      </c>
      <c r="F23" s="141" t="s">
        <v>195</v>
      </c>
      <c r="G23" s="141" t="s">
        <v>195</v>
      </c>
      <c r="H23" s="141" t="s">
        <v>192</v>
      </c>
      <c r="I23" s="145" t="s">
        <v>195</v>
      </c>
      <c r="J23" s="145" t="s">
        <v>195</v>
      </c>
      <c r="K23" s="141" t="s">
        <v>192</v>
      </c>
      <c r="L23" s="141" t="s">
        <v>195</v>
      </c>
      <c r="M23" s="141" t="s">
        <v>192</v>
      </c>
      <c r="N23" s="142" t="s">
        <v>192</v>
      </c>
      <c r="O23" s="299" t="s">
        <v>192</v>
      </c>
      <c r="P23" s="141" t="s">
        <v>192</v>
      </c>
      <c r="Q23" s="141" t="s">
        <v>192</v>
      </c>
      <c r="R23" s="299" t="s">
        <v>192</v>
      </c>
      <c r="S23" s="299" t="s">
        <v>192</v>
      </c>
      <c r="T23" s="299" t="s">
        <v>192</v>
      </c>
      <c r="U23" s="299" t="s">
        <v>192</v>
      </c>
      <c r="V23" s="141" t="s">
        <v>195</v>
      </c>
      <c r="W23" s="299" t="s">
        <v>192</v>
      </c>
      <c r="X23" s="299" t="s">
        <v>192</v>
      </c>
      <c r="Y23" s="141" t="s">
        <v>195</v>
      </c>
      <c r="Z23" s="141" t="s">
        <v>195</v>
      </c>
      <c r="AA23" s="141" t="s">
        <v>195</v>
      </c>
      <c r="AB23" s="142" t="s">
        <v>195</v>
      </c>
      <c r="AC23" s="141" t="s">
        <v>195</v>
      </c>
      <c r="AD23" s="141" t="s">
        <v>192</v>
      </c>
      <c r="AE23" s="141" t="s">
        <v>192</v>
      </c>
      <c r="AF23" s="141" t="s">
        <v>192</v>
      </c>
      <c r="AG23" s="141" t="s">
        <v>192</v>
      </c>
      <c r="AH23" s="141"/>
      <c r="AI23" s="141"/>
      <c r="AJ23" s="141"/>
      <c r="AK23" s="141"/>
      <c r="AL23" s="141"/>
      <c r="AM23" s="141"/>
      <c r="AN23" s="810"/>
      <c r="AO23" s="810"/>
      <c r="AP23" s="810"/>
      <c r="AQ23" s="810"/>
      <c r="AR23" s="810"/>
    </row>
    <row r="24" spans="1:44" ht="18.75" customHeight="1" x14ac:dyDescent="0.25">
      <c r="A24" s="261">
        <v>16</v>
      </c>
      <c r="B24" s="262" t="s">
        <v>208</v>
      </c>
      <c r="C24" s="141" t="s">
        <v>195</v>
      </c>
      <c r="D24" s="142" t="s">
        <v>195</v>
      </c>
      <c r="E24" s="145" t="s">
        <v>195</v>
      </c>
      <c r="F24" s="141" t="s">
        <v>195</v>
      </c>
      <c r="G24" s="141" t="s">
        <v>195</v>
      </c>
      <c r="H24" s="141" t="s">
        <v>195</v>
      </c>
      <c r="I24" s="145" t="s">
        <v>195</v>
      </c>
      <c r="J24" s="145" t="s">
        <v>195</v>
      </c>
      <c r="K24" s="141" t="s">
        <v>195</v>
      </c>
      <c r="L24" s="141" t="s">
        <v>195</v>
      </c>
      <c r="M24" s="141" t="s">
        <v>195</v>
      </c>
      <c r="N24" s="142" t="s">
        <v>195</v>
      </c>
      <c r="O24" s="299" t="s">
        <v>195</v>
      </c>
      <c r="P24" s="141" t="s">
        <v>195</v>
      </c>
      <c r="Q24" s="141" t="s">
        <v>195</v>
      </c>
      <c r="R24" s="299" t="s">
        <v>195</v>
      </c>
      <c r="S24" s="299" t="s">
        <v>195</v>
      </c>
      <c r="T24" s="299" t="s">
        <v>195</v>
      </c>
      <c r="U24" s="299" t="s">
        <v>195</v>
      </c>
      <c r="V24" s="141" t="s">
        <v>195</v>
      </c>
      <c r="W24" s="299" t="s">
        <v>195</v>
      </c>
      <c r="X24" s="299" t="s">
        <v>195</v>
      </c>
      <c r="Y24" s="141" t="s">
        <v>195</v>
      </c>
      <c r="Z24" s="141" t="s">
        <v>195</v>
      </c>
      <c r="AA24" s="141" t="s">
        <v>195</v>
      </c>
      <c r="AB24" s="142" t="s">
        <v>195</v>
      </c>
      <c r="AC24" s="141" t="s">
        <v>195</v>
      </c>
      <c r="AD24" s="141" t="s">
        <v>195</v>
      </c>
      <c r="AE24" s="141" t="s">
        <v>195</v>
      </c>
      <c r="AF24" s="141" t="s">
        <v>195</v>
      </c>
      <c r="AG24" s="141" t="s">
        <v>195</v>
      </c>
      <c r="AH24" s="141"/>
      <c r="AI24" s="141"/>
      <c r="AJ24" s="141"/>
      <c r="AK24" s="141"/>
      <c r="AL24" s="141"/>
      <c r="AM24" s="141"/>
      <c r="AN24" s="810"/>
      <c r="AO24" s="810"/>
      <c r="AP24" s="810"/>
      <c r="AQ24" s="810"/>
      <c r="AR24" s="810"/>
    </row>
    <row r="25" spans="1:44" ht="18.75" customHeight="1" x14ac:dyDescent="0.25">
      <c r="A25" s="261">
        <v>17</v>
      </c>
      <c r="B25" s="262" t="s">
        <v>209</v>
      </c>
      <c r="C25" s="141" t="s">
        <v>195</v>
      </c>
      <c r="D25" s="142" t="s">
        <v>195</v>
      </c>
      <c r="E25" s="145" t="s">
        <v>195</v>
      </c>
      <c r="F25" s="141" t="s">
        <v>195</v>
      </c>
      <c r="G25" s="141" t="s">
        <v>195</v>
      </c>
      <c r="H25" s="141" t="s">
        <v>195</v>
      </c>
      <c r="I25" s="145" t="s">
        <v>195</v>
      </c>
      <c r="J25" s="145" t="s">
        <v>195</v>
      </c>
      <c r="K25" s="141" t="s">
        <v>192</v>
      </c>
      <c r="L25" s="141" t="s">
        <v>195</v>
      </c>
      <c r="M25" s="141" t="s">
        <v>192</v>
      </c>
      <c r="N25" s="142" t="s">
        <v>192</v>
      </c>
      <c r="O25" s="299" t="s">
        <v>192</v>
      </c>
      <c r="P25" s="141" t="s">
        <v>195</v>
      </c>
      <c r="Q25" s="141" t="s">
        <v>192</v>
      </c>
      <c r="R25" s="299" t="s">
        <v>192</v>
      </c>
      <c r="S25" s="299" t="s">
        <v>192</v>
      </c>
      <c r="T25" s="299" t="s">
        <v>192</v>
      </c>
      <c r="U25" s="299" t="s">
        <v>192</v>
      </c>
      <c r="V25" s="141" t="s">
        <v>195</v>
      </c>
      <c r="W25" s="299" t="s">
        <v>192</v>
      </c>
      <c r="X25" s="299" t="s">
        <v>192</v>
      </c>
      <c r="Y25" s="141" t="s">
        <v>195</v>
      </c>
      <c r="Z25" s="141" t="s">
        <v>192</v>
      </c>
      <c r="AA25" s="141" t="s">
        <v>195</v>
      </c>
      <c r="AB25" s="142" t="s">
        <v>195</v>
      </c>
      <c r="AC25" s="141" t="s">
        <v>195</v>
      </c>
      <c r="AD25" s="141" t="s">
        <v>192</v>
      </c>
      <c r="AE25" s="141" t="s">
        <v>192</v>
      </c>
      <c r="AF25" s="141" t="s">
        <v>192</v>
      </c>
      <c r="AG25" s="141" t="s">
        <v>192</v>
      </c>
      <c r="AH25" s="141"/>
      <c r="AI25" s="141"/>
      <c r="AJ25" s="141"/>
      <c r="AK25" s="141"/>
      <c r="AL25" s="141"/>
      <c r="AM25" s="141"/>
      <c r="AN25" s="810"/>
      <c r="AO25" s="810"/>
      <c r="AP25" s="810"/>
      <c r="AQ25" s="810"/>
      <c r="AR25" s="810"/>
    </row>
    <row r="26" spans="1:44" ht="18.75" customHeight="1" x14ac:dyDescent="0.25">
      <c r="A26" s="261">
        <v>18</v>
      </c>
      <c r="B26" s="262" t="s">
        <v>210</v>
      </c>
      <c r="C26" s="141" t="s">
        <v>195</v>
      </c>
      <c r="D26" s="142" t="s">
        <v>195</v>
      </c>
      <c r="E26" s="145" t="s">
        <v>195</v>
      </c>
      <c r="F26" s="141" t="s">
        <v>195</v>
      </c>
      <c r="G26" s="141" t="s">
        <v>195</v>
      </c>
      <c r="H26" s="141" t="s">
        <v>195</v>
      </c>
      <c r="I26" s="145" t="s">
        <v>195</v>
      </c>
      <c r="J26" s="145" t="s">
        <v>195</v>
      </c>
      <c r="K26" s="141" t="s">
        <v>192</v>
      </c>
      <c r="L26" s="141" t="s">
        <v>192</v>
      </c>
      <c r="M26" s="141" t="s">
        <v>192</v>
      </c>
      <c r="N26" s="142" t="s">
        <v>195</v>
      </c>
      <c r="O26" s="299" t="s">
        <v>195</v>
      </c>
      <c r="P26" s="141" t="s">
        <v>195</v>
      </c>
      <c r="Q26" s="141" t="s">
        <v>192</v>
      </c>
      <c r="R26" s="299" t="s">
        <v>192</v>
      </c>
      <c r="S26" s="299" t="s">
        <v>192</v>
      </c>
      <c r="T26" s="299" t="s">
        <v>192</v>
      </c>
      <c r="U26" s="299" t="s">
        <v>192</v>
      </c>
      <c r="V26" s="141" t="s">
        <v>195</v>
      </c>
      <c r="W26" s="299" t="s">
        <v>192</v>
      </c>
      <c r="X26" s="299" t="s">
        <v>192</v>
      </c>
      <c r="Y26" s="141" t="s">
        <v>195</v>
      </c>
      <c r="Z26" s="141" t="s">
        <v>192</v>
      </c>
      <c r="AA26" s="141" t="s">
        <v>195</v>
      </c>
      <c r="AB26" s="142" t="s">
        <v>195</v>
      </c>
      <c r="AC26" s="141" t="s">
        <v>195</v>
      </c>
      <c r="AD26" s="141" t="s">
        <v>192</v>
      </c>
      <c r="AE26" s="141" t="s">
        <v>192</v>
      </c>
      <c r="AF26" s="141" t="s">
        <v>192</v>
      </c>
      <c r="AG26" s="141" t="s">
        <v>192</v>
      </c>
      <c r="AH26" s="141"/>
      <c r="AI26" s="141"/>
      <c r="AJ26" s="141"/>
      <c r="AK26" s="141"/>
      <c r="AL26" s="141"/>
      <c r="AM26" s="141"/>
      <c r="AN26" s="810"/>
      <c r="AO26" s="810"/>
      <c r="AP26" s="810"/>
      <c r="AQ26" s="810"/>
      <c r="AR26" s="810"/>
    </row>
    <row r="27" spans="1:44" ht="18.75" customHeight="1" thickBot="1" x14ac:dyDescent="0.3">
      <c r="A27" s="263">
        <v>19</v>
      </c>
      <c r="B27" s="264" t="s">
        <v>211</v>
      </c>
      <c r="C27" s="145" t="s">
        <v>195</v>
      </c>
      <c r="D27" s="146" t="s">
        <v>195</v>
      </c>
      <c r="E27" s="145" t="s">
        <v>195</v>
      </c>
      <c r="F27" s="145" t="s">
        <v>195</v>
      </c>
      <c r="G27" s="141" t="s">
        <v>195</v>
      </c>
      <c r="H27" s="145" t="s">
        <v>195</v>
      </c>
      <c r="I27" s="145" t="s">
        <v>195</v>
      </c>
      <c r="J27" s="145" t="s">
        <v>195</v>
      </c>
      <c r="K27" s="145" t="s">
        <v>195</v>
      </c>
      <c r="L27" s="145" t="s">
        <v>195</v>
      </c>
      <c r="M27" s="145" t="s">
        <v>195</v>
      </c>
      <c r="N27" s="146" t="s">
        <v>195</v>
      </c>
      <c r="O27" s="300" t="s">
        <v>195</v>
      </c>
      <c r="P27" s="145" t="s">
        <v>195</v>
      </c>
      <c r="Q27" s="145" t="s">
        <v>195</v>
      </c>
      <c r="R27" s="300" t="s">
        <v>195</v>
      </c>
      <c r="S27" s="300" t="s">
        <v>195</v>
      </c>
      <c r="T27" s="300" t="s">
        <v>195</v>
      </c>
      <c r="U27" s="300" t="s">
        <v>195</v>
      </c>
      <c r="V27" s="302" t="s">
        <v>195</v>
      </c>
      <c r="W27" s="300" t="s">
        <v>195</v>
      </c>
      <c r="X27" s="300" t="s">
        <v>195</v>
      </c>
      <c r="Y27" s="302" t="s">
        <v>195</v>
      </c>
      <c r="Z27" s="145" t="s">
        <v>195</v>
      </c>
      <c r="AA27" s="145" t="s">
        <v>195</v>
      </c>
      <c r="AB27" s="146" t="s">
        <v>195</v>
      </c>
      <c r="AC27" s="145" t="s">
        <v>195</v>
      </c>
      <c r="AD27" s="145" t="s">
        <v>195</v>
      </c>
      <c r="AE27" s="145" t="s">
        <v>195</v>
      </c>
      <c r="AF27" s="145" t="s">
        <v>195</v>
      </c>
      <c r="AG27" s="145" t="s">
        <v>195</v>
      </c>
      <c r="AH27" s="145"/>
      <c r="AI27" s="145"/>
      <c r="AJ27" s="145"/>
      <c r="AK27" s="145"/>
      <c r="AL27" s="145"/>
      <c r="AM27" s="145"/>
      <c r="AN27" s="810"/>
      <c r="AO27" s="810"/>
      <c r="AP27" s="810"/>
      <c r="AQ27" s="810"/>
      <c r="AR27" s="810"/>
    </row>
    <row r="28" spans="1:44" s="150" customFormat="1" ht="48" thickBot="1" x14ac:dyDescent="0.3">
      <c r="A28" s="620" t="s">
        <v>212</v>
      </c>
      <c r="B28" s="621"/>
      <c r="C28" s="164" t="str">
        <f>IFERROR(IF(C29=0,"",IF(C24="Si",$C$36,IF(C29&gt;12,$C$36,IF(C29&lt;6,$C$34,$C$35)))),"")</f>
        <v>Mayor</v>
      </c>
      <c r="D28" s="164" t="str">
        <f t="shared" ref="D28:J28" si="0">IFERROR(IF(D29=0,"",IF(D24="Si",$C$36,IF(D29&gt;12,$C$36,IF(D29&lt;6,$C$34,$C$35)))),"")</f>
        <v>Mayor</v>
      </c>
      <c r="E28" s="164" t="str">
        <f t="shared" si="0"/>
        <v>Mayor</v>
      </c>
      <c r="F28" s="164" t="str">
        <f t="shared" si="0"/>
        <v>Mayor</v>
      </c>
      <c r="G28" s="164" t="str">
        <f t="shared" si="0"/>
        <v>Mayor</v>
      </c>
      <c r="H28" s="164" t="str">
        <f t="shared" si="0"/>
        <v>Mayor</v>
      </c>
      <c r="I28" s="164" t="str">
        <f t="shared" si="0"/>
        <v>Catastrófico</v>
      </c>
      <c r="J28" s="164" t="str">
        <f t="shared" si="0"/>
        <v>Catastrófico</v>
      </c>
      <c r="K28" s="164" t="str">
        <f>IFERROR(IF(K29=0,"",IF(L24="Si",$C$36,IF(K29&gt;12,$C$36,IF(K29&lt;6,$C$34,$C$35)))),"")</f>
        <v>Mayor</v>
      </c>
      <c r="L28" s="164" t="str">
        <f>IFERROR(IF(L29=0,"",IF(M24="Si",$C$36,IF(L29&gt;12,$C$36,IF(L29&lt;6,$C$34,$C$35)))),"")</f>
        <v>Catastrófico</v>
      </c>
      <c r="M28" s="164" t="str">
        <f>IFERROR(IF(M29=0,"",IF(N24="Si",$C$36,IF(M29&gt;12,$C$36,IF(M29&lt;6,$C$34,$C$35)))),"")</f>
        <v>Mayor</v>
      </c>
      <c r="N28" s="164" t="str">
        <f>IFERROR(IF(N29=0,"",IF(O24="Si",$C$36,IF(N29&gt;12,$C$36,IF(N29&lt;6,$C$34,$C$35)))),"")</f>
        <v>Mayor</v>
      </c>
      <c r="O28" s="164" t="str">
        <f t="shared" ref="O28:Q28" si="1">IFERROR(IF(O29=0,"",IF(P24="Si",$C$36,IF(O29&gt;12,$C$36,IF(O29&lt;6,$C$34,$C$35)))),"")</f>
        <v>Mayor</v>
      </c>
      <c r="P28" s="164" t="str">
        <f t="shared" si="1"/>
        <v>Moderado</v>
      </c>
      <c r="Q28" s="164" t="str">
        <f t="shared" si="1"/>
        <v>Catastrófico</v>
      </c>
      <c r="R28" s="164" t="str">
        <f>IFERROR(IF(R29=0,"",IF(Z24="Si",$C$36,IF(R29&gt;12,$C$36,IF(R29&lt;6,$C$34,$C$35)))),"")</f>
        <v>Catastrófico</v>
      </c>
      <c r="S28" s="164" t="str">
        <f t="shared" ref="S28:T28" si="2">IFERROR(IF(S29=0,"",IF(AB24="Si",$C$36,IF(S29&gt;12,$C$36,IF(S29&lt;6,$C$34,$C$35)))),"")</f>
        <v>Catastrófico</v>
      </c>
      <c r="T28" s="164" t="str">
        <f t="shared" si="2"/>
        <v>Catastrófico</v>
      </c>
      <c r="U28" s="164" t="str">
        <f>IFERROR(IF(U29=0,"",IF(AS24="Si",$C$36,IF(U29&gt;12,$C$36,IF(U29&lt;6,$C$34,$C$35)))),"")</f>
        <v>Catastrófico</v>
      </c>
      <c r="V28" s="164" t="str">
        <f>IFERROR(IF(V29=0,"",IF(AT24="Si",$C$36,IF(V29&gt;12,$C$36,IF(V29&lt;6,$C$34,$C$35)))),"")</f>
        <v>Moderado</v>
      </c>
      <c r="W28" s="164" t="str">
        <f>IFERROR(IF(W29=0,"",IF(AU24="Si",$C$36,IF(W29&gt;12,$C$36,IF(W29&lt;6,$C$34,$C$35)))),"")</f>
        <v>Catastrófico</v>
      </c>
      <c r="X28" s="164" t="str">
        <f>IFERROR(IF(X29=0,"",IF(AV24="Si",$C$36,IF(X29&gt;12,$C$36,IF(X29&lt;6,$C$34,$C$35)))),"")</f>
        <v>Catastrófico</v>
      </c>
      <c r="Y28" s="164" t="str">
        <f>IFERROR(IF(Y29=0,"",IF(AW24="Si",$C$36,IF(Y29&gt;12,$C$36,IF(Y29&lt;6,$C$34,$C$35)))),"")</f>
        <v>Moderado</v>
      </c>
      <c r="Z28" s="164" t="str">
        <f>IFERROR(IF(Z29=0,"",IF(AX24="Si",$C$36,IF(Z29&gt;12,$C$36,IF(Z29&lt;6,$C$34,$C$35)))),"")</f>
        <v>Mayor</v>
      </c>
      <c r="AA28" s="164" t="str">
        <f>IFERROR(IF(AA29=0,"",IF(AY24="Si",$C$36,IF(AA29&gt;12,$C$36,IF(AA29&lt;6,$C$34,$C$35)))),"")</f>
        <v>Mayor</v>
      </c>
      <c r="AB28" s="164" t="str">
        <f>IFERROR(IF(AB29=0,"",IF(AZ24="Si",$C$36,IF(AB29&gt;12,$C$36,IF(AB29&lt;6,$C$34,$C$35)))),"")</f>
        <v>Mayor</v>
      </c>
      <c r="AC28" s="164" t="str">
        <f>IFERROR(IF(AC29=0,"",IF(AZ24="Si",$C$36,IF(AC29&gt;12,$C$36,IF(AC29&lt;6,$C$34,$C$35)))),"")</f>
        <v>Mayor</v>
      </c>
      <c r="AD28" s="164" t="str">
        <f>IFERROR(IF(AD29=0,"",IF(BA24="Si",$C$36,IF(AD29&gt;12,$C$36,IF(AD29&lt;6,$C$34,$C$35)))),"")</f>
        <v>Mayor</v>
      </c>
      <c r="AE28" s="164" t="str">
        <f>IFERROR(IF(AE29=0,"",IF(BB24="Si",$C$36,IF(AE29&gt;12,$C$36,IF(AE29&lt;6,$C$34,$C$35)))),"")</f>
        <v>Mayor</v>
      </c>
      <c r="AF28" s="164" t="str">
        <f t="shared" ref="AF28:AM28" si="3">IFERROR(IF(AF29=0,"",IF(BC24="Si",$C$36,IF(AF29&gt;12,$C$36,IF(AF29&lt;6,$C$34,$C$35)))),"")</f>
        <v>Mayor</v>
      </c>
      <c r="AG28" s="164" t="str">
        <f t="shared" si="3"/>
        <v>Mayor</v>
      </c>
      <c r="AH28" s="164" t="str">
        <f t="shared" si="3"/>
        <v/>
      </c>
      <c r="AI28" s="164" t="str">
        <f t="shared" si="3"/>
        <v/>
      </c>
      <c r="AJ28" s="164" t="str">
        <f t="shared" si="3"/>
        <v/>
      </c>
      <c r="AK28" s="164" t="str">
        <f t="shared" si="3"/>
        <v/>
      </c>
      <c r="AL28" s="164" t="str">
        <f t="shared" si="3"/>
        <v/>
      </c>
      <c r="AM28" s="164" t="str">
        <f t="shared" si="3"/>
        <v/>
      </c>
      <c r="AN28" s="811"/>
      <c r="AO28" s="811"/>
      <c r="AP28" s="811"/>
      <c r="AQ28" s="811"/>
      <c r="AR28" s="811"/>
    </row>
    <row r="29" spans="1:44" s="150" customFormat="1" ht="15.75" x14ac:dyDescent="0.25">
      <c r="A29" s="622" t="s">
        <v>213</v>
      </c>
      <c r="B29" s="623"/>
      <c r="C29" s="163">
        <f t="shared" ref="C29:I29" si="4">COUNTIF(C9:C27,"Si")</f>
        <v>8</v>
      </c>
      <c r="D29" s="163">
        <f t="shared" si="4"/>
        <v>10</v>
      </c>
      <c r="E29" s="163">
        <f t="shared" si="4"/>
        <v>10</v>
      </c>
      <c r="F29" s="163">
        <f t="shared" si="4"/>
        <v>9</v>
      </c>
      <c r="G29" s="163">
        <f t="shared" si="4"/>
        <v>9</v>
      </c>
      <c r="H29" s="163">
        <f t="shared" si="4"/>
        <v>10</v>
      </c>
      <c r="I29" s="163">
        <f t="shared" si="4"/>
        <v>13</v>
      </c>
      <c r="J29" s="163">
        <f>COUNTIF(J9:J27,"Si")</f>
        <v>13</v>
      </c>
      <c r="K29" s="163">
        <f t="shared" ref="K29:AC29" si="5">COUNTIF(K9:K27,"Si")</f>
        <v>11</v>
      </c>
      <c r="L29" s="163">
        <f t="shared" si="5"/>
        <v>13</v>
      </c>
      <c r="M29" s="163">
        <f t="shared" si="5"/>
        <v>10</v>
      </c>
      <c r="N29" s="163">
        <f t="shared" si="5"/>
        <v>12</v>
      </c>
      <c r="O29" s="163">
        <f t="shared" si="5"/>
        <v>12</v>
      </c>
      <c r="P29" s="163">
        <f t="shared" si="5"/>
        <v>4</v>
      </c>
      <c r="Q29" s="163">
        <f t="shared" si="5"/>
        <v>15</v>
      </c>
      <c r="R29" s="163">
        <f t="shared" si="5"/>
        <v>16</v>
      </c>
      <c r="S29" s="163">
        <f t="shared" ref="S29:Y29" si="6">COUNTIF(S9:S27,"Si")</f>
        <v>16</v>
      </c>
      <c r="T29" s="163">
        <f t="shared" si="6"/>
        <v>16</v>
      </c>
      <c r="U29" s="163">
        <f t="shared" si="6"/>
        <v>16</v>
      </c>
      <c r="V29" s="163">
        <f t="shared" si="6"/>
        <v>4</v>
      </c>
      <c r="W29" s="163">
        <f t="shared" si="6"/>
        <v>16</v>
      </c>
      <c r="X29" s="163">
        <f t="shared" si="6"/>
        <v>16</v>
      </c>
      <c r="Y29" s="163">
        <f t="shared" si="6"/>
        <v>4</v>
      </c>
      <c r="Z29" s="163">
        <f t="shared" si="5"/>
        <v>11</v>
      </c>
      <c r="AA29" s="163">
        <f t="shared" ref="AA29:AB29" si="7">COUNTIF(AA9:AA27,"Si")</f>
        <v>7</v>
      </c>
      <c r="AB29" s="163">
        <f t="shared" si="7"/>
        <v>10</v>
      </c>
      <c r="AC29" s="163">
        <f t="shared" si="5"/>
        <v>9</v>
      </c>
      <c r="AD29" s="163">
        <f t="shared" ref="AD29:AE29" si="8">COUNTIF(AD9:AD27,"Si")</f>
        <v>10</v>
      </c>
      <c r="AE29" s="163">
        <f t="shared" si="8"/>
        <v>10</v>
      </c>
      <c r="AF29" s="163">
        <f t="shared" ref="AF29:AM29" si="9">COUNTIF(AF9:AF27,"Si")</f>
        <v>10</v>
      </c>
      <c r="AG29" s="163">
        <f t="shared" si="9"/>
        <v>10</v>
      </c>
      <c r="AH29" s="163">
        <f t="shared" si="9"/>
        <v>0</v>
      </c>
      <c r="AI29" s="163">
        <f t="shared" si="9"/>
        <v>0</v>
      </c>
      <c r="AJ29" s="163">
        <f t="shared" si="9"/>
        <v>0</v>
      </c>
      <c r="AK29" s="163">
        <f t="shared" si="9"/>
        <v>0</v>
      </c>
      <c r="AL29" s="163">
        <f t="shared" si="9"/>
        <v>0</v>
      </c>
      <c r="AM29" s="163">
        <f t="shared" si="9"/>
        <v>0</v>
      </c>
      <c r="AN29" s="812"/>
      <c r="AO29" s="812"/>
      <c r="AP29" s="812"/>
      <c r="AQ29" s="812"/>
      <c r="AR29" s="812"/>
    </row>
    <row r="30" spans="1:44" s="150" customFormat="1" ht="16.5" thickBot="1" x14ac:dyDescent="0.3">
      <c r="A30" s="593" t="s">
        <v>214</v>
      </c>
      <c r="B30" s="594"/>
      <c r="C30" s="161">
        <f>COUNTIF(C9:C27,"No")</f>
        <v>11</v>
      </c>
      <c r="D30" s="162">
        <f t="shared" ref="D30:I30" si="10">COUNTIF(D9:D27,"No")</f>
        <v>9</v>
      </c>
      <c r="E30" s="162">
        <f t="shared" si="10"/>
        <v>9</v>
      </c>
      <c r="F30" s="162">
        <f t="shared" si="10"/>
        <v>10</v>
      </c>
      <c r="G30" s="162">
        <f t="shared" si="10"/>
        <v>10</v>
      </c>
      <c r="H30" s="162">
        <f t="shared" si="10"/>
        <v>9</v>
      </c>
      <c r="I30" s="162">
        <f t="shared" si="10"/>
        <v>6</v>
      </c>
      <c r="J30" s="162">
        <f>COUNTIF(J9:J27,"No")</f>
        <v>6</v>
      </c>
      <c r="K30" s="162">
        <f t="shared" ref="K30:AC30" si="11">COUNTIF(K9:K27,"No")</f>
        <v>8</v>
      </c>
      <c r="L30" s="162">
        <f t="shared" si="11"/>
        <v>6</v>
      </c>
      <c r="M30" s="162">
        <f t="shared" si="11"/>
        <v>9</v>
      </c>
      <c r="N30" s="162">
        <f t="shared" si="11"/>
        <v>7</v>
      </c>
      <c r="O30" s="162">
        <f t="shared" si="11"/>
        <v>7</v>
      </c>
      <c r="P30" s="162">
        <f t="shared" si="11"/>
        <v>15</v>
      </c>
      <c r="Q30" s="162">
        <f t="shared" si="11"/>
        <v>4</v>
      </c>
      <c r="R30" s="162">
        <f t="shared" si="11"/>
        <v>3</v>
      </c>
      <c r="S30" s="162">
        <f t="shared" ref="S30:Y30" si="12">COUNTIF(S9:S27,"No")</f>
        <v>3</v>
      </c>
      <c r="T30" s="162">
        <f t="shared" si="12"/>
        <v>3</v>
      </c>
      <c r="U30" s="162">
        <f t="shared" si="12"/>
        <v>3</v>
      </c>
      <c r="V30" s="162">
        <f t="shared" si="12"/>
        <v>15</v>
      </c>
      <c r="W30" s="162">
        <f t="shared" si="12"/>
        <v>3</v>
      </c>
      <c r="X30" s="162">
        <f t="shared" si="12"/>
        <v>3</v>
      </c>
      <c r="Y30" s="162">
        <f t="shared" si="12"/>
        <v>15</v>
      </c>
      <c r="Z30" s="162">
        <f t="shared" si="11"/>
        <v>8</v>
      </c>
      <c r="AA30" s="162">
        <f t="shared" ref="AA30:AB30" si="13">COUNTIF(AA9:AA27,"No")</f>
        <v>12</v>
      </c>
      <c r="AB30" s="162">
        <f t="shared" si="13"/>
        <v>9</v>
      </c>
      <c r="AC30" s="162">
        <f t="shared" si="11"/>
        <v>10</v>
      </c>
      <c r="AD30" s="162">
        <f t="shared" ref="AD30:AE30" si="14">COUNTIF(AD9:AD27,"No")</f>
        <v>9</v>
      </c>
      <c r="AE30" s="162">
        <f t="shared" si="14"/>
        <v>9</v>
      </c>
      <c r="AF30" s="162">
        <f t="shared" ref="AF30:AM30" si="15">COUNTIF(AF9:AF27,"No")</f>
        <v>9</v>
      </c>
      <c r="AG30" s="162">
        <f t="shared" si="15"/>
        <v>9</v>
      </c>
      <c r="AH30" s="162">
        <f t="shared" si="15"/>
        <v>0</v>
      </c>
      <c r="AI30" s="162">
        <f t="shared" si="15"/>
        <v>0</v>
      </c>
      <c r="AJ30" s="162">
        <f t="shared" si="15"/>
        <v>0</v>
      </c>
      <c r="AK30" s="162">
        <f t="shared" si="15"/>
        <v>0</v>
      </c>
      <c r="AL30" s="162">
        <f t="shared" si="15"/>
        <v>0</v>
      </c>
      <c r="AM30" s="162">
        <f t="shared" si="15"/>
        <v>0</v>
      </c>
      <c r="AN30" s="812"/>
      <c r="AO30" s="812"/>
      <c r="AP30" s="812"/>
      <c r="AQ30" s="812"/>
      <c r="AR30" s="812"/>
    </row>
    <row r="31" spans="1:44" s="150" customFormat="1" ht="17.25" thickBot="1" x14ac:dyDescent="0.3">
      <c r="A31" s="94"/>
      <c r="B31" s="94"/>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row>
    <row r="32" spans="1:44" s="150" customFormat="1" ht="88.5" customHeight="1" x14ac:dyDescent="0.25">
      <c r="A32" s="595" t="s">
        <v>215</v>
      </c>
      <c r="B32" s="596"/>
      <c r="C32" s="597"/>
    </row>
    <row r="33" spans="1:4" s="150" customFormat="1" ht="15.75" thickBot="1" x14ac:dyDescent="0.3">
      <c r="A33" s="598"/>
      <c r="B33" s="599"/>
      <c r="C33" s="600"/>
    </row>
    <row r="34" spans="1:4" s="153" customFormat="1" ht="24" customHeight="1" thickBot="1" x14ac:dyDescent="0.35">
      <c r="A34" s="151"/>
      <c r="B34" s="152" t="s">
        <v>216</v>
      </c>
      <c r="C34" s="587" t="s">
        <v>217</v>
      </c>
      <c r="D34" s="588"/>
    </row>
    <row r="35" spans="1:4" s="153" customFormat="1" ht="24" customHeight="1" thickBot="1" x14ac:dyDescent="0.35">
      <c r="A35" s="151"/>
      <c r="B35" s="154" t="s">
        <v>218</v>
      </c>
      <c r="C35" s="589" t="s">
        <v>219</v>
      </c>
      <c r="D35" s="590"/>
    </row>
    <row r="36" spans="1:4" s="153" customFormat="1" ht="24" customHeight="1" thickBot="1" x14ac:dyDescent="0.35">
      <c r="A36" s="151"/>
      <c r="B36" s="155" t="s">
        <v>220</v>
      </c>
      <c r="C36" s="591" t="s">
        <v>221</v>
      </c>
      <c r="D36" s="592"/>
    </row>
  </sheetData>
  <sheetProtection algorithmName="SHA-512" hashValue="TQol0eA/ZZUzzfJyyyumZWW/EE/AlEgh4n9XBMSmWOlkt/7GXHaROhZ/Ech+syx0neh7WMJg92PcmVvPDPGbgw==" saltValue="Nyv4mGnB9tF+IJWu9mE36g==" spinCount="100000" sheet="1" formatCells="0" formatColumns="0" formatRows="0" insertColumns="0" insertRows="0" deleteColumns="0" deleteRows="0"/>
  <mergeCells count="14">
    <mergeCell ref="A5:AC5"/>
    <mergeCell ref="A1:K3"/>
    <mergeCell ref="L1:AC3"/>
    <mergeCell ref="A28:B28"/>
    <mergeCell ref="A29:B29"/>
    <mergeCell ref="C6:AC6"/>
    <mergeCell ref="A8:B8"/>
    <mergeCell ref="A7:B7"/>
    <mergeCell ref="A6:B6"/>
    <mergeCell ref="C34:D34"/>
    <mergeCell ref="C35:D35"/>
    <mergeCell ref="C36:D36"/>
    <mergeCell ref="A30:B30"/>
    <mergeCell ref="A32:C33"/>
  </mergeCells>
  <dataValidations count="1">
    <dataValidation type="list" allowBlank="1" showInputMessage="1" showErrorMessage="1" sqref="C9:AR27" xr:uid="{00000000-0002-0000-0200-000000000000}">
      <formula1>"Si,No"</formula1>
    </dataValidation>
  </dataValidations>
  <pageMargins left="0.7" right="0.7" top="0.75" bottom="0.75" header="0.3" footer="0.3"/>
  <pageSetup scale="40" orientation="portrait" r:id="rId1"/>
  <drawing r:id="rId2"/>
  <legacyDrawing r:id="rId3"/>
  <oleObjects>
    <mc:AlternateContent xmlns:mc="http://schemas.openxmlformats.org/markup-compatibility/2006">
      <mc:Choice Requires="x14">
        <oleObject progId="PBrush" shapeId="15363" r:id="rId4">
          <objectPr defaultSize="0" autoPict="0" altText="" r:id="rId5">
            <anchor moveWithCells="1" sizeWithCells="1">
              <from>
                <xdr:col>0</xdr:col>
                <xdr:colOff>66675</xdr:colOff>
                <xdr:row>0</xdr:row>
                <xdr:rowOff>66675</xdr:rowOff>
              </from>
              <to>
                <xdr:col>1</xdr:col>
                <xdr:colOff>552450</xdr:colOff>
                <xdr:row>2</xdr:row>
                <xdr:rowOff>257175</xdr:rowOff>
              </to>
            </anchor>
          </objectPr>
        </oleObject>
      </mc:Choice>
      <mc:Fallback>
        <oleObject progId="PBrush" shapeId="1536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rgb="FF7030A0"/>
  </sheetPr>
  <dimension ref="A1:CI18"/>
  <sheetViews>
    <sheetView showGridLines="0" view="pageBreakPreview" zoomScale="90" zoomScaleNormal="100" zoomScaleSheetLayoutView="90" workbookViewId="0">
      <pane xSplit="2" ySplit="9" topLeftCell="C10" activePane="bottomRight" state="frozenSplit"/>
      <selection pane="topRight" activeCell="G1" sqref="G1"/>
      <selection pane="bottomLeft" activeCell="A12" sqref="A12"/>
      <selection pane="bottomRight" activeCell="B19" sqref="B19"/>
    </sheetView>
  </sheetViews>
  <sheetFormatPr baseColWidth="10" defaultColWidth="11.42578125" defaultRowHeight="15" x14ac:dyDescent="0.25"/>
  <cols>
    <col min="1" max="1" width="4.140625" style="139" customWidth="1"/>
    <col min="2" max="2" width="60.5703125" style="140" customWidth="1"/>
    <col min="3" max="3" width="14.140625" style="93" customWidth="1"/>
    <col min="4" max="4" width="12.28515625" style="93" bestFit="1" customWidth="1"/>
    <col min="5" max="6" width="11.42578125" style="93"/>
    <col min="7" max="31" width="10.5703125" style="93" bestFit="1" customWidth="1"/>
    <col min="32" max="50" width="10.5703125" style="93" customWidth="1"/>
    <col min="51" max="51" width="10.5703125" style="93" bestFit="1" customWidth="1"/>
    <col min="52" max="59" width="10.5703125" style="93" customWidth="1"/>
    <col min="60" max="60" width="11.42578125" style="93"/>
    <col min="61" max="61" width="1.42578125" style="93" customWidth="1"/>
    <col min="62" max="62" width="40.7109375" style="93" customWidth="1"/>
    <col min="63" max="16384" width="11.42578125" style="93"/>
  </cols>
  <sheetData>
    <row r="1" spans="1:87" s="158" customFormat="1" ht="18.600000000000001" customHeight="1" x14ac:dyDescent="0.25">
      <c r="A1" s="605" t="s">
        <v>184</v>
      </c>
      <c r="B1" s="606"/>
      <c r="C1" s="606"/>
      <c r="D1" s="606"/>
      <c r="E1" s="606"/>
      <c r="F1" s="606"/>
      <c r="G1" s="606"/>
      <c r="H1" s="606"/>
      <c r="I1" s="606"/>
      <c r="J1" s="606"/>
      <c r="K1" s="606"/>
      <c r="L1" s="606"/>
      <c r="M1" s="606"/>
      <c r="N1" s="606"/>
      <c r="O1" s="606"/>
      <c r="P1" s="606"/>
      <c r="Q1" s="606"/>
      <c r="R1" s="606"/>
      <c r="S1" s="606"/>
      <c r="T1" s="606"/>
      <c r="U1" s="606"/>
      <c r="V1" s="606"/>
      <c r="W1" s="606"/>
      <c r="X1" s="606"/>
      <c r="Y1" s="606"/>
      <c r="Z1" s="606"/>
      <c r="AA1" s="606"/>
      <c r="AB1" s="606"/>
      <c r="AC1" s="606"/>
      <c r="AD1" s="606"/>
      <c r="AE1" s="611"/>
      <c r="AF1" s="612"/>
      <c r="AG1" s="612"/>
      <c r="AH1" s="612"/>
      <c r="AI1" s="612"/>
      <c r="AJ1" s="612"/>
      <c r="AK1" s="612"/>
      <c r="AL1" s="612"/>
      <c r="AM1" s="612"/>
      <c r="AN1" s="612"/>
      <c r="AO1" s="612"/>
      <c r="AP1" s="612"/>
      <c r="AQ1" s="612"/>
      <c r="AR1" s="612"/>
      <c r="AS1" s="612"/>
      <c r="AT1" s="612"/>
      <c r="AU1" s="612"/>
      <c r="AV1" s="612"/>
      <c r="AW1" s="612"/>
      <c r="AX1" s="612"/>
      <c r="AY1" s="612"/>
      <c r="AZ1" s="612"/>
      <c r="BA1" s="612"/>
      <c r="BB1" s="612"/>
      <c r="BC1" s="612"/>
      <c r="BD1" s="612"/>
      <c r="BE1" s="612"/>
      <c r="BF1" s="612"/>
      <c r="BG1" s="612"/>
      <c r="BH1" s="613"/>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7"/>
    </row>
    <row r="2" spans="1:87" s="158" customFormat="1" ht="15.75" customHeight="1" x14ac:dyDescent="0.25">
      <c r="A2" s="607"/>
      <c r="B2" s="608"/>
      <c r="C2" s="608"/>
      <c r="D2" s="608"/>
      <c r="E2" s="608"/>
      <c r="F2" s="608"/>
      <c r="G2" s="608"/>
      <c r="H2" s="608"/>
      <c r="I2" s="608"/>
      <c r="J2" s="608"/>
      <c r="K2" s="608"/>
      <c r="L2" s="608"/>
      <c r="M2" s="608"/>
      <c r="N2" s="608"/>
      <c r="O2" s="608"/>
      <c r="P2" s="608"/>
      <c r="Q2" s="608"/>
      <c r="R2" s="608"/>
      <c r="S2" s="608"/>
      <c r="T2" s="608"/>
      <c r="U2" s="608"/>
      <c r="V2" s="608"/>
      <c r="W2" s="608"/>
      <c r="X2" s="608"/>
      <c r="Y2" s="608"/>
      <c r="Z2" s="608"/>
      <c r="AA2" s="608"/>
      <c r="AB2" s="608"/>
      <c r="AC2" s="608"/>
      <c r="AD2" s="608"/>
      <c r="AE2" s="614"/>
      <c r="AF2" s="615"/>
      <c r="AG2" s="615"/>
      <c r="AH2" s="615"/>
      <c r="AI2" s="615"/>
      <c r="AJ2" s="615"/>
      <c r="AK2" s="615"/>
      <c r="AL2" s="615"/>
      <c r="AM2" s="615"/>
      <c r="AN2" s="615"/>
      <c r="AO2" s="615"/>
      <c r="AP2" s="615"/>
      <c r="AQ2" s="615"/>
      <c r="AR2" s="615"/>
      <c r="AS2" s="615"/>
      <c r="AT2" s="615"/>
      <c r="AU2" s="615"/>
      <c r="AV2" s="615"/>
      <c r="AW2" s="615"/>
      <c r="AX2" s="615"/>
      <c r="AY2" s="615"/>
      <c r="AZ2" s="615"/>
      <c r="BA2" s="615"/>
      <c r="BB2" s="615"/>
      <c r="BC2" s="615"/>
      <c r="BD2" s="615"/>
      <c r="BE2" s="615"/>
      <c r="BF2" s="615"/>
      <c r="BG2" s="615"/>
      <c r="BH2" s="61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7"/>
    </row>
    <row r="3" spans="1:87" s="158" customFormat="1" ht="40.5" customHeight="1" thickBot="1" x14ac:dyDescent="0.3">
      <c r="A3" s="609"/>
      <c r="B3" s="610"/>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7"/>
      <c r="AF3" s="618"/>
      <c r="AG3" s="618"/>
      <c r="AH3" s="618"/>
      <c r="AI3" s="618"/>
      <c r="AJ3" s="618"/>
      <c r="AK3" s="618"/>
      <c r="AL3" s="618"/>
      <c r="AM3" s="618"/>
      <c r="AN3" s="618"/>
      <c r="AO3" s="618"/>
      <c r="AP3" s="618"/>
      <c r="AQ3" s="618"/>
      <c r="AR3" s="618"/>
      <c r="AS3" s="618"/>
      <c r="AT3" s="618"/>
      <c r="AU3" s="618"/>
      <c r="AV3" s="618"/>
      <c r="AW3" s="618"/>
      <c r="AX3" s="618"/>
      <c r="AY3" s="618"/>
      <c r="AZ3" s="618"/>
      <c r="BA3" s="618"/>
      <c r="BB3" s="618"/>
      <c r="BC3" s="618"/>
      <c r="BD3" s="618"/>
      <c r="BE3" s="618"/>
      <c r="BF3" s="618"/>
      <c r="BG3" s="618"/>
      <c r="BH3" s="619"/>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7"/>
    </row>
    <row r="4" spans="1:87" s="150" customFormat="1" ht="9.75" customHeight="1" x14ac:dyDescent="0.25">
      <c r="A4" s="159"/>
      <c r="B4" s="160"/>
    </row>
    <row r="5" spans="1:87" s="150" customFormat="1" ht="9" customHeight="1" thickBot="1" x14ac:dyDescent="0.3">
      <c r="A5" s="170"/>
      <c r="B5" s="160"/>
    </row>
    <row r="6" spans="1:87" s="150" customFormat="1" ht="28.5" customHeight="1" thickBot="1" x14ac:dyDescent="0.3">
      <c r="A6" s="601" t="s">
        <v>222</v>
      </c>
      <c r="B6" s="602"/>
      <c r="C6" s="602"/>
      <c r="D6" s="602"/>
      <c r="E6" s="602"/>
      <c r="F6" s="602"/>
      <c r="G6" s="602"/>
      <c r="H6" s="602"/>
      <c r="I6" s="602"/>
      <c r="J6" s="602"/>
      <c r="K6" s="602"/>
      <c r="L6" s="602"/>
      <c r="M6" s="602"/>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3"/>
      <c r="AM6" s="603"/>
      <c r="AN6" s="603"/>
      <c r="AO6" s="603"/>
      <c r="AP6" s="603"/>
      <c r="AQ6" s="603"/>
      <c r="AR6" s="603"/>
      <c r="AS6" s="603"/>
      <c r="AT6" s="603"/>
      <c r="AU6" s="603"/>
      <c r="AV6" s="603"/>
      <c r="AW6" s="603"/>
      <c r="AX6" s="603"/>
      <c r="AY6" s="603"/>
      <c r="AZ6" s="603"/>
      <c r="BA6" s="603"/>
      <c r="BB6" s="603"/>
      <c r="BC6" s="603"/>
      <c r="BD6" s="603"/>
      <c r="BE6" s="603"/>
      <c r="BF6" s="603"/>
      <c r="BG6" s="603"/>
      <c r="BH6" s="604"/>
    </row>
    <row r="7" spans="1:87" s="150" customFormat="1" ht="21" customHeight="1" thickBot="1" x14ac:dyDescent="0.3">
      <c r="A7" s="637" t="s">
        <v>186</v>
      </c>
      <c r="B7" s="638"/>
      <c r="C7" s="624" t="s">
        <v>223</v>
      </c>
      <c r="D7" s="625"/>
      <c r="E7" s="625"/>
      <c r="F7" s="625"/>
      <c r="G7" s="625"/>
      <c r="H7" s="625"/>
      <c r="I7" s="625"/>
      <c r="J7" s="625"/>
      <c r="K7" s="625"/>
      <c r="L7" s="625"/>
      <c r="M7" s="625"/>
      <c r="N7" s="625"/>
      <c r="O7" s="625"/>
      <c r="P7" s="625"/>
      <c r="Q7" s="625"/>
      <c r="R7" s="625"/>
      <c r="S7" s="625"/>
      <c r="T7" s="625"/>
      <c r="U7" s="625"/>
      <c r="V7" s="625"/>
      <c r="W7" s="625"/>
      <c r="X7" s="625"/>
      <c r="Y7" s="625"/>
      <c r="Z7" s="625"/>
      <c r="AA7" s="625"/>
      <c r="AB7" s="625"/>
      <c r="AC7" s="625"/>
      <c r="AD7" s="625"/>
      <c r="AE7" s="625"/>
      <c r="AF7" s="625"/>
      <c r="AG7" s="625"/>
      <c r="AH7" s="625"/>
      <c r="AI7" s="625"/>
      <c r="AJ7" s="625"/>
      <c r="AK7" s="625"/>
      <c r="AL7" s="625"/>
      <c r="AM7" s="625"/>
      <c r="AN7" s="625"/>
      <c r="AO7" s="625"/>
      <c r="AP7" s="625"/>
      <c r="AQ7" s="625"/>
      <c r="AR7" s="625"/>
      <c r="AS7" s="625"/>
      <c r="AT7" s="625"/>
      <c r="AU7" s="625"/>
      <c r="AV7" s="625"/>
      <c r="AW7" s="625"/>
      <c r="AX7" s="625"/>
      <c r="AY7" s="625"/>
      <c r="AZ7" s="625"/>
      <c r="BA7" s="625"/>
      <c r="BB7" s="625"/>
      <c r="BC7" s="625"/>
      <c r="BD7" s="625"/>
      <c r="BE7" s="625"/>
      <c r="BF7" s="625"/>
      <c r="BG7" s="625"/>
      <c r="BH7" s="626"/>
    </row>
    <row r="8" spans="1:87" s="150" customFormat="1" ht="26.25" customHeight="1" x14ac:dyDescent="0.25">
      <c r="A8" s="639" t="s">
        <v>224</v>
      </c>
      <c r="B8" s="640"/>
      <c r="C8" s="96">
        <v>1</v>
      </c>
      <c r="D8" s="97">
        <v>2</v>
      </c>
      <c r="E8" s="96">
        <v>3</v>
      </c>
      <c r="F8" s="96">
        <v>4</v>
      </c>
      <c r="G8" s="96">
        <v>5</v>
      </c>
      <c r="H8" s="96">
        <v>6</v>
      </c>
      <c r="I8" s="96">
        <v>7</v>
      </c>
      <c r="J8" s="96">
        <v>8</v>
      </c>
      <c r="K8" s="96">
        <v>9</v>
      </c>
      <c r="L8" s="96">
        <v>10</v>
      </c>
      <c r="M8" s="96">
        <v>11</v>
      </c>
      <c r="N8" s="96">
        <v>12</v>
      </c>
      <c r="O8" s="96">
        <v>13</v>
      </c>
      <c r="P8" s="96">
        <v>14</v>
      </c>
      <c r="Q8" s="96">
        <v>15</v>
      </c>
      <c r="R8" s="96">
        <v>16</v>
      </c>
      <c r="S8" s="96">
        <v>17</v>
      </c>
      <c r="T8" s="96">
        <v>18</v>
      </c>
      <c r="U8" s="96">
        <v>19</v>
      </c>
      <c r="V8" s="96">
        <v>20</v>
      </c>
      <c r="W8" s="96">
        <v>21</v>
      </c>
      <c r="X8" s="96">
        <v>22</v>
      </c>
      <c r="Y8" s="96">
        <v>23</v>
      </c>
      <c r="Z8" s="96">
        <v>24</v>
      </c>
      <c r="AA8" s="96">
        <v>25</v>
      </c>
      <c r="AB8" s="96">
        <v>26</v>
      </c>
      <c r="AC8" s="96">
        <v>27</v>
      </c>
      <c r="AD8" s="96">
        <v>28</v>
      </c>
      <c r="AE8" s="96">
        <v>29</v>
      </c>
      <c r="AF8" s="96">
        <v>30</v>
      </c>
      <c r="AG8" s="96">
        <v>31</v>
      </c>
      <c r="AH8" s="96">
        <v>32</v>
      </c>
      <c r="AI8" s="96">
        <v>33</v>
      </c>
      <c r="AJ8" s="96">
        <v>34</v>
      </c>
      <c r="AK8" s="96">
        <v>35</v>
      </c>
      <c r="AL8" s="96">
        <v>36</v>
      </c>
      <c r="AM8" s="96">
        <v>37</v>
      </c>
      <c r="AN8" s="96">
        <v>38</v>
      </c>
      <c r="AO8" s="96">
        <v>39</v>
      </c>
      <c r="AP8" s="96">
        <v>40</v>
      </c>
      <c r="AQ8" s="96">
        <v>41</v>
      </c>
      <c r="AR8" s="96">
        <v>42</v>
      </c>
      <c r="AS8" s="96">
        <v>43</v>
      </c>
      <c r="AT8" s="96">
        <v>44</v>
      </c>
      <c r="AU8" s="96">
        <v>45</v>
      </c>
      <c r="AV8" s="96">
        <v>46</v>
      </c>
      <c r="AW8" s="96">
        <v>47</v>
      </c>
      <c r="AX8" s="96">
        <v>48</v>
      </c>
      <c r="AY8" s="96">
        <v>49</v>
      </c>
      <c r="AZ8" s="96">
        <v>50</v>
      </c>
      <c r="BA8" s="96">
        <v>51</v>
      </c>
      <c r="BB8" s="96">
        <v>52</v>
      </c>
      <c r="BC8" s="96">
        <v>53</v>
      </c>
      <c r="BD8" s="96">
        <v>54</v>
      </c>
      <c r="BE8" s="96">
        <v>55</v>
      </c>
      <c r="BF8" s="96">
        <v>56</v>
      </c>
      <c r="BG8" s="96">
        <v>57</v>
      </c>
      <c r="BH8" s="120" t="s">
        <v>225</v>
      </c>
    </row>
    <row r="9" spans="1:87" s="150" customFormat="1" ht="16.5" customHeight="1" thickBot="1" x14ac:dyDescent="0.3">
      <c r="A9" s="633" t="s">
        <v>226</v>
      </c>
      <c r="B9" s="634"/>
      <c r="C9" s="98" t="s">
        <v>190</v>
      </c>
      <c r="D9" s="98" t="s">
        <v>190</v>
      </c>
      <c r="E9" s="98" t="s">
        <v>190</v>
      </c>
      <c r="F9" s="98" t="s">
        <v>190</v>
      </c>
      <c r="G9" s="98" t="s">
        <v>190</v>
      </c>
      <c r="H9" s="98" t="s">
        <v>190</v>
      </c>
      <c r="I9" s="98" t="s">
        <v>190</v>
      </c>
      <c r="J9" s="98" t="s">
        <v>190</v>
      </c>
      <c r="K9" s="98" t="s">
        <v>190</v>
      </c>
      <c r="L9" s="98" t="s">
        <v>190</v>
      </c>
      <c r="M9" s="98" t="s">
        <v>190</v>
      </c>
      <c r="N9" s="98" t="s">
        <v>190</v>
      </c>
      <c r="O9" s="98" t="s">
        <v>190</v>
      </c>
      <c r="P9" s="98" t="s">
        <v>190</v>
      </c>
      <c r="Q9" s="98" t="s">
        <v>190</v>
      </c>
      <c r="R9" s="98" t="s">
        <v>190</v>
      </c>
      <c r="S9" s="98" t="s">
        <v>190</v>
      </c>
      <c r="T9" s="98" t="s">
        <v>190</v>
      </c>
      <c r="U9" s="98" t="s">
        <v>190</v>
      </c>
      <c r="V9" s="98" t="s">
        <v>190</v>
      </c>
      <c r="W9" s="98" t="s">
        <v>190</v>
      </c>
      <c r="X9" s="98" t="s">
        <v>190</v>
      </c>
      <c r="Y9" s="98" t="s">
        <v>190</v>
      </c>
      <c r="Z9" s="98" t="s">
        <v>190</v>
      </c>
      <c r="AA9" s="98" t="s">
        <v>190</v>
      </c>
      <c r="AB9" s="98" t="s">
        <v>190</v>
      </c>
      <c r="AC9" s="98" t="s">
        <v>190</v>
      </c>
      <c r="AD9" s="98" t="s">
        <v>190</v>
      </c>
      <c r="AE9" s="98" t="s">
        <v>190</v>
      </c>
      <c r="AF9" s="98" t="s">
        <v>190</v>
      </c>
      <c r="AG9" s="98" t="s">
        <v>190</v>
      </c>
      <c r="AH9" s="98" t="s">
        <v>190</v>
      </c>
      <c r="AI9" s="98" t="s">
        <v>190</v>
      </c>
      <c r="AJ9" s="98" t="s">
        <v>190</v>
      </c>
      <c r="AK9" s="98" t="s">
        <v>190</v>
      </c>
      <c r="AL9" s="98" t="s">
        <v>190</v>
      </c>
      <c r="AM9" s="98" t="s">
        <v>190</v>
      </c>
      <c r="AN9" s="98" t="s">
        <v>190</v>
      </c>
      <c r="AO9" s="98" t="s">
        <v>190</v>
      </c>
      <c r="AP9" s="98" t="s">
        <v>190</v>
      </c>
      <c r="AQ9" s="98" t="s">
        <v>190</v>
      </c>
      <c r="AR9" s="98" t="s">
        <v>190</v>
      </c>
      <c r="AS9" s="98" t="s">
        <v>190</v>
      </c>
      <c r="AT9" s="98" t="s">
        <v>190</v>
      </c>
      <c r="AU9" s="98" t="s">
        <v>190</v>
      </c>
      <c r="AV9" s="98" t="s">
        <v>190</v>
      </c>
      <c r="AW9" s="98" t="s">
        <v>190</v>
      </c>
      <c r="AX9" s="98" t="s">
        <v>190</v>
      </c>
      <c r="AY9" s="98" t="s">
        <v>190</v>
      </c>
      <c r="AZ9" s="98" t="s">
        <v>190</v>
      </c>
      <c r="BA9" s="98" t="s">
        <v>190</v>
      </c>
      <c r="BB9" s="98" t="s">
        <v>190</v>
      </c>
      <c r="BC9" s="98" t="s">
        <v>190</v>
      </c>
      <c r="BD9" s="98" t="s">
        <v>190</v>
      </c>
      <c r="BE9" s="98" t="s">
        <v>190</v>
      </c>
      <c r="BF9" s="98" t="s">
        <v>190</v>
      </c>
      <c r="BG9" s="98" t="s">
        <v>190</v>
      </c>
      <c r="BH9" s="121" t="s">
        <v>190</v>
      </c>
    </row>
    <row r="10" spans="1:87" ht="18.75" customHeight="1" x14ac:dyDescent="0.25">
      <c r="A10" s="259">
        <v>1</v>
      </c>
      <c r="B10" s="260" t="s">
        <v>227</v>
      </c>
      <c r="C10" s="147">
        <v>15</v>
      </c>
      <c r="D10" s="147">
        <v>15</v>
      </c>
      <c r="E10" s="147">
        <v>15</v>
      </c>
      <c r="F10" s="147">
        <v>15</v>
      </c>
      <c r="G10" s="147">
        <v>15</v>
      </c>
      <c r="H10" s="147">
        <v>15</v>
      </c>
      <c r="I10" s="147">
        <v>15</v>
      </c>
      <c r="J10" s="147">
        <v>15</v>
      </c>
      <c r="K10" s="147">
        <v>15</v>
      </c>
      <c r="L10" s="147">
        <v>15</v>
      </c>
      <c r="M10" s="147">
        <v>15</v>
      </c>
      <c r="N10" s="147">
        <v>15</v>
      </c>
      <c r="O10" s="147">
        <v>15</v>
      </c>
      <c r="P10" s="147">
        <v>15</v>
      </c>
      <c r="Q10" s="147">
        <v>15</v>
      </c>
      <c r="R10" s="147">
        <v>15</v>
      </c>
      <c r="S10" s="147">
        <v>15</v>
      </c>
      <c r="T10" s="147">
        <v>15</v>
      </c>
      <c r="U10" s="147">
        <v>15</v>
      </c>
      <c r="V10" s="147">
        <v>15</v>
      </c>
      <c r="W10" s="147">
        <v>15</v>
      </c>
      <c r="X10" s="147">
        <v>15</v>
      </c>
      <c r="Y10" s="147">
        <v>15</v>
      </c>
      <c r="Z10" s="147">
        <v>15</v>
      </c>
      <c r="AA10" s="147">
        <v>15</v>
      </c>
      <c r="AB10" s="147">
        <v>15</v>
      </c>
      <c r="AC10" s="147">
        <v>15</v>
      </c>
      <c r="AD10" s="147">
        <v>15</v>
      </c>
      <c r="AE10" s="147">
        <v>15</v>
      </c>
      <c r="AF10" s="147">
        <v>15</v>
      </c>
      <c r="AG10" s="147">
        <v>15</v>
      </c>
      <c r="AH10" s="147">
        <v>15</v>
      </c>
      <c r="AI10" s="147">
        <v>15</v>
      </c>
      <c r="AJ10" s="147">
        <v>15</v>
      </c>
      <c r="AK10" s="147">
        <v>15</v>
      </c>
      <c r="AL10" s="147">
        <v>15</v>
      </c>
      <c r="AM10" s="147">
        <v>15</v>
      </c>
      <c r="AN10" s="147">
        <v>15</v>
      </c>
      <c r="AO10" s="147">
        <v>15</v>
      </c>
      <c r="AP10" s="147">
        <v>15</v>
      </c>
      <c r="AQ10" s="147">
        <v>15</v>
      </c>
      <c r="AR10" s="147">
        <v>15</v>
      </c>
      <c r="AS10" s="147">
        <v>15</v>
      </c>
      <c r="AT10" s="147">
        <v>15</v>
      </c>
      <c r="AU10" s="147">
        <v>15</v>
      </c>
      <c r="AV10" s="147">
        <v>15</v>
      </c>
      <c r="AW10" s="147">
        <v>15</v>
      </c>
      <c r="AX10" s="147">
        <v>15</v>
      </c>
      <c r="AY10" s="147">
        <v>15</v>
      </c>
      <c r="AZ10" s="147">
        <v>15</v>
      </c>
      <c r="BA10" s="147">
        <v>15</v>
      </c>
      <c r="BB10" s="147">
        <v>15</v>
      </c>
      <c r="BC10" s="147">
        <v>15</v>
      </c>
      <c r="BD10" s="147">
        <v>15</v>
      </c>
      <c r="BE10" s="147">
        <v>15</v>
      </c>
      <c r="BF10" s="147">
        <v>15</v>
      </c>
      <c r="BG10" s="147">
        <v>15</v>
      </c>
      <c r="BH10" s="167"/>
    </row>
    <row r="11" spans="1:87" ht="18.75" customHeight="1" x14ac:dyDescent="0.25">
      <c r="A11" s="261">
        <v>2</v>
      </c>
      <c r="B11" s="262" t="s">
        <v>228</v>
      </c>
      <c r="C11" s="147">
        <v>15</v>
      </c>
      <c r="D11" s="147">
        <v>15</v>
      </c>
      <c r="E11" s="147">
        <v>15</v>
      </c>
      <c r="F11" s="147">
        <v>15</v>
      </c>
      <c r="G11" s="147">
        <v>15</v>
      </c>
      <c r="H11" s="147">
        <v>15</v>
      </c>
      <c r="I11" s="147">
        <v>15</v>
      </c>
      <c r="J11" s="147">
        <v>15</v>
      </c>
      <c r="K11" s="147">
        <v>15</v>
      </c>
      <c r="L11" s="147">
        <v>15</v>
      </c>
      <c r="M11" s="147">
        <v>15</v>
      </c>
      <c r="N11" s="147">
        <v>15</v>
      </c>
      <c r="O11" s="147">
        <v>15</v>
      </c>
      <c r="P11" s="147">
        <v>15</v>
      </c>
      <c r="Q11" s="147">
        <v>15</v>
      </c>
      <c r="R11" s="147">
        <v>15</v>
      </c>
      <c r="S11" s="147">
        <v>15</v>
      </c>
      <c r="T11" s="147">
        <v>15</v>
      </c>
      <c r="U11" s="147">
        <v>15</v>
      </c>
      <c r="V11" s="147">
        <v>15</v>
      </c>
      <c r="W11" s="147">
        <v>15</v>
      </c>
      <c r="X11" s="147">
        <v>15</v>
      </c>
      <c r="Y11" s="147">
        <v>15</v>
      </c>
      <c r="Z11" s="147">
        <v>15</v>
      </c>
      <c r="AA11" s="147">
        <v>15</v>
      </c>
      <c r="AB11" s="147">
        <v>15</v>
      </c>
      <c r="AC11" s="147">
        <v>15</v>
      </c>
      <c r="AD11" s="147">
        <v>15</v>
      </c>
      <c r="AE11" s="147">
        <v>15</v>
      </c>
      <c r="AF11" s="147">
        <v>15</v>
      </c>
      <c r="AG11" s="147">
        <v>15</v>
      </c>
      <c r="AH11" s="147">
        <v>15</v>
      </c>
      <c r="AI11" s="147">
        <v>15</v>
      </c>
      <c r="AJ11" s="147">
        <v>15</v>
      </c>
      <c r="AK11" s="147">
        <v>15</v>
      </c>
      <c r="AL11" s="147">
        <v>15</v>
      </c>
      <c r="AM11" s="147">
        <v>15</v>
      </c>
      <c r="AN11" s="147">
        <v>15</v>
      </c>
      <c r="AO11" s="147">
        <v>15</v>
      </c>
      <c r="AP11" s="147">
        <v>15</v>
      </c>
      <c r="AQ11" s="147">
        <v>15</v>
      </c>
      <c r="AR11" s="147">
        <v>15</v>
      </c>
      <c r="AS11" s="147">
        <v>15</v>
      </c>
      <c r="AT11" s="147">
        <v>15</v>
      </c>
      <c r="AU11" s="147">
        <v>15</v>
      </c>
      <c r="AV11" s="147">
        <v>15</v>
      </c>
      <c r="AW11" s="147">
        <v>15</v>
      </c>
      <c r="AX11" s="147">
        <v>15</v>
      </c>
      <c r="AY11" s="147">
        <v>15</v>
      </c>
      <c r="AZ11" s="147">
        <v>15</v>
      </c>
      <c r="BA11" s="147">
        <v>15</v>
      </c>
      <c r="BB11" s="147">
        <v>15</v>
      </c>
      <c r="BC11" s="147">
        <v>15</v>
      </c>
      <c r="BD11" s="147">
        <v>15</v>
      </c>
      <c r="BE11" s="147">
        <v>15</v>
      </c>
      <c r="BF11" s="147">
        <v>15</v>
      </c>
      <c r="BG11" s="147">
        <v>15</v>
      </c>
      <c r="BH11" s="167"/>
    </row>
    <row r="12" spans="1:87" ht="18.75" customHeight="1" x14ac:dyDescent="0.25">
      <c r="A12" s="261">
        <v>3</v>
      </c>
      <c r="B12" s="262" t="s">
        <v>229</v>
      </c>
      <c r="C12" s="147">
        <v>15</v>
      </c>
      <c r="D12" s="147">
        <v>15</v>
      </c>
      <c r="E12" s="147">
        <v>15</v>
      </c>
      <c r="F12" s="147">
        <v>15</v>
      </c>
      <c r="G12" s="147">
        <v>15</v>
      </c>
      <c r="H12" s="147">
        <v>15</v>
      </c>
      <c r="I12" s="147">
        <v>15</v>
      </c>
      <c r="J12" s="147">
        <v>15</v>
      </c>
      <c r="K12" s="147">
        <v>15</v>
      </c>
      <c r="L12" s="147">
        <v>15</v>
      </c>
      <c r="M12" s="147">
        <v>15</v>
      </c>
      <c r="N12" s="147">
        <v>15</v>
      </c>
      <c r="O12" s="147">
        <v>15</v>
      </c>
      <c r="P12" s="147">
        <v>15</v>
      </c>
      <c r="Q12" s="147">
        <v>15</v>
      </c>
      <c r="R12" s="147">
        <v>15</v>
      </c>
      <c r="S12" s="147">
        <v>15</v>
      </c>
      <c r="T12" s="147">
        <v>15</v>
      </c>
      <c r="U12" s="147">
        <v>15</v>
      </c>
      <c r="V12" s="147">
        <v>15</v>
      </c>
      <c r="W12" s="147">
        <v>15</v>
      </c>
      <c r="X12" s="147">
        <v>15</v>
      </c>
      <c r="Y12" s="147">
        <v>0</v>
      </c>
      <c r="Z12" s="147">
        <v>15</v>
      </c>
      <c r="AA12" s="147">
        <v>15</v>
      </c>
      <c r="AB12" s="147">
        <v>15</v>
      </c>
      <c r="AC12" s="147">
        <v>15</v>
      </c>
      <c r="AD12" s="147">
        <v>15</v>
      </c>
      <c r="AE12" s="147">
        <v>15</v>
      </c>
      <c r="AF12" s="147">
        <v>15</v>
      </c>
      <c r="AG12" s="147">
        <v>15</v>
      </c>
      <c r="AH12" s="147">
        <v>15</v>
      </c>
      <c r="AI12" s="147">
        <v>15</v>
      </c>
      <c r="AJ12" s="147">
        <v>15</v>
      </c>
      <c r="AK12" s="147">
        <v>15</v>
      </c>
      <c r="AL12" s="147">
        <v>15</v>
      </c>
      <c r="AM12" s="147">
        <v>15</v>
      </c>
      <c r="AN12" s="147">
        <v>15</v>
      </c>
      <c r="AO12" s="147">
        <v>15</v>
      </c>
      <c r="AP12" s="147">
        <v>15</v>
      </c>
      <c r="AQ12" s="147">
        <v>15</v>
      </c>
      <c r="AR12" s="147">
        <v>15</v>
      </c>
      <c r="AS12" s="147">
        <v>15</v>
      </c>
      <c r="AT12" s="147">
        <v>15</v>
      </c>
      <c r="AU12" s="147">
        <v>15</v>
      </c>
      <c r="AV12" s="147">
        <v>15</v>
      </c>
      <c r="AW12" s="147">
        <v>15</v>
      </c>
      <c r="AX12" s="147">
        <v>15</v>
      </c>
      <c r="AY12" s="147">
        <v>15</v>
      </c>
      <c r="AZ12" s="147">
        <v>15</v>
      </c>
      <c r="BA12" s="147">
        <v>15</v>
      </c>
      <c r="BB12" s="147">
        <v>15</v>
      </c>
      <c r="BC12" s="147">
        <v>15</v>
      </c>
      <c r="BD12" s="147">
        <v>15</v>
      </c>
      <c r="BE12" s="147">
        <v>15</v>
      </c>
      <c r="BF12" s="147">
        <v>15</v>
      </c>
      <c r="BG12" s="147">
        <v>15</v>
      </c>
      <c r="BH12" s="167"/>
    </row>
    <row r="13" spans="1:87" ht="18.75" customHeight="1" x14ac:dyDescent="0.25">
      <c r="A13" s="261">
        <v>4</v>
      </c>
      <c r="B13" s="262" t="s">
        <v>230</v>
      </c>
      <c r="C13" s="147">
        <v>15</v>
      </c>
      <c r="D13" s="147">
        <v>15</v>
      </c>
      <c r="E13" s="147">
        <v>15</v>
      </c>
      <c r="F13" s="147">
        <v>15</v>
      </c>
      <c r="G13" s="147">
        <v>15</v>
      </c>
      <c r="H13" s="147">
        <v>15</v>
      </c>
      <c r="I13" s="147">
        <v>15</v>
      </c>
      <c r="J13" s="147">
        <v>15</v>
      </c>
      <c r="K13" s="147">
        <v>15</v>
      </c>
      <c r="L13" s="147">
        <v>15</v>
      </c>
      <c r="M13" s="147">
        <v>15</v>
      </c>
      <c r="N13" s="147">
        <v>15</v>
      </c>
      <c r="O13" s="147">
        <v>15</v>
      </c>
      <c r="P13" s="147">
        <v>15</v>
      </c>
      <c r="Q13" s="147">
        <v>15</v>
      </c>
      <c r="R13" s="147">
        <v>15</v>
      </c>
      <c r="S13" s="147">
        <v>15</v>
      </c>
      <c r="T13" s="147">
        <v>15</v>
      </c>
      <c r="U13" s="147">
        <v>15</v>
      </c>
      <c r="V13" s="147">
        <v>15</v>
      </c>
      <c r="W13" s="147">
        <v>15</v>
      </c>
      <c r="X13" s="147">
        <v>0</v>
      </c>
      <c r="Y13" s="147">
        <v>0</v>
      </c>
      <c r="Z13" s="147">
        <v>15</v>
      </c>
      <c r="AA13" s="147">
        <v>15</v>
      </c>
      <c r="AB13" s="147">
        <v>15</v>
      </c>
      <c r="AC13" s="147">
        <v>15</v>
      </c>
      <c r="AD13" s="147">
        <v>15</v>
      </c>
      <c r="AE13" s="147">
        <v>15</v>
      </c>
      <c r="AF13" s="147">
        <v>15</v>
      </c>
      <c r="AG13" s="147">
        <v>15</v>
      </c>
      <c r="AH13" s="147">
        <v>15</v>
      </c>
      <c r="AI13" s="147">
        <v>15</v>
      </c>
      <c r="AJ13" s="147">
        <v>15</v>
      </c>
      <c r="AK13" s="147">
        <v>15</v>
      </c>
      <c r="AL13" s="147">
        <v>15</v>
      </c>
      <c r="AM13" s="147">
        <v>15</v>
      </c>
      <c r="AN13" s="147">
        <v>15</v>
      </c>
      <c r="AO13" s="147">
        <v>15</v>
      </c>
      <c r="AP13" s="147">
        <v>15</v>
      </c>
      <c r="AQ13" s="147">
        <v>15</v>
      </c>
      <c r="AR13" s="147">
        <v>15</v>
      </c>
      <c r="AS13" s="147">
        <v>15</v>
      </c>
      <c r="AT13" s="147">
        <v>15</v>
      </c>
      <c r="AU13" s="147">
        <v>15</v>
      </c>
      <c r="AV13" s="147">
        <v>15</v>
      </c>
      <c r="AW13" s="147">
        <v>15</v>
      </c>
      <c r="AX13" s="147">
        <v>15</v>
      </c>
      <c r="AY13" s="147">
        <v>15</v>
      </c>
      <c r="AZ13" s="147">
        <v>15</v>
      </c>
      <c r="BA13" s="147">
        <v>15</v>
      </c>
      <c r="BB13" s="147">
        <v>15</v>
      </c>
      <c r="BC13" s="147">
        <v>15</v>
      </c>
      <c r="BD13" s="147">
        <v>15</v>
      </c>
      <c r="BE13" s="147">
        <v>15</v>
      </c>
      <c r="BF13" s="147">
        <v>15</v>
      </c>
      <c r="BG13" s="147">
        <v>15</v>
      </c>
      <c r="BH13" s="167"/>
    </row>
    <row r="14" spans="1:87" ht="18.75" customHeight="1" x14ac:dyDescent="0.25">
      <c r="A14" s="261">
        <v>5</v>
      </c>
      <c r="B14" s="262" t="s">
        <v>231</v>
      </c>
      <c r="C14" s="147">
        <v>15</v>
      </c>
      <c r="D14" s="147">
        <v>15</v>
      </c>
      <c r="E14" s="147">
        <v>15</v>
      </c>
      <c r="F14" s="147">
        <v>15</v>
      </c>
      <c r="G14" s="147">
        <v>15</v>
      </c>
      <c r="H14" s="147">
        <v>15</v>
      </c>
      <c r="I14" s="147">
        <v>15</v>
      </c>
      <c r="J14" s="147">
        <v>15</v>
      </c>
      <c r="K14" s="147">
        <v>15</v>
      </c>
      <c r="L14" s="147">
        <v>15</v>
      </c>
      <c r="M14" s="147">
        <v>15</v>
      </c>
      <c r="N14" s="147">
        <v>15</v>
      </c>
      <c r="O14" s="147">
        <v>15</v>
      </c>
      <c r="P14" s="147">
        <v>15</v>
      </c>
      <c r="Q14" s="147">
        <v>15</v>
      </c>
      <c r="R14" s="147">
        <v>15</v>
      </c>
      <c r="S14" s="147">
        <v>15</v>
      </c>
      <c r="T14" s="147">
        <v>15</v>
      </c>
      <c r="U14" s="147">
        <v>15</v>
      </c>
      <c r="V14" s="147">
        <v>15</v>
      </c>
      <c r="W14" s="147">
        <v>15</v>
      </c>
      <c r="X14" s="147">
        <v>15</v>
      </c>
      <c r="Y14" s="147">
        <v>15</v>
      </c>
      <c r="Z14" s="147">
        <v>15</v>
      </c>
      <c r="AA14" s="147">
        <v>15</v>
      </c>
      <c r="AB14" s="147">
        <v>15</v>
      </c>
      <c r="AC14" s="147">
        <v>15</v>
      </c>
      <c r="AD14" s="147">
        <v>15</v>
      </c>
      <c r="AE14" s="147">
        <v>15</v>
      </c>
      <c r="AF14" s="147">
        <v>15</v>
      </c>
      <c r="AG14" s="147">
        <v>15</v>
      </c>
      <c r="AH14" s="147">
        <v>15</v>
      </c>
      <c r="AI14" s="147">
        <v>15</v>
      </c>
      <c r="AJ14" s="147">
        <v>15</v>
      </c>
      <c r="AK14" s="147">
        <v>15</v>
      </c>
      <c r="AL14" s="147">
        <v>15</v>
      </c>
      <c r="AM14" s="147">
        <v>15</v>
      </c>
      <c r="AN14" s="147">
        <v>15</v>
      </c>
      <c r="AO14" s="147">
        <v>15</v>
      </c>
      <c r="AP14" s="147">
        <v>15</v>
      </c>
      <c r="AQ14" s="147">
        <v>15</v>
      </c>
      <c r="AR14" s="147">
        <v>15</v>
      </c>
      <c r="AS14" s="147">
        <v>15</v>
      </c>
      <c r="AT14" s="147">
        <v>15</v>
      </c>
      <c r="AU14" s="147">
        <v>15</v>
      </c>
      <c r="AV14" s="147">
        <v>15</v>
      </c>
      <c r="AW14" s="147">
        <v>15</v>
      </c>
      <c r="AX14" s="147">
        <v>15</v>
      </c>
      <c r="AY14" s="147">
        <v>15</v>
      </c>
      <c r="AZ14" s="147">
        <v>15</v>
      </c>
      <c r="BA14" s="147">
        <v>15</v>
      </c>
      <c r="BB14" s="147">
        <v>15</v>
      </c>
      <c r="BC14" s="147">
        <v>15</v>
      </c>
      <c r="BD14" s="147">
        <v>15</v>
      </c>
      <c r="BE14" s="147">
        <v>15</v>
      </c>
      <c r="BF14" s="147">
        <v>15</v>
      </c>
      <c r="BG14" s="147">
        <v>15</v>
      </c>
      <c r="BH14" s="167"/>
    </row>
    <row r="15" spans="1:87" ht="18.75" customHeight="1" x14ac:dyDescent="0.25">
      <c r="A15" s="261">
        <v>6</v>
      </c>
      <c r="B15" s="262" t="s">
        <v>232</v>
      </c>
      <c r="C15" s="147">
        <v>15</v>
      </c>
      <c r="D15" s="147">
        <v>15</v>
      </c>
      <c r="E15" s="147">
        <v>15</v>
      </c>
      <c r="F15" s="147">
        <v>15</v>
      </c>
      <c r="G15" s="147">
        <v>15</v>
      </c>
      <c r="H15" s="147">
        <v>15</v>
      </c>
      <c r="I15" s="147">
        <v>15</v>
      </c>
      <c r="J15" s="147">
        <v>15</v>
      </c>
      <c r="K15" s="147">
        <v>15</v>
      </c>
      <c r="L15" s="147">
        <v>15</v>
      </c>
      <c r="M15" s="147">
        <v>15</v>
      </c>
      <c r="N15" s="147">
        <v>15</v>
      </c>
      <c r="O15" s="147">
        <v>15</v>
      </c>
      <c r="P15" s="147">
        <v>15</v>
      </c>
      <c r="Q15" s="147">
        <v>15</v>
      </c>
      <c r="R15" s="147">
        <v>15</v>
      </c>
      <c r="S15" s="147">
        <v>15</v>
      </c>
      <c r="T15" s="147">
        <v>15</v>
      </c>
      <c r="U15" s="147">
        <v>15</v>
      </c>
      <c r="V15" s="147">
        <v>15</v>
      </c>
      <c r="W15" s="147">
        <v>15</v>
      </c>
      <c r="X15" s="147">
        <v>0</v>
      </c>
      <c r="Y15" s="147">
        <v>0</v>
      </c>
      <c r="Z15" s="147">
        <v>15</v>
      </c>
      <c r="AA15" s="147">
        <v>15</v>
      </c>
      <c r="AB15" s="147">
        <v>15</v>
      </c>
      <c r="AC15" s="147">
        <v>15</v>
      </c>
      <c r="AD15" s="147">
        <v>15</v>
      </c>
      <c r="AE15" s="147">
        <v>15</v>
      </c>
      <c r="AF15" s="147">
        <v>15</v>
      </c>
      <c r="AG15" s="147">
        <v>15</v>
      </c>
      <c r="AH15" s="147">
        <v>15</v>
      </c>
      <c r="AI15" s="147">
        <v>15</v>
      </c>
      <c r="AJ15" s="147">
        <v>15</v>
      </c>
      <c r="AK15" s="147">
        <v>15</v>
      </c>
      <c r="AL15" s="147">
        <v>15</v>
      </c>
      <c r="AM15" s="147">
        <v>15</v>
      </c>
      <c r="AN15" s="147">
        <v>15</v>
      </c>
      <c r="AO15" s="147">
        <v>15</v>
      </c>
      <c r="AP15" s="147">
        <v>15</v>
      </c>
      <c r="AQ15" s="147">
        <v>15</v>
      </c>
      <c r="AR15" s="147">
        <v>15</v>
      </c>
      <c r="AS15" s="147">
        <v>15</v>
      </c>
      <c r="AT15" s="147">
        <v>15</v>
      </c>
      <c r="AU15" s="147">
        <v>15</v>
      </c>
      <c r="AV15" s="147">
        <v>15</v>
      </c>
      <c r="AW15" s="147">
        <v>15</v>
      </c>
      <c r="AX15" s="147">
        <v>15</v>
      </c>
      <c r="AY15" s="147">
        <v>15</v>
      </c>
      <c r="AZ15" s="147">
        <v>15</v>
      </c>
      <c r="BA15" s="147">
        <v>15</v>
      </c>
      <c r="BB15" s="147">
        <v>15</v>
      </c>
      <c r="BC15" s="147">
        <v>15</v>
      </c>
      <c r="BD15" s="147">
        <v>15</v>
      </c>
      <c r="BE15" s="147">
        <v>15</v>
      </c>
      <c r="BF15" s="147">
        <v>15</v>
      </c>
      <c r="BG15" s="147">
        <v>15</v>
      </c>
      <c r="BH15" s="167"/>
    </row>
    <row r="16" spans="1:87" ht="18.75" customHeight="1" thickBot="1" x14ac:dyDescent="0.3">
      <c r="A16" s="261">
        <v>7</v>
      </c>
      <c r="B16" s="262" t="s">
        <v>233</v>
      </c>
      <c r="C16" s="168">
        <v>10</v>
      </c>
      <c r="D16" s="168">
        <v>10</v>
      </c>
      <c r="E16" s="168">
        <v>10</v>
      </c>
      <c r="F16" s="168">
        <v>10</v>
      </c>
      <c r="G16" s="168">
        <v>10</v>
      </c>
      <c r="H16" s="168">
        <v>10</v>
      </c>
      <c r="I16" s="168">
        <v>10</v>
      </c>
      <c r="J16" s="168">
        <v>10</v>
      </c>
      <c r="K16" s="168">
        <v>10</v>
      </c>
      <c r="L16" s="168">
        <v>10</v>
      </c>
      <c r="M16" s="168">
        <v>10</v>
      </c>
      <c r="N16" s="168">
        <v>10</v>
      </c>
      <c r="O16" s="168">
        <v>10</v>
      </c>
      <c r="P16" s="168">
        <v>10</v>
      </c>
      <c r="Q16" s="168">
        <v>10</v>
      </c>
      <c r="R16" s="168">
        <v>10</v>
      </c>
      <c r="S16" s="168">
        <v>10</v>
      </c>
      <c r="T16" s="168">
        <v>10</v>
      </c>
      <c r="U16" s="168">
        <v>10</v>
      </c>
      <c r="V16" s="168">
        <v>10</v>
      </c>
      <c r="W16" s="168">
        <v>10</v>
      </c>
      <c r="X16" s="168">
        <v>5</v>
      </c>
      <c r="Y16" s="168">
        <v>0</v>
      </c>
      <c r="Z16" s="168">
        <v>10</v>
      </c>
      <c r="AA16" s="168">
        <v>10</v>
      </c>
      <c r="AB16" s="168">
        <v>10</v>
      </c>
      <c r="AC16" s="168">
        <v>10</v>
      </c>
      <c r="AD16" s="168">
        <v>10</v>
      </c>
      <c r="AE16" s="168">
        <v>10</v>
      </c>
      <c r="AF16" s="168">
        <v>10</v>
      </c>
      <c r="AG16" s="168">
        <v>10</v>
      </c>
      <c r="AH16" s="168">
        <v>10</v>
      </c>
      <c r="AI16" s="168">
        <v>10</v>
      </c>
      <c r="AJ16" s="168">
        <v>10</v>
      </c>
      <c r="AK16" s="168">
        <v>10</v>
      </c>
      <c r="AL16" s="168">
        <v>10</v>
      </c>
      <c r="AM16" s="168">
        <v>5</v>
      </c>
      <c r="AN16" s="168">
        <v>5</v>
      </c>
      <c r="AO16" s="168">
        <v>5</v>
      </c>
      <c r="AP16" s="168">
        <v>5</v>
      </c>
      <c r="AQ16" s="168">
        <v>10</v>
      </c>
      <c r="AR16" s="168">
        <v>10</v>
      </c>
      <c r="AS16" s="168">
        <v>10</v>
      </c>
      <c r="AT16" s="168">
        <v>10</v>
      </c>
      <c r="AU16" s="168">
        <v>10</v>
      </c>
      <c r="AV16" s="168">
        <v>10</v>
      </c>
      <c r="AW16" s="168">
        <v>10</v>
      </c>
      <c r="AX16" s="168">
        <v>10</v>
      </c>
      <c r="AY16" s="168">
        <v>10</v>
      </c>
      <c r="AZ16" s="168">
        <v>10</v>
      </c>
      <c r="BA16" s="168">
        <v>10</v>
      </c>
      <c r="BB16" s="168">
        <v>10</v>
      </c>
      <c r="BC16" s="168">
        <v>10</v>
      </c>
      <c r="BD16" s="168">
        <v>10</v>
      </c>
      <c r="BE16" s="168">
        <v>10</v>
      </c>
      <c r="BF16" s="168">
        <v>10</v>
      </c>
      <c r="BG16" s="168">
        <v>10</v>
      </c>
      <c r="BH16" s="169"/>
    </row>
    <row r="17" spans="1:60" s="150" customFormat="1" ht="28.5" customHeight="1" thickBot="1" x14ac:dyDescent="0.3">
      <c r="A17" s="635" t="s">
        <v>234</v>
      </c>
      <c r="B17" s="636"/>
      <c r="C17" s="171">
        <f>IF(SUM(C10:C16)=0,"",SUM(C10:C16))</f>
        <v>100</v>
      </c>
      <c r="D17" s="165">
        <f t="shared" ref="D17:BH17" si="0">IF(SUM(D10:D16)=0,"",SUM(D10:D16))</f>
        <v>100</v>
      </c>
      <c r="E17" s="165">
        <f t="shared" si="0"/>
        <v>100</v>
      </c>
      <c r="F17" s="165">
        <f t="shared" si="0"/>
        <v>100</v>
      </c>
      <c r="G17" s="165">
        <f t="shared" si="0"/>
        <v>100</v>
      </c>
      <c r="H17" s="165">
        <f t="shared" si="0"/>
        <v>100</v>
      </c>
      <c r="I17" s="165">
        <f t="shared" si="0"/>
        <v>100</v>
      </c>
      <c r="J17" s="165">
        <f t="shared" si="0"/>
        <v>100</v>
      </c>
      <c r="K17" s="165">
        <f t="shared" si="0"/>
        <v>100</v>
      </c>
      <c r="L17" s="165">
        <f t="shared" si="0"/>
        <v>100</v>
      </c>
      <c r="M17" s="165">
        <f t="shared" si="0"/>
        <v>100</v>
      </c>
      <c r="N17" s="165">
        <f t="shared" si="0"/>
        <v>100</v>
      </c>
      <c r="O17" s="165">
        <f t="shared" si="0"/>
        <v>100</v>
      </c>
      <c r="P17" s="165">
        <f t="shared" ref="P17:AC17" si="1">IF(SUM(P10:P16)=0,"",SUM(P10:P16))</f>
        <v>100</v>
      </c>
      <c r="Q17" s="165">
        <f t="shared" si="1"/>
        <v>100</v>
      </c>
      <c r="R17" s="165">
        <f t="shared" si="1"/>
        <v>100</v>
      </c>
      <c r="S17" s="165">
        <f t="shared" ref="S17" si="2">IF(SUM(S10:S16)=0,"",SUM(S10:S16))</f>
        <v>100</v>
      </c>
      <c r="T17" s="165">
        <f t="shared" si="1"/>
        <v>100</v>
      </c>
      <c r="U17" s="165">
        <f t="shared" si="1"/>
        <v>100</v>
      </c>
      <c r="V17" s="165">
        <f t="shared" si="1"/>
        <v>100</v>
      </c>
      <c r="W17" s="165">
        <f t="shared" si="1"/>
        <v>100</v>
      </c>
      <c r="X17" s="165">
        <f t="shared" si="1"/>
        <v>65</v>
      </c>
      <c r="Y17" s="165">
        <f t="shared" si="1"/>
        <v>45</v>
      </c>
      <c r="Z17" s="165">
        <f t="shared" si="1"/>
        <v>100</v>
      </c>
      <c r="AA17" s="165">
        <f t="shared" si="1"/>
        <v>100</v>
      </c>
      <c r="AB17" s="165">
        <f t="shared" si="1"/>
        <v>100</v>
      </c>
      <c r="AC17" s="165">
        <f t="shared" si="1"/>
        <v>100</v>
      </c>
      <c r="AD17" s="165">
        <f t="shared" ref="AD17:AZ17" si="3">IF(SUM(AD10:AD16)=0,"",SUM(AD10:AD16))</f>
        <v>100</v>
      </c>
      <c r="AE17" s="165">
        <f t="shared" si="3"/>
        <v>100</v>
      </c>
      <c r="AF17" s="165">
        <f t="shared" si="3"/>
        <v>100</v>
      </c>
      <c r="AG17" s="165">
        <f t="shared" si="3"/>
        <v>100</v>
      </c>
      <c r="AH17" s="165">
        <f t="shared" si="3"/>
        <v>100</v>
      </c>
      <c r="AI17" s="165">
        <f t="shared" si="3"/>
        <v>100</v>
      </c>
      <c r="AJ17" s="165">
        <f t="shared" si="3"/>
        <v>100</v>
      </c>
      <c r="AK17" s="165">
        <f t="shared" si="3"/>
        <v>100</v>
      </c>
      <c r="AL17" s="165">
        <f t="shared" si="3"/>
        <v>100</v>
      </c>
      <c r="AM17" s="165">
        <f t="shared" si="3"/>
        <v>95</v>
      </c>
      <c r="AN17" s="165">
        <f t="shared" si="3"/>
        <v>95</v>
      </c>
      <c r="AO17" s="165">
        <f t="shared" si="3"/>
        <v>95</v>
      </c>
      <c r="AP17" s="165">
        <f t="shared" si="3"/>
        <v>95</v>
      </c>
      <c r="AQ17" s="165">
        <f t="shared" si="3"/>
        <v>100</v>
      </c>
      <c r="AR17" s="165">
        <f t="shared" si="3"/>
        <v>100</v>
      </c>
      <c r="AS17" s="165">
        <f t="shared" si="3"/>
        <v>100</v>
      </c>
      <c r="AT17" s="165">
        <f t="shared" si="3"/>
        <v>100</v>
      </c>
      <c r="AU17" s="165">
        <f t="shared" si="3"/>
        <v>100</v>
      </c>
      <c r="AV17" s="165">
        <f t="shared" si="3"/>
        <v>100</v>
      </c>
      <c r="AW17" s="165">
        <f t="shared" si="3"/>
        <v>100</v>
      </c>
      <c r="AX17" s="165">
        <f t="shared" si="3"/>
        <v>100</v>
      </c>
      <c r="AY17" s="165">
        <f t="shared" si="3"/>
        <v>100</v>
      </c>
      <c r="AZ17" s="165">
        <f>IF(SUM(AZ10:AZ16)=0,"",SUM(AZ10:AZ16))</f>
        <v>100</v>
      </c>
      <c r="BA17" s="165">
        <f t="shared" ref="BA17:BF17" si="4">IF(SUM(BA10:BA16)=0,"",SUM(BA10:BA16))</f>
        <v>100</v>
      </c>
      <c r="BB17" s="165">
        <f t="shared" si="4"/>
        <v>100</v>
      </c>
      <c r="BC17" s="165">
        <f t="shared" si="4"/>
        <v>100</v>
      </c>
      <c r="BD17" s="165">
        <f t="shared" si="4"/>
        <v>100</v>
      </c>
      <c r="BE17" s="165">
        <f t="shared" si="4"/>
        <v>100</v>
      </c>
      <c r="BF17" s="165">
        <f t="shared" ref="BF17" si="5">IF(SUM(BF10:BF16)=0,"",SUM(BF10:BF16))</f>
        <v>100</v>
      </c>
      <c r="BG17" s="165">
        <f t="shared" ref="BG17" si="6">IF(SUM(BG10:BG16)=0,"",SUM(BG10:BG16))</f>
        <v>100</v>
      </c>
      <c r="BH17" s="166" t="str">
        <f t="shared" si="0"/>
        <v/>
      </c>
    </row>
    <row r="18" spans="1:60" ht="16.5" x14ac:dyDescent="0.25">
      <c r="A18" s="148"/>
      <c r="B18" s="148"/>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sheetData>
  <sheetProtection algorithmName="SHA-512" hashValue="IVqt2CQmMGffkseR0GtSboU3QU3lUPe801j6+4gnkIzQGPKdNIHk0TreVsBcUH8vGQWRDeuapCGaFl+V1UCQpA==" saltValue="nFOgLv5///bztq8U6aTQsw==" spinCount="100000" sheet="1" formatCells="0" formatColumns="0" formatRows="0"/>
  <mergeCells count="8">
    <mergeCell ref="A1:AD3"/>
    <mergeCell ref="AE1:BH3"/>
    <mergeCell ref="A9:B9"/>
    <mergeCell ref="A17:B17"/>
    <mergeCell ref="A6:BH6"/>
    <mergeCell ref="A7:B7"/>
    <mergeCell ref="C7:BH7"/>
    <mergeCell ref="A8:B8"/>
  </mergeCells>
  <dataValidations count="10">
    <dataValidation allowBlank="1" showInputMessage="1" showErrorMessage="1" promptTitle="Asignación del responsable" prompt="Califique segun corresponda:_x000a_Asignado: 15_x000a_No asignado: 0" sqref="B10" xr:uid="{00000000-0002-0000-0300-000000000000}"/>
    <dataValidation allowBlank="1" showInputMessage="1" showErrorMessage="1" promptTitle="Segregación y autoridad" prompt="Califique segun corresponda _x000a_Adecuado: 15_x000a_Inadecuado:0_x000a_" sqref="B11" xr:uid="{00000000-0002-0000-0300-000001000000}"/>
    <dataValidation allowBlank="1" showInputMessage="1" showErrorMessage="1" promptTitle="Periodicidad" prompt="Oportuna: 15_x000a_Inoportuna:0" sqref="B12" xr:uid="{00000000-0002-0000-0300-000002000000}"/>
    <dataValidation allowBlank="1" showInputMessage="1" showErrorMessage="1" promptTitle="Propósito" prompt="Prevenir:15_x000a_Detectar:10_x000a_No es un Control: 0" sqref="B13" xr:uid="{00000000-0002-0000-0300-000003000000}"/>
    <dataValidation allowBlank="1" showInputMessage="1" showErrorMessage="1" promptTitle="¿Comó se realiza la actividad?" prompt="Confiable:15_x000a_No confiable: 0" sqref="B14" xr:uid="{00000000-0002-0000-0300-000004000000}"/>
    <dataValidation allowBlank="1" showInputMessage="1" showErrorMessage="1" promptTitle="¿Qué pasá con las observaciones?" prompt="Se investigan y resuelven oportunamente: 15_x000a_No se investigan y resuelven oportunamente: 0" sqref="B15" xr:uid="{00000000-0002-0000-0300-000005000000}"/>
    <dataValidation allowBlank="1" showInputMessage="1" showErrorMessage="1" promptTitle="¿Evidencia de ejecución control?" prompt="Completa: 10_x000a_Incompleta: 5_x000a_No existe:0_x000a_" sqref="B16" xr:uid="{00000000-0002-0000-0300-000006000000}"/>
    <dataValidation type="list" allowBlank="1" showInputMessage="1" showErrorMessage="1" sqref="C10:E15 BH14:BH15 AL10:AV15 F14:AK15 F10:AK12 AW10:AZ12 AW14:AZ15 BA10:BG15 BH10:BH12" xr:uid="{00000000-0002-0000-0300-000007000000}">
      <formula1>"0,15"</formula1>
    </dataValidation>
    <dataValidation type="list" allowBlank="1" showInputMessage="1" showErrorMessage="1" sqref="F13:AK13 AW13:AZ13 BH13" xr:uid="{00000000-0002-0000-0300-000008000000}">
      <formula1>"0,10,15"</formula1>
    </dataValidation>
    <dataValidation type="list" allowBlank="1" showInputMessage="1" showErrorMessage="1" sqref="C16:BH16" xr:uid="{00000000-0002-0000-0300-000009000000}">
      <formula1>"10,5,0"</formula1>
    </dataValidation>
  </dataValidations>
  <pageMargins left="0.7" right="0.7" top="0.75" bottom="0.75" header="0.3" footer="0.3"/>
  <pageSetup scale="35" orientation="portrait" r:id="rId1"/>
  <colBreaks count="2" manualBreakCount="2">
    <brk id="19" max="16" man="1"/>
    <brk id="43" max="16" man="1"/>
  </colBreaks>
  <drawing r:id="rId2"/>
  <legacyDrawing r:id="rId3"/>
  <oleObjects>
    <mc:AlternateContent xmlns:mc="http://schemas.openxmlformats.org/markup-compatibility/2006">
      <mc:Choice Requires="x14">
        <oleObject progId="PBrush" shapeId="18433" r:id="rId4">
          <objectPr defaultSize="0" autoPict="0" altText="" r:id="rId5">
            <anchor moveWithCells="1" sizeWithCells="1">
              <from>
                <xdr:col>0</xdr:col>
                <xdr:colOff>66675</xdr:colOff>
                <xdr:row>0</xdr:row>
                <xdr:rowOff>66675</xdr:rowOff>
              </from>
              <to>
                <xdr:col>1</xdr:col>
                <xdr:colOff>552450</xdr:colOff>
                <xdr:row>2</xdr:row>
                <xdr:rowOff>257175</xdr:rowOff>
              </to>
            </anchor>
          </objectPr>
        </oleObject>
      </mc:Choice>
      <mc:Fallback>
        <oleObject progId="PBrush" shapeId="1843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rgb="FFFFFF00"/>
  </sheetPr>
  <dimension ref="A1:AK55"/>
  <sheetViews>
    <sheetView zoomScale="90" zoomScaleNormal="90" workbookViewId="0">
      <selection activeCell="E6" sqref="E6:I15"/>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69"/>
      <c r="B1" s="641" t="s">
        <v>235</v>
      </c>
      <c r="C1" s="641"/>
      <c r="D1" s="641"/>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37" x14ac:dyDescent="0.25">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37" ht="25.5" x14ac:dyDescent="0.25">
      <c r="A3" s="69"/>
      <c r="B3" s="3"/>
      <c r="C3" s="4" t="s">
        <v>236</v>
      </c>
      <c r="D3" s="4" t="s">
        <v>237</v>
      </c>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37" ht="51" x14ac:dyDescent="0.25">
      <c r="A4" s="69"/>
      <c r="B4" s="5" t="s">
        <v>238</v>
      </c>
      <c r="C4" s="6" t="s">
        <v>239</v>
      </c>
      <c r="D4" s="7">
        <v>0.2</v>
      </c>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37" ht="51" x14ac:dyDescent="0.25">
      <c r="A5" s="69"/>
      <c r="B5" s="8" t="s">
        <v>240</v>
      </c>
      <c r="C5" s="9" t="s">
        <v>241</v>
      </c>
      <c r="D5" s="10">
        <v>0.4</v>
      </c>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37" ht="51" x14ac:dyDescent="0.25">
      <c r="A6" s="69"/>
      <c r="B6" s="11" t="s">
        <v>242</v>
      </c>
      <c r="C6" s="9" t="s">
        <v>243</v>
      </c>
      <c r="D6" s="10">
        <v>0.6</v>
      </c>
      <c r="E6" s="69"/>
      <c r="F6" s="69"/>
      <c r="G6" s="69"/>
      <c r="H6" s="69"/>
      <c r="I6" s="69"/>
      <c r="J6" s="69"/>
      <c r="K6" s="69"/>
      <c r="L6" s="69"/>
      <c r="M6" s="69"/>
      <c r="N6" s="69"/>
      <c r="O6" s="69"/>
      <c r="P6" s="69"/>
      <c r="Q6" s="69"/>
      <c r="R6" s="69"/>
      <c r="S6" s="69"/>
      <c r="T6" s="69"/>
      <c r="U6" s="69"/>
      <c r="V6" s="69"/>
      <c r="W6" s="69"/>
      <c r="X6" s="69"/>
      <c r="Y6" s="69"/>
      <c r="Z6" s="69"/>
      <c r="AA6" s="69"/>
      <c r="AB6" s="69"/>
      <c r="AC6" s="69"/>
      <c r="AD6" s="69"/>
      <c r="AE6" s="69"/>
    </row>
    <row r="7" spans="1:37" ht="76.5" x14ac:dyDescent="0.25">
      <c r="A7" s="69"/>
      <c r="B7" s="12" t="s">
        <v>244</v>
      </c>
      <c r="C7" s="9" t="s">
        <v>245</v>
      </c>
      <c r="D7" s="10">
        <v>0.8</v>
      </c>
      <c r="E7" s="69"/>
      <c r="F7" s="69"/>
      <c r="G7" s="69"/>
      <c r="H7" s="69"/>
      <c r="I7" s="69"/>
      <c r="J7" s="69"/>
      <c r="K7" s="69"/>
      <c r="L7" s="69"/>
      <c r="M7" s="69"/>
      <c r="N7" s="69"/>
      <c r="O7" s="69"/>
      <c r="P7" s="69"/>
      <c r="Q7" s="69"/>
      <c r="R7" s="69"/>
      <c r="S7" s="69"/>
      <c r="T7" s="69"/>
      <c r="U7" s="69"/>
      <c r="V7" s="69"/>
      <c r="W7" s="69"/>
      <c r="X7" s="69"/>
      <c r="Y7" s="69"/>
      <c r="Z7" s="69"/>
      <c r="AA7" s="69"/>
      <c r="AB7" s="69"/>
      <c r="AC7" s="69"/>
      <c r="AD7" s="69"/>
      <c r="AE7" s="69"/>
    </row>
    <row r="8" spans="1:37" ht="51" x14ac:dyDescent="0.25">
      <c r="A8" s="69"/>
      <c r="B8" s="13" t="s">
        <v>246</v>
      </c>
      <c r="C8" s="9" t="s">
        <v>247</v>
      </c>
      <c r="D8" s="10">
        <v>1</v>
      </c>
      <c r="E8" s="69"/>
      <c r="F8" s="69"/>
      <c r="G8" s="69"/>
      <c r="H8" s="69"/>
      <c r="I8" s="69"/>
      <c r="J8" s="69"/>
      <c r="K8" s="69"/>
      <c r="L8" s="69"/>
      <c r="M8" s="69"/>
      <c r="N8" s="69"/>
      <c r="O8" s="69"/>
      <c r="P8" s="69"/>
      <c r="Q8" s="69"/>
      <c r="R8" s="69"/>
      <c r="S8" s="69"/>
      <c r="T8" s="69"/>
      <c r="U8" s="69"/>
      <c r="V8" s="69"/>
      <c r="W8" s="69"/>
      <c r="X8" s="69"/>
      <c r="Y8" s="69"/>
      <c r="Z8" s="69"/>
      <c r="AA8" s="69"/>
      <c r="AB8" s="69"/>
      <c r="AC8" s="69"/>
      <c r="AD8" s="69"/>
      <c r="AE8" s="69"/>
    </row>
    <row r="9" spans="1:37" x14ac:dyDescent="0.25">
      <c r="A9" s="69"/>
      <c r="B9" s="90"/>
      <c r="C9" s="90"/>
      <c r="D9" s="90"/>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row>
    <row r="10" spans="1:37" ht="16.5" x14ac:dyDescent="0.25">
      <c r="A10" s="69"/>
      <c r="B10" s="91"/>
      <c r="C10" s="90"/>
      <c r="D10" s="90"/>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row>
    <row r="11" spans="1:37" x14ac:dyDescent="0.25">
      <c r="A11" s="69"/>
      <c r="B11" s="90"/>
      <c r="C11" s="90"/>
      <c r="D11" s="90"/>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row>
    <row r="12" spans="1:37" x14ac:dyDescent="0.25">
      <c r="A12" s="69"/>
      <c r="B12" s="90"/>
      <c r="C12" s="90"/>
      <c r="D12" s="90"/>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row>
    <row r="13" spans="1:37" x14ac:dyDescent="0.25">
      <c r="A13" s="69"/>
      <c r="B13" s="90"/>
      <c r="C13" s="90"/>
      <c r="D13" s="90"/>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row>
    <row r="14" spans="1:37" x14ac:dyDescent="0.25">
      <c r="A14" s="69"/>
      <c r="B14" s="90"/>
      <c r="C14" s="90"/>
      <c r="D14" s="90"/>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row>
    <row r="15" spans="1:37" x14ac:dyDescent="0.25">
      <c r="A15" s="69"/>
      <c r="B15" s="90"/>
      <c r="C15" s="90"/>
      <c r="D15" s="90"/>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row>
    <row r="16" spans="1:37" x14ac:dyDescent="0.25">
      <c r="A16" s="69"/>
      <c r="B16" s="90"/>
      <c r="C16" s="90"/>
      <c r="D16" s="90"/>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row>
    <row r="17" spans="1:37" x14ac:dyDescent="0.25">
      <c r="A17" s="69"/>
      <c r="B17" s="90"/>
      <c r="C17" s="90"/>
      <c r="D17" s="90"/>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row>
    <row r="18" spans="1:37" x14ac:dyDescent="0.25">
      <c r="A18" s="69"/>
      <c r="B18" s="90"/>
      <c r="C18" s="90"/>
      <c r="D18" s="90"/>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row>
    <row r="19" spans="1:37" x14ac:dyDescent="0.25">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row>
    <row r="20" spans="1:37" x14ac:dyDescent="0.25">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row>
    <row r="21" spans="1:37" x14ac:dyDescent="0.25">
      <c r="A21" s="69"/>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row>
    <row r="23" spans="1:37" x14ac:dyDescent="0.25">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row>
    <row r="24" spans="1:37" x14ac:dyDescent="0.25">
      <c r="A24" s="69"/>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row>
    <row r="25" spans="1:37" x14ac:dyDescent="0.25">
      <c r="A25" s="69"/>
      <c r="B25" s="69"/>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row>
    <row r="26" spans="1:37" x14ac:dyDescent="0.25">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row>
    <row r="27" spans="1:37" x14ac:dyDescent="0.25">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row>
    <row r="28" spans="1:37" x14ac:dyDescent="0.25">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row>
    <row r="29" spans="1:37" x14ac:dyDescent="0.25">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row>
    <row r="30" spans="1:37" x14ac:dyDescent="0.25">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row>
    <row r="31" spans="1:37" x14ac:dyDescent="0.25">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row>
    <row r="32" spans="1:37"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row>
    <row r="33" spans="1:31" x14ac:dyDescent="0.25">
      <c r="A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row>
    <row r="34" spans="1:31" x14ac:dyDescent="0.25">
      <c r="A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row>
    <row r="35" spans="1:31" x14ac:dyDescent="0.25">
      <c r="A35" s="69"/>
    </row>
    <row r="36" spans="1:31" x14ac:dyDescent="0.25">
      <c r="A36" s="69"/>
    </row>
    <row r="37" spans="1:31" x14ac:dyDescent="0.25">
      <c r="A37" s="69"/>
    </row>
    <row r="38" spans="1:31" x14ac:dyDescent="0.25">
      <c r="A38" s="69"/>
    </row>
    <row r="39" spans="1:31" x14ac:dyDescent="0.25">
      <c r="A39" s="69"/>
    </row>
    <row r="40" spans="1:31" x14ac:dyDescent="0.25">
      <c r="A40" s="69"/>
    </row>
    <row r="41" spans="1:31" x14ac:dyDescent="0.25">
      <c r="A41" s="69"/>
    </row>
    <row r="42" spans="1:31" x14ac:dyDescent="0.25">
      <c r="A42" s="69"/>
    </row>
    <row r="43" spans="1:31" x14ac:dyDescent="0.25">
      <c r="A43" s="69"/>
    </row>
    <row r="44" spans="1:31" x14ac:dyDescent="0.25">
      <c r="A44" s="69"/>
    </row>
    <row r="45" spans="1:31" x14ac:dyDescent="0.25">
      <c r="A45" s="69"/>
    </row>
    <row r="46" spans="1:31" x14ac:dyDescent="0.25">
      <c r="A46" s="69"/>
    </row>
    <row r="47" spans="1:31" x14ac:dyDescent="0.25">
      <c r="A47" s="69"/>
    </row>
    <row r="48" spans="1:31" x14ac:dyDescent="0.25">
      <c r="A48" s="69"/>
    </row>
    <row r="49" spans="1:1" x14ac:dyDescent="0.25">
      <c r="A49" s="69"/>
    </row>
    <row r="50" spans="1:1" x14ac:dyDescent="0.25">
      <c r="A50" s="69"/>
    </row>
    <row r="51" spans="1:1" x14ac:dyDescent="0.25">
      <c r="A51" s="69"/>
    </row>
    <row r="52" spans="1:1" x14ac:dyDescent="0.25">
      <c r="A52" s="69"/>
    </row>
    <row r="53" spans="1:1" x14ac:dyDescent="0.25">
      <c r="A53" s="69"/>
    </row>
    <row r="54" spans="1:1" x14ac:dyDescent="0.25">
      <c r="A54" s="69"/>
    </row>
    <row r="55" spans="1:1" x14ac:dyDescent="0.25">
      <c r="A55" s="69"/>
    </row>
  </sheetData>
  <mergeCells count="1">
    <mergeCell ref="B1:D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tabColor rgb="FFFFFF00"/>
  </sheetPr>
  <dimension ref="A1:U232"/>
  <sheetViews>
    <sheetView zoomScale="60" zoomScaleNormal="60" workbookViewId="0">
      <selection activeCell="C13" sqref="C13"/>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69"/>
      <c r="B1" s="642" t="s">
        <v>248</v>
      </c>
      <c r="C1" s="642"/>
      <c r="D1" s="642"/>
      <c r="E1" s="69"/>
      <c r="F1" s="69"/>
      <c r="G1" s="69"/>
      <c r="H1" s="69"/>
      <c r="I1" s="69"/>
      <c r="J1" s="69"/>
      <c r="K1" s="69"/>
      <c r="L1" s="69"/>
      <c r="M1" s="69"/>
      <c r="N1" s="69"/>
      <c r="O1" s="69"/>
      <c r="P1" s="69"/>
      <c r="Q1" s="69"/>
      <c r="R1" s="69"/>
      <c r="S1" s="69"/>
      <c r="T1" s="69"/>
      <c r="U1" s="69"/>
    </row>
    <row r="2" spans="1:21" x14ac:dyDescent="0.25">
      <c r="A2" s="69"/>
      <c r="B2" s="69"/>
      <c r="C2" s="69"/>
      <c r="D2" s="69"/>
      <c r="E2" s="69"/>
      <c r="F2" s="69"/>
      <c r="G2" s="69"/>
      <c r="H2" s="69"/>
      <c r="I2" s="69"/>
      <c r="J2" s="69"/>
      <c r="K2" s="69"/>
      <c r="L2" s="69"/>
      <c r="M2" s="69"/>
      <c r="N2" s="69"/>
      <c r="O2" s="69"/>
      <c r="P2" s="69"/>
      <c r="Q2" s="69"/>
      <c r="R2" s="69"/>
      <c r="S2" s="69"/>
      <c r="T2" s="69"/>
      <c r="U2" s="69"/>
    </row>
    <row r="3" spans="1:21" ht="30" x14ac:dyDescent="0.25">
      <c r="A3" s="69"/>
      <c r="B3" s="87"/>
      <c r="C3" s="22" t="s">
        <v>249</v>
      </c>
      <c r="D3" s="22" t="s">
        <v>250</v>
      </c>
      <c r="E3" s="69"/>
      <c r="F3" s="69"/>
      <c r="G3" s="69"/>
      <c r="H3" s="69"/>
      <c r="I3" s="69"/>
      <c r="J3" s="69"/>
      <c r="K3" s="69"/>
      <c r="L3" s="69"/>
      <c r="M3" s="69"/>
      <c r="N3" s="69"/>
      <c r="O3" s="69"/>
      <c r="P3" s="69"/>
      <c r="Q3" s="69"/>
      <c r="R3" s="69"/>
      <c r="S3" s="69"/>
      <c r="T3" s="69"/>
      <c r="U3" s="69"/>
    </row>
    <row r="4" spans="1:21" ht="33.75" x14ac:dyDescent="0.25">
      <c r="A4" s="86" t="s">
        <v>251</v>
      </c>
      <c r="B4" s="25" t="s">
        <v>252</v>
      </c>
      <c r="C4" s="30" t="s">
        <v>253</v>
      </c>
      <c r="D4" s="23" t="s">
        <v>254</v>
      </c>
      <c r="E4" s="69"/>
      <c r="F4" s="69"/>
      <c r="G4" s="69"/>
      <c r="H4" s="69"/>
      <c r="I4" s="69"/>
      <c r="J4" s="69"/>
      <c r="K4" s="69"/>
      <c r="L4" s="69"/>
      <c r="M4" s="69"/>
      <c r="N4" s="69"/>
      <c r="O4" s="69"/>
      <c r="P4" s="69"/>
      <c r="Q4" s="69"/>
      <c r="R4" s="69"/>
      <c r="S4" s="69"/>
      <c r="T4" s="69"/>
      <c r="U4" s="69"/>
    </row>
    <row r="5" spans="1:21" ht="101.25" x14ac:dyDescent="0.25">
      <c r="A5" s="86" t="s">
        <v>255</v>
      </c>
      <c r="B5" s="26" t="s">
        <v>256</v>
      </c>
      <c r="C5" s="31" t="s">
        <v>257</v>
      </c>
      <c r="D5" s="24" t="s">
        <v>258</v>
      </c>
      <c r="E5" s="69"/>
      <c r="F5" s="69"/>
      <c r="G5" s="69"/>
      <c r="H5" s="69"/>
      <c r="I5" s="69"/>
      <c r="J5" s="69"/>
      <c r="K5" s="69"/>
      <c r="L5" s="69"/>
      <c r="M5" s="69"/>
      <c r="N5" s="69"/>
      <c r="O5" s="69"/>
      <c r="P5" s="69"/>
      <c r="Q5" s="69"/>
      <c r="R5" s="69"/>
      <c r="S5" s="69"/>
      <c r="T5" s="69"/>
      <c r="U5" s="69"/>
    </row>
    <row r="6" spans="1:21" ht="67.5" x14ac:dyDescent="0.25">
      <c r="A6" s="86" t="s">
        <v>217</v>
      </c>
      <c r="B6" s="27" t="s">
        <v>259</v>
      </c>
      <c r="C6" s="31" t="s">
        <v>260</v>
      </c>
      <c r="D6" s="24" t="s">
        <v>261</v>
      </c>
      <c r="E6" s="69"/>
      <c r="F6" s="69"/>
      <c r="G6" s="69"/>
      <c r="H6" s="69"/>
      <c r="I6" s="69"/>
      <c r="J6" s="69"/>
      <c r="K6" s="69"/>
      <c r="L6" s="69"/>
      <c r="M6" s="69"/>
      <c r="N6" s="69"/>
      <c r="O6" s="69"/>
      <c r="P6" s="69"/>
      <c r="Q6" s="69"/>
      <c r="R6" s="69"/>
      <c r="S6" s="69"/>
      <c r="T6" s="69"/>
      <c r="U6" s="69"/>
    </row>
    <row r="7" spans="1:21" ht="101.25" x14ac:dyDescent="0.25">
      <c r="A7" s="86" t="s">
        <v>219</v>
      </c>
      <c r="B7" s="28" t="s">
        <v>262</v>
      </c>
      <c r="C7" s="31" t="s">
        <v>263</v>
      </c>
      <c r="D7" s="24" t="s">
        <v>264</v>
      </c>
      <c r="E7" s="69"/>
      <c r="F7" s="69"/>
      <c r="G7" s="69"/>
      <c r="H7" s="69"/>
      <c r="I7" s="69"/>
      <c r="J7" s="69"/>
      <c r="K7" s="69"/>
      <c r="L7" s="69"/>
      <c r="M7" s="69"/>
      <c r="N7" s="69"/>
      <c r="O7" s="69"/>
      <c r="P7" s="69"/>
      <c r="Q7" s="69"/>
      <c r="R7" s="69"/>
      <c r="S7" s="69"/>
      <c r="T7" s="69"/>
      <c r="U7" s="69"/>
    </row>
    <row r="8" spans="1:21" ht="67.5" x14ac:dyDescent="0.25">
      <c r="A8" s="86" t="s">
        <v>221</v>
      </c>
      <c r="B8" s="29" t="s">
        <v>265</v>
      </c>
      <c r="C8" s="31" t="s">
        <v>266</v>
      </c>
      <c r="D8" s="24" t="s">
        <v>267</v>
      </c>
      <c r="E8" s="69"/>
      <c r="F8" s="69"/>
      <c r="G8" s="69"/>
      <c r="H8" s="69"/>
      <c r="I8" s="69"/>
      <c r="J8" s="69"/>
      <c r="K8" s="69"/>
      <c r="L8" s="69"/>
      <c r="M8" s="69"/>
      <c r="N8" s="69"/>
      <c r="O8" s="69"/>
      <c r="P8" s="69"/>
      <c r="Q8" s="69"/>
      <c r="R8" s="69"/>
      <c r="S8" s="69"/>
      <c r="T8" s="69"/>
      <c r="U8" s="69"/>
    </row>
    <row r="9" spans="1:21" ht="20.25" x14ac:dyDescent="0.25">
      <c r="A9" s="86"/>
      <c r="B9" s="86"/>
      <c r="C9" s="92"/>
      <c r="D9" s="88"/>
      <c r="E9" s="69"/>
      <c r="F9" s="69"/>
      <c r="G9" s="69"/>
      <c r="H9" s="69"/>
      <c r="I9" s="69"/>
      <c r="J9" s="69"/>
      <c r="K9" s="69"/>
      <c r="L9" s="69"/>
      <c r="M9" s="69"/>
      <c r="N9" s="69"/>
      <c r="O9" s="69"/>
      <c r="P9" s="69"/>
      <c r="Q9" s="69"/>
      <c r="R9" s="69"/>
      <c r="S9" s="69"/>
      <c r="T9" s="69"/>
      <c r="U9" s="69"/>
    </row>
    <row r="10" spans="1:21" ht="16.5" x14ac:dyDescent="0.25">
      <c r="A10" s="86"/>
      <c r="B10" s="89"/>
      <c r="C10" s="89"/>
      <c r="D10" s="89"/>
      <c r="E10" s="69"/>
      <c r="F10" s="69"/>
      <c r="G10" s="69"/>
      <c r="H10" s="69"/>
      <c r="I10" s="69"/>
      <c r="J10" s="69"/>
      <c r="K10" s="69"/>
      <c r="L10" s="69"/>
      <c r="M10" s="69"/>
      <c r="N10" s="69"/>
      <c r="O10" s="69"/>
      <c r="P10" s="69"/>
      <c r="Q10" s="69"/>
      <c r="R10" s="69"/>
      <c r="S10" s="69"/>
      <c r="T10" s="69"/>
      <c r="U10" s="69"/>
    </row>
    <row r="11" spans="1:21" x14ac:dyDescent="0.25">
      <c r="A11" s="86"/>
      <c r="B11" s="86" t="s">
        <v>268</v>
      </c>
      <c r="C11" s="86" t="s">
        <v>269</v>
      </c>
      <c r="D11" s="86" t="s">
        <v>121</v>
      </c>
      <c r="E11" s="69"/>
      <c r="F11" s="69"/>
      <c r="G11" s="69"/>
      <c r="H11" s="69"/>
      <c r="I11" s="69"/>
      <c r="J11" s="69"/>
      <c r="K11" s="69"/>
      <c r="L11" s="69"/>
      <c r="M11" s="69"/>
      <c r="N11" s="69"/>
      <c r="O11" s="69"/>
      <c r="P11" s="69"/>
      <c r="Q11" s="69"/>
      <c r="R11" s="69"/>
      <c r="S11" s="69"/>
      <c r="T11" s="69"/>
      <c r="U11" s="69"/>
    </row>
    <row r="12" spans="1:21" x14ac:dyDescent="0.25">
      <c r="A12" s="86"/>
      <c r="B12" s="86" t="s">
        <v>270</v>
      </c>
      <c r="C12" s="86" t="s">
        <v>271</v>
      </c>
      <c r="D12" s="86" t="s">
        <v>124</v>
      </c>
      <c r="E12" s="69"/>
      <c r="F12" s="69"/>
      <c r="G12" s="69"/>
      <c r="H12" s="69"/>
      <c r="I12" s="69"/>
      <c r="J12" s="69"/>
      <c r="K12" s="69"/>
      <c r="L12" s="69"/>
      <c r="M12" s="69"/>
      <c r="N12" s="69"/>
      <c r="O12" s="69"/>
      <c r="P12" s="69"/>
      <c r="Q12" s="69"/>
      <c r="R12" s="69"/>
      <c r="S12" s="69"/>
      <c r="T12" s="69"/>
      <c r="U12" s="69"/>
    </row>
    <row r="13" spans="1:21" x14ac:dyDescent="0.25">
      <c r="A13" s="86"/>
      <c r="B13" s="86"/>
      <c r="C13" s="86" t="s">
        <v>272</v>
      </c>
      <c r="D13" s="86" t="s">
        <v>109</v>
      </c>
      <c r="E13" s="69"/>
      <c r="F13" s="69"/>
      <c r="G13" s="69"/>
      <c r="H13" s="69"/>
      <c r="I13" s="69"/>
      <c r="J13" s="69"/>
      <c r="K13" s="69"/>
      <c r="L13" s="69"/>
      <c r="M13" s="69"/>
      <c r="N13" s="69"/>
      <c r="O13" s="69"/>
      <c r="P13" s="69"/>
      <c r="Q13" s="69"/>
      <c r="R13" s="69"/>
      <c r="S13" s="69"/>
      <c r="T13" s="69"/>
      <c r="U13" s="69"/>
    </row>
    <row r="14" spans="1:21" x14ac:dyDescent="0.25">
      <c r="A14" s="86"/>
      <c r="B14" s="86"/>
      <c r="C14" s="86" t="s">
        <v>118</v>
      </c>
      <c r="D14" s="86" t="s">
        <v>273</v>
      </c>
      <c r="E14" s="69"/>
      <c r="F14" s="69"/>
      <c r="G14" s="69"/>
      <c r="H14" s="69"/>
      <c r="I14" s="69"/>
      <c r="J14" s="69"/>
      <c r="K14" s="69"/>
      <c r="L14" s="69"/>
      <c r="M14" s="69"/>
      <c r="N14" s="69"/>
      <c r="O14" s="69"/>
      <c r="P14" s="69"/>
      <c r="Q14" s="69"/>
      <c r="R14" s="69"/>
      <c r="S14" s="69"/>
      <c r="T14" s="69"/>
      <c r="U14" s="69"/>
    </row>
    <row r="15" spans="1:21" x14ac:dyDescent="0.25">
      <c r="A15" s="86"/>
      <c r="B15" s="86"/>
      <c r="C15" s="86" t="s">
        <v>274</v>
      </c>
      <c r="D15" s="86" t="s">
        <v>275</v>
      </c>
      <c r="E15" s="69"/>
      <c r="F15" s="69"/>
      <c r="G15" s="69"/>
      <c r="H15" s="69"/>
      <c r="I15" s="69"/>
      <c r="J15" s="69"/>
      <c r="K15" s="69"/>
      <c r="L15" s="69"/>
      <c r="M15" s="69"/>
      <c r="N15" s="69"/>
      <c r="O15" s="69"/>
      <c r="P15" s="69"/>
      <c r="Q15" s="69"/>
      <c r="R15" s="69"/>
      <c r="S15" s="69"/>
      <c r="T15" s="69"/>
      <c r="U15" s="69"/>
    </row>
    <row r="16" spans="1:21" x14ac:dyDescent="0.25">
      <c r="A16" s="86"/>
      <c r="B16" s="86"/>
      <c r="C16" s="86"/>
      <c r="D16" s="86"/>
      <c r="E16" s="69"/>
      <c r="F16" s="69"/>
      <c r="G16" s="69"/>
      <c r="H16" s="69"/>
      <c r="I16" s="69"/>
      <c r="J16" s="69"/>
      <c r="K16" s="69"/>
      <c r="L16" s="69"/>
      <c r="M16" s="69"/>
      <c r="N16" s="69"/>
      <c r="O16" s="69"/>
    </row>
    <row r="17" spans="1:15" x14ac:dyDescent="0.25">
      <c r="A17" s="86"/>
      <c r="B17" s="86"/>
      <c r="C17" s="86"/>
      <c r="D17" s="86"/>
      <c r="E17" s="69"/>
      <c r="F17" s="69"/>
      <c r="G17" s="69"/>
      <c r="H17" s="69"/>
      <c r="I17" s="69"/>
      <c r="J17" s="69"/>
      <c r="K17" s="69"/>
      <c r="L17" s="69"/>
      <c r="M17" s="69"/>
      <c r="N17" s="69"/>
      <c r="O17" s="69"/>
    </row>
    <row r="18" spans="1:15" x14ac:dyDescent="0.25">
      <c r="A18" s="86"/>
      <c r="B18" s="90"/>
      <c r="C18" s="90"/>
      <c r="D18" s="90"/>
      <c r="E18" s="69"/>
      <c r="F18" s="69"/>
      <c r="G18" s="69"/>
      <c r="H18" s="69"/>
      <c r="I18" s="69"/>
      <c r="J18" s="69"/>
      <c r="K18" s="69"/>
      <c r="L18" s="69"/>
      <c r="M18" s="69"/>
      <c r="N18" s="69"/>
      <c r="O18" s="69"/>
    </row>
    <row r="19" spans="1:15" x14ac:dyDescent="0.25">
      <c r="A19" s="86"/>
      <c r="B19" s="90"/>
      <c r="C19" s="90"/>
      <c r="D19" s="90"/>
      <c r="E19" s="69"/>
      <c r="F19" s="69"/>
      <c r="G19" s="69"/>
      <c r="H19" s="69"/>
      <c r="I19" s="69"/>
      <c r="J19" s="69"/>
      <c r="K19" s="69"/>
      <c r="L19" s="69"/>
      <c r="M19" s="69"/>
      <c r="N19" s="69"/>
      <c r="O19" s="69"/>
    </row>
    <row r="20" spans="1:15" x14ac:dyDescent="0.25">
      <c r="A20" s="86"/>
      <c r="B20" s="90"/>
      <c r="C20" s="90"/>
      <c r="D20" s="90"/>
      <c r="E20" s="69"/>
      <c r="F20" s="69"/>
      <c r="G20" s="69"/>
      <c r="H20" s="69"/>
      <c r="I20" s="69"/>
      <c r="J20" s="69"/>
      <c r="K20" s="69"/>
      <c r="L20" s="69"/>
      <c r="M20" s="69"/>
      <c r="N20" s="69"/>
      <c r="O20" s="69"/>
    </row>
    <row r="21" spans="1:15" x14ac:dyDescent="0.25">
      <c r="A21" s="86"/>
      <c r="B21" s="90"/>
      <c r="C21" s="90"/>
      <c r="D21" s="90"/>
      <c r="E21" s="69"/>
      <c r="F21" s="69"/>
      <c r="G21" s="69"/>
      <c r="H21" s="69"/>
      <c r="I21" s="69"/>
      <c r="J21" s="69"/>
      <c r="K21" s="69"/>
      <c r="L21" s="69"/>
      <c r="M21" s="69"/>
      <c r="N21" s="69"/>
      <c r="O21" s="69"/>
    </row>
    <row r="22" spans="1:15" ht="20.25" x14ac:dyDescent="0.25">
      <c r="A22" s="86"/>
      <c r="B22" s="86"/>
      <c r="C22" s="88"/>
      <c r="D22" s="88"/>
      <c r="E22" s="69"/>
      <c r="F22" s="69"/>
      <c r="G22" s="69"/>
      <c r="H22" s="69"/>
      <c r="I22" s="69"/>
      <c r="J22" s="69"/>
      <c r="K22" s="69"/>
      <c r="L22" s="69"/>
      <c r="M22" s="69"/>
      <c r="N22" s="69"/>
      <c r="O22" s="69"/>
    </row>
    <row r="23" spans="1:15" ht="20.25" x14ac:dyDescent="0.25">
      <c r="A23" s="86"/>
      <c r="B23" s="86"/>
      <c r="C23" s="88"/>
      <c r="D23" s="88"/>
      <c r="E23" s="69"/>
      <c r="F23" s="69"/>
      <c r="G23" s="69"/>
      <c r="H23" s="69"/>
      <c r="I23" s="69"/>
      <c r="J23" s="69"/>
      <c r="K23" s="69"/>
      <c r="L23" s="69"/>
      <c r="M23" s="69"/>
      <c r="N23" s="69"/>
      <c r="O23" s="69"/>
    </row>
    <row r="24" spans="1:15" ht="20.25" x14ac:dyDescent="0.25">
      <c r="A24" s="86"/>
      <c r="B24" s="86"/>
      <c r="C24" s="88"/>
      <c r="D24" s="88"/>
      <c r="E24" s="69"/>
      <c r="F24" s="69"/>
      <c r="G24" s="69"/>
      <c r="H24" s="69"/>
      <c r="I24" s="69"/>
      <c r="J24" s="69"/>
      <c r="K24" s="69"/>
      <c r="L24" s="69"/>
      <c r="M24" s="69"/>
      <c r="N24" s="69"/>
      <c r="O24" s="69"/>
    </row>
    <row r="25" spans="1:15" ht="20.25" x14ac:dyDescent="0.25">
      <c r="A25" s="86"/>
      <c r="B25" s="86"/>
      <c r="C25" s="88"/>
      <c r="D25" s="88"/>
      <c r="E25" s="69"/>
      <c r="F25" s="69"/>
      <c r="G25" s="69"/>
      <c r="H25" s="69"/>
      <c r="I25" s="69"/>
      <c r="J25" s="69"/>
      <c r="K25" s="69"/>
      <c r="L25" s="69"/>
      <c r="M25" s="69"/>
      <c r="N25" s="69"/>
      <c r="O25" s="69"/>
    </row>
    <row r="26" spans="1:15" ht="20.25" x14ac:dyDescent="0.25">
      <c r="A26" s="86"/>
      <c r="B26" s="86"/>
      <c r="C26" s="88"/>
      <c r="D26" s="88"/>
      <c r="E26" s="69"/>
      <c r="F26" s="69"/>
      <c r="G26" s="69"/>
      <c r="H26" s="69"/>
      <c r="I26" s="69"/>
      <c r="J26" s="69"/>
      <c r="K26" s="69"/>
      <c r="L26" s="69"/>
      <c r="M26" s="69"/>
      <c r="N26" s="69"/>
      <c r="O26" s="69"/>
    </row>
    <row r="27" spans="1:15" ht="20.25" x14ac:dyDescent="0.25">
      <c r="A27" s="86"/>
      <c r="B27" s="86"/>
      <c r="C27" s="88"/>
      <c r="D27" s="88"/>
      <c r="E27" s="69"/>
      <c r="F27" s="69"/>
      <c r="G27" s="69"/>
      <c r="H27" s="69"/>
      <c r="I27" s="69"/>
      <c r="J27" s="69"/>
      <c r="K27" s="69"/>
      <c r="L27" s="69"/>
      <c r="M27" s="69"/>
      <c r="N27" s="69"/>
      <c r="O27" s="69"/>
    </row>
    <row r="28" spans="1:15" ht="20.25" x14ac:dyDescent="0.25">
      <c r="A28" s="86"/>
      <c r="B28" s="86"/>
      <c r="C28" s="88"/>
      <c r="D28" s="88"/>
      <c r="E28" s="69"/>
      <c r="F28" s="69"/>
      <c r="G28" s="69"/>
      <c r="H28" s="69"/>
      <c r="I28" s="69"/>
      <c r="J28" s="69"/>
      <c r="K28" s="69"/>
      <c r="L28" s="69"/>
      <c r="M28" s="69"/>
      <c r="N28" s="69"/>
      <c r="O28" s="69"/>
    </row>
    <row r="29" spans="1:15" ht="20.25" x14ac:dyDescent="0.25">
      <c r="A29" s="86"/>
      <c r="B29" s="86"/>
      <c r="C29" s="88"/>
      <c r="D29" s="88"/>
      <c r="E29" s="69"/>
      <c r="F29" s="69"/>
      <c r="G29" s="69"/>
      <c r="H29" s="69"/>
      <c r="I29" s="69"/>
      <c r="J29" s="69"/>
      <c r="K29" s="69"/>
      <c r="L29" s="69"/>
      <c r="M29" s="69"/>
      <c r="N29" s="69"/>
      <c r="O29" s="69"/>
    </row>
    <row r="30" spans="1:15" ht="20.25" x14ac:dyDescent="0.25">
      <c r="A30" s="86"/>
      <c r="B30" s="86"/>
      <c r="C30" s="88"/>
      <c r="D30" s="88"/>
      <c r="E30" s="69"/>
      <c r="F30" s="69"/>
      <c r="G30" s="69"/>
      <c r="H30" s="69"/>
      <c r="I30" s="69"/>
      <c r="J30" s="69"/>
      <c r="K30" s="69"/>
      <c r="L30" s="69"/>
      <c r="M30" s="69"/>
      <c r="N30" s="69"/>
      <c r="O30" s="69"/>
    </row>
    <row r="31" spans="1:15" ht="20.25" x14ac:dyDescent="0.25">
      <c r="A31" s="86"/>
      <c r="B31" s="86"/>
      <c r="C31" s="88"/>
      <c r="D31" s="88"/>
      <c r="E31" s="69"/>
      <c r="F31" s="69"/>
      <c r="G31" s="69"/>
      <c r="H31" s="69"/>
      <c r="I31" s="69"/>
      <c r="J31" s="69"/>
      <c r="K31" s="69"/>
      <c r="L31" s="69"/>
      <c r="M31" s="69"/>
      <c r="N31" s="69"/>
      <c r="O31" s="69"/>
    </row>
    <row r="32" spans="1:15" ht="20.25" x14ac:dyDescent="0.25">
      <c r="A32" s="86"/>
      <c r="B32" s="86"/>
      <c r="C32" s="88"/>
      <c r="D32" s="88"/>
      <c r="E32" s="69"/>
      <c r="F32" s="69"/>
      <c r="G32" s="69"/>
      <c r="H32" s="69"/>
      <c r="I32" s="69"/>
      <c r="J32" s="69"/>
      <c r="K32" s="69"/>
      <c r="L32" s="69"/>
      <c r="M32" s="69"/>
      <c r="N32" s="69"/>
      <c r="O32" s="69"/>
    </row>
    <row r="33" spans="1:15" ht="20.25" x14ac:dyDescent="0.25">
      <c r="A33" s="86"/>
      <c r="B33" s="86"/>
      <c r="C33" s="88"/>
      <c r="D33" s="88"/>
      <c r="E33" s="69"/>
      <c r="F33" s="69"/>
      <c r="G33" s="69"/>
      <c r="H33" s="69"/>
      <c r="I33" s="69"/>
      <c r="J33" s="69"/>
      <c r="K33" s="69"/>
      <c r="L33" s="69"/>
      <c r="M33" s="69"/>
      <c r="N33" s="69"/>
      <c r="O33" s="69"/>
    </row>
    <row r="34" spans="1:15" ht="20.25" x14ac:dyDescent="0.25">
      <c r="A34" s="86"/>
      <c r="B34" s="86"/>
      <c r="C34" s="88"/>
      <c r="D34" s="88"/>
      <c r="E34" s="69"/>
      <c r="F34" s="69"/>
      <c r="G34" s="69"/>
      <c r="H34" s="69"/>
      <c r="I34" s="69"/>
      <c r="J34" s="69"/>
      <c r="K34" s="69"/>
      <c r="L34" s="69"/>
      <c r="M34" s="69"/>
      <c r="N34" s="69"/>
      <c r="O34" s="69"/>
    </row>
    <row r="35" spans="1:15" ht="20.25" x14ac:dyDescent="0.25">
      <c r="A35" s="86"/>
      <c r="B35" s="86"/>
      <c r="C35" s="88"/>
      <c r="D35" s="88"/>
      <c r="E35" s="69"/>
      <c r="F35" s="69"/>
      <c r="G35" s="69"/>
      <c r="H35" s="69"/>
      <c r="I35" s="69"/>
      <c r="J35" s="69"/>
      <c r="K35" s="69"/>
      <c r="L35" s="69"/>
      <c r="M35" s="69"/>
      <c r="N35" s="69"/>
      <c r="O35" s="69"/>
    </row>
    <row r="36" spans="1:15" ht="20.25" x14ac:dyDescent="0.25">
      <c r="A36" s="86"/>
      <c r="B36" s="86"/>
      <c r="C36" s="88"/>
      <c r="D36" s="88"/>
      <c r="E36" s="69"/>
      <c r="F36" s="69"/>
      <c r="G36" s="69"/>
      <c r="H36" s="69"/>
      <c r="I36" s="69"/>
      <c r="J36" s="69"/>
      <c r="K36" s="69"/>
      <c r="L36" s="69"/>
      <c r="M36" s="69"/>
      <c r="N36" s="69"/>
      <c r="O36" s="69"/>
    </row>
    <row r="37" spans="1:15" ht="20.25" x14ac:dyDescent="0.25">
      <c r="A37" s="86"/>
      <c r="B37" s="86"/>
      <c r="C37" s="88"/>
      <c r="D37" s="88"/>
      <c r="E37" s="69"/>
      <c r="F37" s="69"/>
      <c r="G37" s="69"/>
      <c r="H37" s="69"/>
      <c r="I37" s="69"/>
      <c r="J37" s="69"/>
      <c r="K37" s="69"/>
      <c r="L37" s="69"/>
      <c r="M37" s="69"/>
      <c r="N37" s="69"/>
      <c r="O37" s="69"/>
    </row>
    <row r="38" spans="1:15" ht="20.25" x14ac:dyDescent="0.25">
      <c r="A38" s="86"/>
      <c r="B38" s="86"/>
      <c r="C38" s="88"/>
      <c r="D38" s="88"/>
      <c r="E38" s="69"/>
      <c r="F38" s="69"/>
      <c r="G38" s="69"/>
      <c r="H38" s="69"/>
      <c r="I38" s="69"/>
      <c r="J38" s="69"/>
      <c r="K38" s="69"/>
      <c r="L38" s="69"/>
      <c r="M38" s="69"/>
      <c r="N38" s="69"/>
      <c r="O38" s="69"/>
    </row>
    <row r="39" spans="1:15" ht="20.25" x14ac:dyDescent="0.25">
      <c r="A39" s="86"/>
      <c r="B39" s="86"/>
      <c r="C39" s="88"/>
      <c r="D39" s="88"/>
      <c r="E39" s="69"/>
      <c r="F39" s="69"/>
      <c r="G39" s="69"/>
      <c r="H39" s="69"/>
      <c r="I39" s="69"/>
      <c r="J39" s="69"/>
      <c r="K39" s="69"/>
      <c r="L39" s="69"/>
      <c r="M39" s="69"/>
      <c r="N39" s="69"/>
      <c r="O39" s="69"/>
    </row>
    <row r="40" spans="1:15" ht="20.25" x14ac:dyDescent="0.25">
      <c r="A40" s="86"/>
      <c r="B40" s="86"/>
      <c r="C40" s="88"/>
      <c r="D40" s="88"/>
      <c r="E40" s="69"/>
      <c r="F40" s="69"/>
      <c r="G40" s="69"/>
      <c r="H40" s="69"/>
      <c r="I40" s="69"/>
      <c r="J40" s="69"/>
      <c r="K40" s="69"/>
      <c r="L40" s="69"/>
      <c r="M40" s="69"/>
      <c r="N40" s="69"/>
      <c r="O40" s="69"/>
    </row>
    <row r="41" spans="1:15" ht="20.25" x14ac:dyDescent="0.25">
      <c r="A41" s="86"/>
      <c r="B41" s="86"/>
      <c r="C41" s="88"/>
      <c r="D41" s="88"/>
      <c r="E41" s="69"/>
      <c r="F41" s="69"/>
      <c r="G41" s="69"/>
      <c r="H41" s="69"/>
      <c r="I41" s="69"/>
      <c r="J41" s="69"/>
      <c r="K41" s="69"/>
      <c r="L41" s="69"/>
      <c r="M41" s="69"/>
      <c r="N41" s="69"/>
      <c r="O41" s="69"/>
    </row>
    <row r="42" spans="1:15" ht="20.25" x14ac:dyDescent="0.25">
      <c r="A42" s="86"/>
      <c r="B42" s="86"/>
      <c r="C42" s="88"/>
      <c r="D42" s="88"/>
      <c r="E42" s="69"/>
      <c r="F42" s="69"/>
      <c r="G42" s="69"/>
      <c r="H42" s="69"/>
      <c r="I42" s="69"/>
      <c r="J42" s="69"/>
      <c r="K42" s="69"/>
      <c r="L42" s="69"/>
      <c r="M42" s="69"/>
      <c r="N42" s="69"/>
      <c r="O42" s="69"/>
    </row>
    <row r="43" spans="1:15" ht="20.25" x14ac:dyDescent="0.25">
      <c r="A43" s="86"/>
      <c r="B43" s="86"/>
      <c r="C43" s="88"/>
      <c r="D43" s="88"/>
      <c r="E43" s="69"/>
      <c r="F43" s="69"/>
      <c r="G43" s="69"/>
      <c r="H43" s="69"/>
      <c r="I43" s="69"/>
      <c r="J43" s="69"/>
      <c r="K43" s="69"/>
      <c r="L43" s="69"/>
      <c r="M43" s="69"/>
      <c r="N43" s="69"/>
      <c r="O43" s="69"/>
    </row>
    <row r="44" spans="1:15" ht="20.25" x14ac:dyDescent="0.25">
      <c r="A44" s="86"/>
      <c r="B44" s="86"/>
      <c r="C44" s="88"/>
      <c r="D44" s="88"/>
      <c r="E44" s="69"/>
      <c r="F44" s="69"/>
      <c r="G44" s="69"/>
      <c r="H44" s="69"/>
      <c r="I44" s="69"/>
      <c r="J44" s="69"/>
      <c r="K44" s="69"/>
      <c r="L44" s="69"/>
      <c r="M44" s="69"/>
      <c r="N44" s="69"/>
      <c r="O44" s="69"/>
    </row>
    <row r="45" spans="1:15" ht="20.25" x14ac:dyDescent="0.25">
      <c r="A45" s="86"/>
      <c r="B45" s="86"/>
      <c r="C45" s="88"/>
      <c r="D45" s="88"/>
      <c r="E45" s="69"/>
      <c r="F45" s="69"/>
      <c r="G45" s="69"/>
      <c r="H45" s="69"/>
      <c r="I45" s="69"/>
      <c r="J45" s="69"/>
      <c r="K45" s="69"/>
      <c r="L45" s="69"/>
      <c r="M45" s="69"/>
      <c r="N45" s="69"/>
      <c r="O45" s="69"/>
    </row>
    <row r="46" spans="1:15" ht="20.25" x14ac:dyDescent="0.25">
      <c r="A46" s="86"/>
      <c r="B46" s="86"/>
      <c r="C46" s="88"/>
      <c r="D46" s="88"/>
      <c r="E46" s="69"/>
      <c r="F46" s="69"/>
      <c r="G46" s="69"/>
      <c r="H46" s="69"/>
      <c r="I46" s="69"/>
      <c r="J46" s="69"/>
      <c r="K46" s="69"/>
      <c r="L46" s="69"/>
      <c r="M46" s="69"/>
      <c r="N46" s="69"/>
      <c r="O46" s="69"/>
    </row>
    <row r="47" spans="1:15" ht="20.25" x14ac:dyDescent="0.25">
      <c r="A47" s="86"/>
      <c r="B47" s="86"/>
      <c r="C47" s="88"/>
      <c r="D47" s="88"/>
      <c r="E47" s="69"/>
      <c r="F47" s="69"/>
      <c r="G47" s="69"/>
      <c r="H47" s="69"/>
      <c r="I47" s="69"/>
      <c r="J47" s="69"/>
      <c r="K47" s="69"/>
      <c r="L47" s="69"/>
      <c r="M47" s="69"/>
      <c r="N47" s="69"/>
      <c r="O47" s="69"/>
    </row>
    <row r="48" spans="1:15" ht="20.25" x14ac:dyDescent="0.25">
      <c r="A48" s="86"/>
      <c r="B48" s="86"/>
      <c r="C48" s="88"/>
      <c r="D48" s="88"/>
      <c r="E48" s="69"/>
      <c r="F48" s="69"/>
      <c r="G48" s="69"/>
      <c r="H48" s="69"/>
      <c r="I48" s="69"/>
      <c r="J48" s="69"/>
      <c r="K48" s="69"/>
      <c r="L48" s="69"/>
      <c r="M48" s="69"/>
      <c r="N48" s="69"/>
      <c r="O48" s="69"/>
    </row>
    <row r="49" spans="1:15" ht="20.25" x14ac:dyDescent="0.25">
      <c r="A49" s="86"/>
      <c r="B49" s="86"/>
      <c r="C49" s="88"/>
      <c r="D49" s="88"/>
      <c r="E49" s="69"/>
      <c r="F49" s="69"/>
      <c r="G49" s="69"/>
      <c r="H49" s="69"/>
      <c r="I49" s="69"/>
      <c r="J49" s="69"/>
      <c r="K49" s="69"/>
      <c r="L49" s="69"/>
      <c r="M49" s="69"/>
      <c r="N49" s="69"/>
      <c r="O49" s="69"/>
    </row>
    <row r="50" spans="1:15" ht="20.25" x14ac:dyDescent="0.25">
      <c r="A50" s="86"/>
      <c r="B50" s="86"/>
      <c r="C50" s="88"/>
      <c r="D50" s="88"/>
      <c r="E50" s="69"/>
      <c r="F50" s="69"/>
      <c r="G50" s="69"/>
      <c r="H50" s="69"/>
      <c r="I50" s="69"/>
      <c r="J50" s="69"/>
      <c r="K50" s="69"/>
      <c r="L50" s="69"/>
      <c r="M50" s="69"/>
      <c r="N50" s="69"/>
      <c r="O50" s="69"/>
    </row>
    <row r="51" spans="1:15" ht="20.25" x14ac:dyDescent="0.25">
      <c r="A51" s="86"/>
      <c r="B51" s="86"/>
      <c r="C51" s="88"/>
      <c r="D51" s="88"/>
      <c r="E51" s="69"/>
      <c r="F51" s="69"/>
      <c r="G51" s="69"/>
      <c r="H51" s="69"/>
      <c r="I51" s="69"/>
      <c r="J51" s="69"/>
      <c r="K51" s="69"/>
      <c r="L51" s="69"/>
      <c r="M51" s="69"/>
      <c r="N51" s="69"/>
      <c r="O51" s="69"/>
    </row>
    <row r="52" spans="1:15" ht="20.25" x14ac:dyDescent="0.25">
      <c r="A52" s="86"/>
      <c r="B52" s="15"/>
      <c r="C52" s="20"/>
      <c r="D52" s="20"/>
    </row>
    <row r="53" spans="1:15" ht="20.25" x14ac:dyDescent="0.25">
      <c r="A53" s="86"/>
      <c r="B53" s="15"/>
      <c r="C53" s="20"/>
      <c r="D53" s="20"/>
    </row>
    <row r="54" spans="1:15" ht="20.25" x14ac:dyDescent="0.25">
      <c r="A54" s="86"/>
      <c r="B54" s="15"/>
      <c r="C54" s="20"/>
      <c r="D54" s="20"/>
    </row>
    <row r="55" spans="1:15" ht="20.25" x14ac:dyDescent="0.25">
      <c r="A55" s="86"/>
      <c r="B55" s="15"/>
      <c r="C55" s="20"/>
      <c r="D55" s="20"/>
    </row>
    <row r="56" spans="1:15" ht="20.25" x14ac:dyDescent="0.25">
      <c r="A56" s="86"/>
      <c r="B56" s="15"/>
      <c r="C56" s="20"/>
      <c r="D56" s="20"/>
    </row>
    <row r="57" spans="1:15" ht="20.25" x14ac:dyDescent="0.25">
      <c r="A57" s="86"/>
      <c r="B57" s="15"/>
      <c r="C57" s="20"/>
      <c r="D57" s="20"/>
    </row>
    <row r="58" spans="1:15" ht="20.25" x14ac:dyDescent="0.25">
      <c r="A58" s="86"/>
      <c r="B58" s="15"/>
      <c r="C58" s="20"/>
      <c r="D58" s="20"/>
    </row>
    <row r="59" spans="1:15" ht="20.25" x14ac:dyDescent="0.25">
      <c r="A59" s="86"/>
      <c r="B59" s="15"/>
      <c r="C59" s="20"/>
      <c r="D59" s="20"/>
    </row>
    <row r="60" spans="1:15" ht="20.25" x14ac:dyDescent="0.25">
      <c r="A60" s="86"/>
      <c r="B60" s="15"/>
      <c r="C60" s="20"/>
      <c r="D60" s="20"/>
    </row>
    <row r="61" spans="1:15" ht="20.25" x14ac:dyDescent="0.25">
      <c r="A61" s="86"/>
      <c r="B61" s="15"/>
      <c r="C61" s="20"/>
      <c r="D61" s="20"/>
    </row>
    <row r="62" spans="1:15" ht="20.25" x14ac:dyDescent="0.25">
      <c r="A62" s="86"/>
      <c r="B62" s="15"/>
      <c r="C62" s="20"/>
      <c r="D62" s="20"/>
    </row>
    <row r="63" spans="1:15" ht="20.25" x14ac:dyDescent="0.25">
      <c r="A63" s="86"/>
      <c r="B63" s="15"/>
      <c r="C63" s="20"/>
      <c r="D63" s="20"/>
    </row>
    <row r="64" spans="1:15" ht="20.25" x14ac:dyDescent="0.25">
      <c r="A64" s="86"/>
      <c r="B64" s="15"/>
      <c r="C64" s="20"/>
      <c r="D64" s="20"/>
    </row>
    <row r="65" spans="1:4" ht="20.25" x14ac:dyDescent="0.25">
      <c r="A65" s="86"/>
      <c r="B65" s="15"/>
      <c r="C65" s="20"/>
      <c r="D65" s="20"/>
    </row>
    <row r="66" spans="1:4" ht="20.25" x14ac:dyDescent="0.25">
      <c r="A66" s="86"/>
      <c r="B66" s="15"/>
      <c r="C66" s="20"/>
      <c r="D66" s="20"/>
    </row>
    <row r="67" spans="1:4" ht="20.25" x14ac:dyDescent="0.25">
      <c r="A67" s="86"/>
      <c r="B67" s="15"/>
      <c r="C67" s="20"/>
      <c r="D67" s="20"/>
    </row>
    <row r="68" spans="1:4" ht="20.25" x14ac:dyDescent="0.25">
      <c r="A68" s="86"/>
      <c r="B68" s="15"/>
      <c r="C68" s="20"/>
      <c r="D68" s="20"/>
    </row>
    <row r="69" spans="1:4" ht="20.25" x14ac:dyDescent="0.25">
      <c r="A69" s="86"/>
      <c r="B69" s="15"/>
      <c r="C69" s="20"/>
      <c r="D69" s="20"/>
    </row>
    <row r="70" spans="1:4" ht="20.25" x14ac:dyDescent="0.25">
      <c r="A70" s="86"/>
      <c r="B70" s="15"/>
      <c r="C70" s="20"/>
      <c r="D70" s="20"/>
    </row>
    <row r="71" spans="1:4" ht="20.25" x14ac:dyDescent="0.25">
      <c r="A71" s="86"/>
      <c r="B71" s="15"/>
      <c r="C71" s="20"/>
      <c r="D71" s="20"/>
    </row>
    <row r="72" spans="1:4" ht="20.25" x14ac:dyDescent="0.25">
      <c r="A72" s="86"/>
      <c r="B72" s="15"/>
      <c r="C72" s="20"/>
      <c r="D72" s="20"/>
    </row>
    <row r="73" spans="1:4" ht="20.25" x14ac:dyDescent="0.25">
      <c r="A73" s="86"/>
      <c r="B73" s="15"/>
      <c r="C73" s="20"/>
      <c r="D73" s="20"/>
    </row>
    <row r="74" spans="1:4" ht="20.25" x14ac:dyDescent="0.25">
      <c r="A74" s="86"/>
      <c r="B74" s="15"/>
      <c r="C74" s="20"/>
      <c r="D74" s="20"/>
    </row>
    <row r="75" spans="1:4" ht="20.25" x14ac:dyDescent="0.25">
      <c r="A75" s="86"/>
      <c r="B75" s="15"/>
      <c r="C75" s="20"/>
      <c r="D75" s="20"/>
    </row>
    <row r="76" spans="1:4" ht="20.25" x14ac:dyDescent="0.25">
      <c r="A76" s="86"/>
      <c r="B76" s="15"/>
      <c r="C76" s="20"/>
      <c r="D76" s="20"/>
    </row>
    <row r="77" spans="1:4" ht="20.25" x14ac:dyDescent="0.25">
      <c r="A77" s="86"/>
      <c r="B77" s="15"/>
      <c r="C77" s="20"/>
      <c r="D77" s="20"/>
    </row>
    <row r="78" spans="1:4" ht="20.25" x14ac:dyDescent="0.25">
      <c r="A78" s="86"/>
      <c r="B78" s="15"/>
      <c r="C78" s="20"/>
      <c r="D78" s="20"/>
    </row>
    <row r="79" spans="1:4" ht="20.25" x14ac:dyDescent="0.25">
      <c r="A79" s="86"/>
      <c r="B79" s="15"/>
      <c r="C79" s="20"/>
      <c r="D79" s="20"/>
    </row>
    <row r="80" spans="1:4" ht="20.25" x14ac:dyDescent="0.25">
      <c r="A80" s="86"/>
      <c r="B80" s="15"/>
      <c r="C80" s="20"/>
      <c r="D80" s="20"/>
    </row>
    <row r="81" spans="1:4" ht="20.25" x14ac:dyDescent="0.25">
      <c r="A81" s="86"/>
      <c r="B81" s="15"/>
      <c r="C81" s="20"/>
      <c r="D81" s="20"/>
    </row>
    <row r="82" spans="1:4" ht="20.25" x14ac:dyDescent="0.25">
      <c r="A82" s="86"/>
      <c r="B82" s="15"/>
      <c r="C82" s="20"/>
      <c r="D82" s="20"/>
    </row>
    <row r="83" spans="1:4" ht="20.25" x14ac:dyDescent="0.25">
      <c r="A83" s="86"/>
      <c r="B83" s="15"/>
      <c r="C83" s="20"/>
      <c r="D83" s="20"/>
    </row>
    <row r="84" spans="1:4" ht="20.25" x14ac:dyDescent="0.25">
      <c r="A84" s="86"/>
      <c r="B84" s="15"/>
      <c r="C84" s="20"/>
      <c r="D84" s="20"/>
    </row>
    <row r="85" spans="1:4" ht="20.25" x14ac:dyDescent="0.25">
      <c r="A85" s="86"/>
      <c r="B85" s="15"/>
      <c r="C85" s="20"/>
      <c r="D85" s="20"/>
    </row>
    <row r="86" spans="1:4" ht="20.25" x14ac:dyDescent="0.25">
      <c r="A86" s="86"/>
      <c r="B86" s="15"/>
      <c r="C86" s="20"/>
      <c r="D86" s="20"/>
    </row>
    <row r="87" spans="1:4" ht="20.25" x14ac:dyDescent="0.25">
      <c r="A87" s="86"/>
      <c r="B87" s="15"/>
      <c r="C87" s="20"/>
      <c r="D87" s="20"/>
    </row>
    <row r="88" spans="1:4" ht="20.25" x14ac:dyDescent="0.25">
      <c r="A88" s="86"/>
      <c r="B88" s="15"/>
      <c r="C88" s="20"/>
      <c r="D88" s="20"/>
    </row>
    <row r="89" spans="1:4" ht="20.25" x14ac:dyDescent="0.25">
      <c r="A89" s="86"/>
      <c r="B89" s="15"/>
      <c r="C89" s="20"/>
      <c r="D89" s="20"/>
    </row>
    <row r="90" spans="1:4" ht="20.25" x14ac:dyDescent="0.25">
      <c r="A90" s="86"/>
      <c r="B90" s="15"/>
      <c r="C90" s="20"/>
      <c r="D90" s="20"/>
    </row>
    <row r="91" spans="1:4" ht="20.25" x14ac:dyDescent="0.25">
      <c r="A91" s="86"/>
      <c r="B91" s="15"/>
      <c r="C91" s="20"/>
      <c r="D91" s="20"/>
    </row>
    <row r="92" spans="1:4" ht="20.25" x14ac:dyDescent="0.25">
      <c r="A92" s="86"/>
      <c r="B92" s="15"/>
      <c r="C92" s="20"/>
      <c r="D92" s="20"/>
    </row>
    <row r="93" spans="1:4" ht="20.25" x14ac:dyDescent="0.25">
      <c r="A93" s="86"/>
      <c r="B93" s="15"/>
      <c r="C93" s="20"/>
      <c r="D93" s="20"/>
    </row>
    <row r="94" spans="1:4" ht="20.25" x14ac:dyDescent="0.25">
      <c r="A94" s="86"/>
      <c r="B94" s="15"/>
      <c r="C94" s="20"/>
      <c r="D94" s="20"/>
    </row>
    <row r="95" spans="1:4" ht="20.25" x14ac:dyDescent="0.25">
      <c r="A95" s="86"/>
      <c r="B95" s="15"/>
      <c r="C95" s="20"/>
      <c r="D95" s="20"/>
    </row>
    <row r="96" spans="1:4" ht="20.25" x14ac:dyDescent="0.25">
      <c r="A96" s="86"/>
      <c r="B96" s="15"/>
      <c r="C96" s="20"/>
      <c r="D96" s="20"/>
    </row>
    <row r="97" spans="1:4" ht="20.25" x14ac:dyDescent="0.25">
      <c r="A97" s="86"/>
      <c r="B97" s="15"/>
      <c r="C97" s="20"/>
      <c r="D97" s="20"/>
    </row>
    <row r="98" spans="1:4" ht="20.25" x14ac:dyDescent="0.25">
      <c r="A98" s="86"/>
      <c r="B98" s="15"/>
      <c r="C98" s="20"/>
      <c r="D98" s="20"/>
    </row>
    <row r="99" spans="1:4" ht="20.25" x14ac:dyDescent="0.25">
      <c r="A99" s="86"/>
      <c r="B99" s="15"/>
      <c r="C99" s="20"/>
      <c r="D99" s="20"/>
    </row>
    <row r="100" spans="1:4" ht="20.25" x14ac:dyDescent="0.25">
      <c r="A100" s="86"/>
      <c r="B100" s="15"/>
      <c r="C100" s="20"/>
      <c r="D100" s="20"/>
    </row>
    <row r="101" spans="1:4" ht="20.25" x14ac:dyDescent="0.25">
      <c r="A101" s="86"/>
      <c r="B101" s="15"/>
      <c r="C101" s="20"/>
      <c r="D101" s="20"/>
    </row>
    <row r="102" spans="1:4" ht="20.25" x14ac:dyDescent="0.25">
      <c r="A102" s="86"/>
      <c r="B102" s="15"/>
      <c r="C102" s="20"/>
      <c r="D102" s="20"/>
    </row>
    <row r="103" spans="1:4" ht="20.25" x14ac:dyDescent="0.25">
      <c r="A103" s="86"/>
      <c r="B103" s="15"/>
      <c r="C103" s="20"/>
      <c r="D103" s="20"/>
    </row>
    <row r="104" spans="1:4" ht="20.25" x14ac:dyDescent="0.25">
      <c r="A104" s="86"/>
      <c r="B104" s="15"/>
      <c r="C104" s="20"/>
      <c r="D104" s="20"/>
    </row>
    <row r="105" spans="1:4" ht="20.25" x14ac:dyDescent="0.25">
      <c r="A105" s="86"/>
      <c r="B105" s="15"/>
      <c r="C105" s="20"/>
      <c r="D105" s="20"/>
    </row>
    <row r="106" spans="1:4" ht="20.25" x14ac:dyDescent="0.25">
      <c r="A106" s="86"/>
      <c r="B106" s="15"/>
      <c r="C106" s="20"/>
      <c r="D106" s="20"/>
    </row>
    <row r="107" spans="1:4" ht="20.25" x14ac:dyDescent="0.25">
      <c r="A107" s="86"/>
      <c r="B107" s="15"/>
      <c r="C107" s="20"/>
      <c r="D107" s="20"/>
    </row>
    <row r="108" spans="1:4" ht="20.25" x14ac:dyDescent="0.25">
      <c r="A108" s="86"/>
      <c r="B108" s="15"/>
      <c r="C108" s="20"/>
      <c r="D108" s="20"/>
    </row>
    <row r="109" spans="1:4" ht="20.25" x14ac:dyDescent="0.25">
      <c r="A109" s="86"/>
      <c r="B109" s="15"/>
      <c r="C109" s="20"/>
      <c r="D109" s="20"/>
    </row>
    <row r="110" spans="1:4" ht="20.25" x14ac:dyDescent="0.25">
      <c r="A110" s="86"/>
      <c r="B110" s="15"/>
      <c r="C110" s="20"/>
      <c r="D110" s="20"/>
    </row>
    <row r="111" spans="1:4" ht="20.25" x14ac:dyDescent="0.25">
      <c r="A111" s="86"/>
      <c r="B111" s="15"/>
      <c r="C111" s="20"/>
      <c r="D111" s="20"/>
    </row>
    <row r="112" spans="1:4" ht="20.25" x14ac:dyDescent="0.25">
      <c r="A112" s="86"/>
      <c r="B112" s="15"/>
      <c r="C112" s="20"/>
      <c r="D112" s="20"/>
    </row>
    <row r="113" spans="1:4" ht="20.25" x14ac:dyDescent="0.25">
      <c r="A113" s="86"/>
      <c r="B113" s="15"/>
      <c r="C113" s="20"/>
      <c r="D113" s="20"/>
    </row>
    <row r="114" spans="1:4" ht="20.25" x14ac:dyDescent="0.25">
      <c r="A114" s="86"/>
      <c r="B114" s="15"/>
      <c r="C114" s="20"/>
      <c r="D114" s="20"/>
    </row>
    <row r="115" spans="1:4" ht="20.25" x14ac:dyDescent="0.25">
      <c r="A115" s="86"/>
      <c r="B115" s="15"/>
      <c r="C115" s="20"/>
      <c r="D115" s="20"/>
    </row>
    <row r="116" spans="1:4" ht="20.25" x14ac:dyDescent="0.25">
      <c r="A116" s="86"/>
      <c r="B116" s="15"/>
      <c r="C116" s="20"/>
      <c r="D116" s="20"/>
    </row>
    <row r="117" spans="1:4" ht="20.25" x14ac:dyDescent="0.25">
      <c r="A117" s="86"/>
      <c r="B117" s="15"/>
      <c r="C117" s="20"/>
      <c r="D117" s="20"/>
    </row>
    <row r="118" spans="1:4" ht="20.25" x14ac:dyDescent="0.25">
      <c r="A118" s="86"/>
      <c r="B118" s="15"/>
      <c r="C118" s="20"/>
      <c r="D118" s="20"/>
    </row>
    <row r="119" spans="1:4" ht="20.25" x14ac:dyDescent="0.25">
      <c r="A119" s="86"/>
      <c r="B119" s="15"/>
      <c r="C119" s="20"/>
      <c r="D119" s="20"/>
    </row>
    <row r="120" spans="1:4" ht="20.25" x14ac:dyDescent="0.25">
      <c r="A120" s="86"/>
      <c r="B120" s="15"/>
      <c r="C120" s="20"/>
      <c r="D120" s="20"/>
    </row>
    <row r="121" spans="1:4" ht="20.25" x14ac:dyDescent="0.25">
      <c r="A121" s="86"/>
      <c r="B121" s="15"/>
      <c r="C121" s="20"/>
      <c r="D121" s="20"/>
    </row>
    <row r="122" spans="1:4" ht="20.25" x14ac:dyDescent="0.25">
      <c r="A122" s="86"/>
      <c r="B122" s="15"/>
      <c r="C122" s="20"/>
      <c r="D122" s="20"/>
    </row>
    <row r="123" spans="1:4" ht="20.25" x14ac:dyDescent="0.25">
      <c r="A123" s="86"/>
      <c r="B123" s="15"/>
      <c r="C123" s="20"/>
      <c r="D123" s="20"/>
    </row>
    <row r="124" spans="1:4" ht="20.25" x14ac:dyDescent="0.25">
      <c r="A124" s="86"/>
      <c r="B124" s="15"/>
      <c r="C124" s="20"/>
      <c r="D124" s="20"/>
    </row>
    <row r="125" spans="1:4" ht="20.25" x14ac:dyDescent="0.25">
      <c r="A125" s="86"/>
      <c r="B125" s="15"/>
      <c r="C125" s="20"/>
      <c r="D125" s="20"/>
    </row>
    <row r="126" spans="1:4" ht="20.25" x14ac:dyDescent="0.25">
      <c r="A126" s="86"/>
      <c r="B126" s="15"/>
      <c r="C126" s="20"/>
      <c r="D126" s="20"/>
    </row>
    <row r="127" spans="1:4" ht="20.25" x14ac:dyDescent="0.25">
      <c r="A127" s="86"/>
      <c r="B127" s="15"/>
      <c r="C127" s="20"/>
      <c r="D127" s="20"/>
    </row>
    <row r="128" spans="1:4" ht="20.25" x14ac:dyDescent="0.25">
      <c r="A128" s="86"/>
      <c r="B128" s="15"/>
      <c r="C128" s="20"/>
      <c r="D128" s="20"/>
    </row>
    <row r="129" spans="1:4" ht="20.25" x14ac:dyDescent="0.25">
      <c r="A129" s="86"/>
      <c r="B129" s="15"/>
      <c r="C129" s="20"/>
      <c r="D129" s="20"/>
    </row>
    <row r="130" spans="1:4" ht="20.25" x14ac:dyDescent="0.25">
      <c r="A130" s="86"/>
      <c r="B130" s="15"/>
      <c r="C130" s="20"/>
      <c r="D130" s="20"/>
    </row>
    <row r="131" spans="1:4" ht="20.25" x14ac:dyDescent="0.25">
      <c r="A131" s="86"/>
      <c r="B131" s="15"/>
      <c r="C131" s="20"/>
      <c r="D131" s="20"/>
    </row>
    <row r="132" spans="1:4" ht="20.25" x14ac:dyDescent="0.25">
      <c r="A132" s="86"/>
      <c r="B132" s="15"/>
      <c r="C132" s="20"/>
      <c r="D132" s="20"/>
    </row>
    <row r="133" spans="1:4" ht="20.25" x14ac:dyDescent="0.25">
      <c r="A133" s="86"/>
      <c r="B133" s="15"/>
      <c r="C133" s="20"/>
      <c r="D133" s="20"/>
    </row>
    <row r="134" spans="1:4" ht="20.25" x14ac:dyDescent="0.25">
      <c r="A134" s="86"/>
      <c r="B134" s="15"/>
      <c r="C134" s="20"/>
      <c r="D134" s="20"/>
    </row>
    <row r="135" spans="1:4" ht="20.25" x14ac:dyDescent="0.25">
      <c r="A135" s="86"/>
      <c r="B135" s="15"/>
      <c r="C135" s="20"/>
      <c r="D135" s="20"/>
    </row>
    <row r="136" spans="1:4" ht="20.25" x14ac:dyDescent="0.25">
      <c r="A136" s="86"/>
      <c r="B136" s="15"/>
      <c r="C136" s="20"/>
      <c r="D136" s="20"/>
    </row>
    <row r="137" spans="1:4" ht="20.25" x14ac:dyDescent="0.25">
      <c r="A137" s="86"/>
      <c r="B137" s="15"/>
      <c r="C137" s="20"/>
      <c r="D137" s="20"/>
    </row>
    <row r="138" spans="1:4" ht="20.25" x14ac:dyDescent="0.25">
      <c r="A138" s="86"/>
      <c r="B138" s="15"/>
      <c r="C138" s="20"/>
      <c r="D138" s="20"/>
    </row>
    <row r="139" spans="1:4" ht="20.25" x14ac:dyDescent="0.25">
      <c r="A139" s="86"/>
      <c r="B139" s="15"/>
      <c r="C139" s="20"/>
      <c r="D139" s="20"/>
    </row>
    <row r="140" spans="1:4" ht="20.25" x14ac:dyDescent="0.25">
      <c r="A140" s="86"/>
      <c r="B140" s="15"/>
      <c r="C140" s="20"/>
      <c r="D140" s="20"/>
    </row>
    <row r="141" spans="1:4" ht="20.25" x14ac:dyDescent="0.25">
      <c r="A141" s="86"/>
      <c r="B141" s="15"/>
      <c r="C141" s="20"/>
      <c r="D141" s="20"/>
    </row>
    <row r="142" spans="1:4" ht="20.25" x14ac:dyDescent="0.25">
      <c r="A142" s="86"/>
      <c r="B142" s="15"/>
      <c r="C142" s="20"/>
      <c r="D142" s="20"/>
    </row>
    <row r="143" spans="1:4" ht="20.25" x14ac:dyDescent="0.25">
      <c r="A143" s="86"/>
      <c r="B143" s="15"/>
      <c r="C143" s="20"/>
      <c r="D143" s="20"/>
    </row>
    <row r="144" spans="1:4" ht="20.25" x14ac:dyDescent="0.25">
      <c r="A144" s="86"/>
      <c r="B144" s="15"/>
      <c r="C144" s="20"/>
      <c r="D144" s="20"/>
    </row>
    <row r="145" spans="1:4" ht="20.25" x14ac:dyDescent="0.25">
      <c r="A145" s="86"/>
      <c r="B145" s="15"/>
      <c r="C145" s="20"/>
      <c r="D145" s="20"/>
    </row>
    <row r="146" spans="1:4" ht="20.25" x14ac:dyDescent="0.25">
      <c r="A146" s="86"/>
      <c r="B146" s="15"/>
      <c r="C146" s="20"/>
      <c r="D146" s="20"/>
    </row>
    <row r="147" spans="1:4" ht="20.25" x14ac:dyDescent="0.25">
      <c r="A147" s="86"/>
      <c r="B147" s="15"/>
      <c r="C147" s="20"/>
      <c r="D147" s="20"/>
    </row>
    <row r="148" spans="1:4" ht="20.25" x14ac:dyDescent="0.25">
      <c r="A148" s="86"/>
      <c r="B148" s="15"/>
      <c r="C148" s="20"/>
      <c r="D148" s="20"/>
    </row>
    <row r="149" spans="1:4" ht="20.25" x14ac:dyDescent="0.25">
      <c r="A149" s="86"/>
      <c r="B149" s="15"/>
      <c r="C149" s="20"/>
      <c r="D149" s="20"/>
    </row>
    <row r="150" spans="1:4" ht="20.25" x14ac:dyDescent="0.25">
      <c r="A150" s="86"/>
      <c r="B150" s="15"/>
      <c r="C150" s="20"/>
      <c r="D150" s="20"/>
    </row>
    <row r="151" spans="1:4" ht="20.25" x14ac:dyDescent="0.25">
      <c r="A151" s="86"/>
      <c r="B151" s="15"/>
      <c r="C151" s="20"/>
      <c r="D151" s="20"/>
    </row>
    <row r="152" spans="1:4" ht="20.25" x14ac:dyDescent="0.25">
      <c r="A152" s="86"/>
      <c r="B152" s="15"/>
      <c r="C152" s="20"/>
      <c r="D152" s="20"/>
    </row>
    <row r="153" spans="1:4" ht="20.25" x14ac:dyDescent="0.25">
      <c r="A153" s="86"/>
      <c r="B153" s="15"/>
      <c r="C153" s="20"/>
      <c r="D153" s="20"/>
    </row>
    <row r="154" spans="1:4" ht="20.25" x14ac:dyDescent="0.25">
      <c r="A154" s="86"/>
      <c r="B154" s="15"/>
      <c r="C154" s="20"/>
      <c r="D154" s="20"/>
    </row>
    <row r="155" spans="1:4" ht="20.25" x14ac:dyDescent="0.25">
      <c r="A155" s="86"/>
      <c r="B155" s="15"/>
      <c r="C155" s="20"/>
      <c r="D155" s="20"/>
    </row>
    <row r="156" spans="1:4" ht="20.25" x14ac:dyDescent="0.25">
      <c r="A156" s="86"/>
      <c r="B156" s="15"/>
      <c r="C156" s="20"/>
      <c r="D156" s="20"/>
    </row>
    <row r="157" spans="1:4" ht="20.25" x14ac:dyDescent="0.25">
      <c r="A157" s="86"/>
      <c r="B157" s="15"/>
      <c r="C157" s="20"/>
      <c r="D157" s="20"/>
    </row>
    <row r="158" spans="1:4" ht="20.25" x14ac:dyDescent="0.25">
      <c r="A158" s="86"/>
      <c r="B158" s="15"/>
      <c r="C158" s="20"/>
      <c r="D158" s="20"/>
    </row>
    <row r="159" spans="1:4" ht="20.25" x14ac:dyDescent="0.25">
      <c r="A159" s="86"/>
      <c r="B159" s="15"/>
      <c r="C159" s="20"/>
      <c r="D159" s="20"/>
    </row>
    <row r="160" spans="1:4" ht="20.25" x14ac:dyDescent="0.25">
      <c r="A160" s="86"/>
      <c r="B160" s="15"/>
      <c r="C160" s="20"/>
      <c r="D160" s="20"/>
    </row>
    <row r="161" spans="1:4" ht="20.25" x14ac:dyDescent="0.25">
      <c r="A161" s="86"/>
      <c r="B161" s="15"/>
      <c r="C161" s="20"/>
      <c r="D161" s="20"/>
    </row>
    <row r="162" spans="1:4" ht="20.25" x14ac:dyDescent="0.25">
      <c r="A162" s="86"/>
      <c r="B162" s="15"/>
      <c r="C162" s="20"/>
      <c r="D162" s="20"/>
    </row>
    <row r="163" spans="1:4" ht="20.25" x14ac:dyDescent="0.25">
      <c r="A163" s="86"/>
      <c r="B163" s="15"/>
      <c r="C163" s="20"/>
      <c r="D163" s="20"/>
    </row>
    <row r="164" spans="1:4" ht="20.25" x14ac:dyDescent="0.25">
      <c r="A164" s="86"/>
      <c r="B164" s="15"/>
      <c r="C164" s="20"/>
      <c r="D164" s="20"/>
    </row>
    <row r="165" spans="1:4" ht="20.25" x14ac:dyDescent="0.25">
      <c r="A165" s="86"/>
      <c r="B165" s="15"/>
      <c r="C165" s="20"/>
      <c r="D165" s="20"/>
    </row>
    <row r="166" spans="1:4" ht="20.25" x14ac:dyDescent="0.25">
      <c r="A166" s="86"/>
      <c r="B166" s="15"/>
      <c r="C166" s="20"/>
      <c r="D166" s="20"/>
    </row>
    <row r="167" spans="1:4" ht="20.25" x14ac:dyDescent="0.25">
      <c r="A167" s="86"/>
      <c r="B167" s="15"/>
      <c r="C167" s="20"/>
      <c r="D167" s="20"/>
    </row>
    <row r="168" spans="1:4" ht="20.25" x14ac:dyDescent="0.25">
      <c r="A168" s="86"/>
      <c r="B168" s="15"/>
      <c r="C168" s="20"/>
      <c r="D168" s="20"/>
    </row>
    <row r="169" spans="1:4" ht="20.25" x14ac:dyDescent="0.25">
      <c r="A169" s="86"/>
      <c r="B169" s="15"/>
      <c r="C169" s="20"/>
      <c r="D169" s="20"/>
    </row>
    <row r="170" spans="1:4" ht="20.25" x14ac:dyDescent="0.25">
      <c r="A170" s="86"/>
      <c r="B170" s="15"/>
      <c r="C170" s="20"/>
      <c r="D170" s="20"/>
    </row>
    <row r="171" spans="1:4" ht="20.25" x14ac:dyDescent="0.25">
      <c r="A171" s="86"/>
      <c r="B171" s="15"/>
      <c r="C171" s="20"/>
      <c r="D171" s="20"/>
    </row>
    <row r="172" spans="1:4" ht="20.25" x14ac:dyDescent="0.25">
      <c r="A172" s="86"/>
      <c r="B172" s="15"/>
      <c r="C172" s="20"/>
      <c r="D172" s="20"/>
    </row>
    <row r="173" spans="1:4" ht="20.25" x14ac:dyDescent="0.25">
      <c r="A173" s="86"/>
      <c r="B173" s="15"/>
      <c r="C173" s="20"/>
      <c r="D173" s="20"/>
    </row>
    <row r="174" spans="1:4" ht="20.25" x14ac:dyDescent="0.25">
      <c r="A174" s="86"/>
      <c r="B174" s="15"/>
      <c r="C174" s="20"/>
      <c r="D174" s="20"/>
    </row>
    <row r="175" spans="1:4" ht="20.25" x14ac:dyDescent="0.25">
      <c r="A175" s="86"/>
      <c r="B175" s="15"/>
      <c r="C175" s="20"/>
      <c r="D175" s="20"/>
    </row>
    <row r="176" spans="1:4" ht="20.25" x14ac:dyDescent="0.25">
      <c r="A176" s="86"/>
      <c r="B176" s="15"/>
      <c r="C176" s="20"/>
      <c r="D176" s="20"/>
    </row>
    <row r="177" spans="1:4" ht="20.25" x14ac:dyDescent="0.25">
      <c r="A177" s="86"/>
      <c r="B177" s="15"/>
      <c r="C177" s="20"/>
      <c r="D177" s="20"/>
    </row>
    <row r="178" spans="1:4" ht="20.25" x14ac:dyDescent="0.25">
      <c r="A178" s="86"/>
      <c r="B178" s="15"/>
      <c r="C178" s="20"/>
      <c r="D178" s="20"/>
    </row>
    <row r="179" spans="1:4" ht="20.25" x14ac:dyDescent="0.25">
      <c r="A179" s="86"/>
      <c r="B179" s="15"/>
      <c r="C179" s="20"/>
      <c r="D179" s="20"/>
    </row>
    <row r="180" spans="1:4" ht="20.25" x14ac:dyDescent="0.25">
      <c r="A180" s="86"/>
      <c r="B180" s="15"/>
      <c r="C180" s="20"/>
      <c r="D180" s="20"/>
    </row>
    <row r="181" spans="1:4" ht="20.25" x14ac:dyDescent="0.25">
      <c r="A181" s="86"/>
      <c r="B181" s="15"/>
      <c r="C181" s="20"/>
      <c r="D181" s="20"/>
    </row>
    <row r="182" spans="1:4" ht="20.25" x14ac:dyDescent="0.25">
      <c r="A182" s="86"/>
      <c r="B182" s="15"/>
      <c r="C182" s="20"/>
      <c r="D182" s="20"/>
    </row>
    <row r="183" spans="1:4" ht="20.25" x14ac:dyDescent="0.25">
      <c r="A183" s="86"/>
      <c r="B183" s="15"/>
      <c r="C183" s="20"/>
      <c r="D183" s="20"/>
    </row>
    <row r="184" spans="1:4" ht="20.25" x14ac:dyDescent="0.25">
      <c r="A184" s="86"/>
      <c r="B184" s="15"/>
      <c r="C184" s="20"/>
      <c r="D184" s="20"/>
    </row>
    <row r="185" spans="1:4" ht="20.25" x14ac:dyDescent="0.25">
      <c r="A185" s="86"/>
      <c r="B185" s="15"/>
      <c r="C185" s="20"/>
      <c r="D185" s="20"/>
    </row>
    <row r="186" spans="1:4" ht="20.25" x14ac:dyDescent="0.25">
      <c r="A186" s="86"/>
      <c r="B186" s="15"/>
      <c r="C186" s="20"/>
      <c r="D186" s="20"/>
    </row>
    <row r="187" spans="1:4" ht="20.25" x14ac:dyDescent="0.25">
      <c r="A187" s="86"/>
      <c r="B187" s="15"/>
      <c r="C187" s="20"/>
      <c r="D187" s="20"/>
    </row>
    <row r="188" spans="1:4" ht="20.25" x14ac:dyDescent="0.25">
      <c r="A188" s="86"/>
      <c r="B188" s="15"/>
      <c r="C188" s="20"/>
      <c r="D188" s="20"/>
    </row>
    <row r="189" spans="1:4" ht="20.25" x14ac:dyDescent="0.25">
      <c r="A189" s="86"/>
      <c r="B189" s="15"/>
      <c r="C189" s="20"/>
      <c r="D189" s="20"/>
    </row>
    <row r="190" spans="1:4" ht="20.25" x14ac:dyDescent="0.25">
      <c r="A190" s="86"/>
      <c r="B190" s="15"/>
      <c r="C190" s="20"/>
      <c r="D190" s="20"/>
    </row>
    <row r="191" spans="1:4" ht="20.25" x14ac:dyDescent="0.25">
      <c r="A191" s="86"/>
      <c r="B191" s="15"/>
      <c r="C191" s="20"/>
      <c r="D191" s="20"/>
    </row>
    <row r="192" spans="1:4" ht="20.25" x14ac:dyDescent="0.25">
      <c r="A192" s="86"/>
      <c r="B192" s="15"/>
      <c r="C192" s="20"/>
      <c r="D192" s="20"/>
    </row>
    <row r="193" spans="1:4" ht="20.25" x14ac:dyDescent="0.25">
      <c r="A193" s="86"/>
      <c r="B193" s="15"/>
      <c r="C193" s="20"/>
      <c r="D193" s="20"/>
    </row>
    <row r="194" spans="1:4" ht="20.25" x14ac:dyDescent="0.25">
      <c r="A194" s="86"/>
      <c r="B194" s="15"/>
      <c r="C194" s="20"/>
      <c r="D194" s="20"/>
    </row>
    <row r="195" spans="1:4" ht="20.25" x14ac:dyDescent="0.25">
      <c r="A195" s="86"/>
      <c r="B195" s="15"/>
      <c r="C195" s="20"/>
      <c r="D195" s="20"/>
    </row>
    <row r="196" spans="1:4" ht="20.25" x14ac:dyDescent="0.25">
      <c r="A196" s="86"/>
      <c r="B196" s="15"/>
      <c r="C196" s="20"/>
      <c r="D196" s="20"/>
    </row>
    <row r="197" spans="1:4" ht="20.25" x14ac:dyDescent="0.25">
      <c r="A197" s="86"/>
      <c r="B197" s="15"/>
      <c r="C197" s="20"/>
      <c r="D197" s="20"/>
    </row>
    <row r="198" spans="1:4" ht="20.25" x14ac:dyDescent="0.25">
      <c r="A198" s="86"/>
      <c r="B198" s="15"/>
      <c r="C198" s="20"/>
      <c r="D198" s="20"/>
    </row>
    <row r="199" spans="1:4" ht="20.25" x14ac:dyDescent="0.25">
      <c r="A199" s="86"/>
      <c r="B199" s="15"/>
      <c r="C199" s="20"/>
      <c r="D199" s="20"/>
    </row>
    <row r="200" spans="1:4" ht="20.25" x14ac:dyDescent="0.25">
      <c r="A200" s="86"/>
      <c r="B200" s="15"/>
      <c r="C200" s="20"/>
      <c r="D200" s="20"/>
    </row>
    <row r="201" spans="1:4" ht="20.25" x14ac:dyDescent="0.25">
      <c r="A201" s="86"/>
      <c r="B201" s="15"/>
      <c r="C201" s="20"/>
      <c r="D201" s="20"/>
    </row>
    <row r="202" spans="1:4" ht="20.25" x14ac:dyDescent="0.25">
      <c r="A202" s="86"/>
      <c r="B202" s="15"/>
      <c r="C202" s="20"/>
      <c r="D202" s="20"/>
    </row>
    <row r="203" spans="1:4" ht="20.25" x14ac:dyDescent="0.25">
      <c r="A203" s="86"/>
      <c r="B203" s="15"/>
      <c r="C203" s="20"/>
      <c r="D203" s="20"/>
    </row>
    <row r="204" spans="1:4" ht="20.25" x14ac:dyDescent="0.25">
      <c r="A204" s="86"/>
      <c r="B204" s="15"/>
      <c r="C204" s="20"/>
      <c r="D204" s="20"/>
    </row>
    <row r="205" spans="1:4" ht="20.25" x14ac:dyDescent="0.25">
      <c r="A205" s="86"/>
      <c r="B205" s="15"/>
      <c r="C205" s="20"/>
      <c r="D205" s="20"/>
    </row>
    <row r="206" spans="1:4" ht="20.25" x14ac:dyDescent="0.25">
      <c r="A206" s="86"/>
      <c r="B206" s="15"/>
      <c r="C206" s="20"/>
      <c r="D206" s="20"/>
    </row>
    <row r="207" spans="1:4" ht="20.25" x14ac:dyDescent="0.25">
      <c r="A207" s="86"/>
      <c r="B207" s="15"/>
      <c r="C207" s="20"/>
      <c r="D207" s="20"/>
    </row>
    <row r="208" spans="1:4" x14ac:dyDescent="0.25">
      <c r="A208" s="69"/>
      <c r="B208" s="15"/>
      <c r="C208" s="15"/>
      <c r="D208" s="15"/>
    </row>
    <row r="209" spans="1:8" ht="20.25" x14ac:dyDescent="0.25">
      <c r="A209" s="69"/>
      <c r="B209" s="16" t="s">
        <v>276</v>
      </c>
      <c r="C209" s="16" t="s">
        <v>277</v>
      </c>
      <c r="D209" s="19" t="s">
        <v>276</v>
      </c>
      <c r="E209" s="19" t="s">
        <v>277</v>
      </c>
    </row>
    <row r="210" spans="1:8" ht="21" x14ac:dyDescent="0.35">
      <c r="A210" s="69"/>
      <c r="B210" s="17" t="s">
        <v>278</v>
      </c>
      <c r="C210" s="17" t="s">
        <v>279</v>
      </c>
      <c r="D210" t="s">
        <v>278</v>
      </c>
      <c r="F210" t="str">
        <f>IF(NOT(ISBLANK(D210)),D210,IF(NOT(ISBLANK(E210)),"     "&amp;E210,FALSE))</f>
        <v>Afectación Económica o presupuestal</v>
      </c>
      <c r="G210" t="s">
        <v>278</v>
      </c>
      <c r="H210" t="str">
        <f>IF(NOT(ISERROR(MATCH(G210,_xlfn.ANCHORARRAY(B221),0))),F223&amp;"Por favor no seleccionar los criterios de impacto",G210)</f>
        <v>❌Por favor no seleccionar los criterios de impacto</v>
      </c>
    </row>
    <row r="211" spans="1:8" ht="21" x14ac:dyDescent="0.35">
      <c r="A211" s="69"/>
      <c r="B211" s="17" t="s">
        <v>278</v>
      </c>
      <c r="C211" s="17" t="s">
        <v>257</v>
      </c>
      <c r="E211" t="s">
        <v>279</v>
      </c>
      <c r="F211" t="str">
        <f t="shared" ref="F211:F221" si="0">IF(NOT(ISBLANK(D211)),D211,IF(NOT(ISBLANK(E211)),"     "&amp;E211,FALSE))</f>
        <v xml:space="preserve">     Afectación menor a 10 SMLMV .</v>
      </c>
    </row>
    <row r="212" spans="1:8" ht="21" x14ac:dyDescent="0.35">
      <c r="A212" s="69"/>
      <c r="B212" s="17" t="s">
        <v>278</v>
      </c>
      <c r="C212" s="17" t="s">
        <v>260</v>
      </c>
      <c r="E212" t="s">
        <v>257</v>
      </c>
      <c r="F212" t="str">
        <f t="shared" si="0"/>
        <v xml:space="preserve">     Entre 10 y 50 SMLMV </v>
      </c>
    </row>
    <row r="213" spans="1:8" ht="21" x14ac:dyDescent="0.35">
      <c r="A213" s="69"/>
      <c r="B213" s="17" t="s">
        <v>278</v>
      </c>
      <c r="C213" s="17" t="s">
        <v>263</v>
      </c>
      <c r="E213" t="s">
        <v>260</v>
      </c>
      <c r="F213" t="str">
        <f t="shared" si="0"/>
        <v xml:space="preserve">     Entre 50 y 100 SMLMV </v>
      </c>
    </row>
    <row r="214" spans="1:8" ht="21" x14ac:dyDescent="0.35">
      <c r="A214" s="69"/>
      <c r="B214" s="17" t="s">
        <v>278</v>
      </c>
      <c r="C214" s="17" t="s">
        <v>266</v>
      </c>
      <c r="E214" t="s">
        <v>263</v>
      </c>
      <c r="F214" t="str">
        <f t="shared" si="0"/>
        <v xml:space="preserve">     Entre 100 y 500 SMLMV </v>
      </c>
    </row>
    <row r="215" spans="1:8" ht="21" x14ac:dyDescent="0.35">
      <c r="A215" s="69"/>
      <c r="B215" s="17" t="s">
        <v>250</v>
      </c>
      <c r="C215" s="17" t="s">
        <v>254</v>
      </c>
      <c r="E215" t="s">
        <v>266</v>
      </c>
      <c r="F215" t="str">
        <f t="shared" si="0"/>
        <v xml:space="preserve">     Mayor a 500 SMLMV </v>
      </c>
    </row>
    <row r="216" spans="1:8" ht="21" x14ac:dyDescent="0.35">
      <c r="A216" s="69"/>
      <c r="B216" s="17" t="s">
        <v>250</v>
      </c>
      <c r="C216" s="17" t="s">
        <v>258</v>
      </c>
      <c r="D216" t="s">
        <v>250</v>
      </c>
      <c r="F216" t="str">
        <f t="shared" si="0"/>
        <v>Pérdida Reputacional</v>
      </c>
    </row>
    <row r="217" spans="1:8" ht="21" x14ac:dyDescent="0.35">
      <c r="A217" s="69"/>
      <c r="B217" s="17" t="s">
        <v>250</v>
      </c>
      <c r="C217" s="17" t="s">
        <v>261</v>
      </c>
      <c r="E217" t="s">
        <v>254</v>
      </c>
      <c r="F217" t="str">
        <f t="shared" si="0"/>
        <v xml:space="preserve">     El riesgo afecta la imagen de alguna área de la organización</v>
      </c>
    </row>
    <row r="218" spans="1:8" ht="21" x14ac:dyDescent="0.35">
      <c r="A218" s="69"/>
      <c r="B218" s="17" t="s">
        <v>250</v>
      </c>
      <c r="C218" s="17" t="s">
        <v>264</v>
      </c>
      <c r="E218" t="s">
        <v>258</v>
      </c>
      <c r="F218" t="str">
        <f t="shared" si="0"/>
        <v xml:space="preserve">     El riesgo afecta la imagen de la entidad internamente, de conocimiento general, nivel interno, de junta directiva y accionistas y/o de proveedores</v>
      </c>
    </row>
    <row r="219" spans="1:8" ht="21" x14ac:dyDescent="0.35">
      <c r="A219" s="69"/>
      <c r="B219" s="17" t="s">
        <v>250</v>
      </c>
      <c r="C219" s="17" t="s">
        <v>267</v>
      </c>
      <c r="E219" t="s">
        <v>261</v>
      </c>
      <c r="F219" t="str">
        <f t="shared" si="0"/>
        <v xml:space="preserve">     El riesgo afecta la imagen de la entidad con algunos usuarios de relevancia frente al logro de los objetivos</v>
      </c>
    </row>
    <row r="220" spans="1:8" x14ac:dyDescent="0.25">
      <c r="A220" s="69"/>
      <c r="B220" s="18"/>
      <c r="C220" s="18"/>
      <c r="E220" t="s">
        <v>264</v>
      </c>
      <c r="F220" t="str">
        <f t="shared" si="0"/>
        <v xml:space="preserve">     El riesgo afecta la imagen de  la entidad con efecto publicitario sostenido a nivel de sector administrativo, nivel departamental o municipal</v>
      </c>
    </row>
    <row r="221" spans="1:8" x14ac:dyDescent="0.25">
      <c r="A221" s="69"/>
      <c r="B221" s="18" t="str" cm="1">
        <f t="array" ref="B221:B223">_xlfn.UNIQUE(Tabla1[[#All],[Criterios]])</f>
        <v>Criterios</v>
      </c>
      <c r="C221" s="18"/>
      <c r="E221" t="s">
        <v>267</v>
      </c>
      <c r="F221" t="str">
        <f t="shared" si="0"/>
        <v xml:space="preserve">     El riesgo afecta la imagen de la entidad a nivel nacional, con efecto publicitarios sostenible a nivel país</v>
      </c>
    </row>
    <row r="222" spans="1:8" x14ac:dyDescent="0.25">
      <c r="A222" s="69"/>
      <c r="B222" s="18" t="str">
        <v>Afectación Económica o presupuestal</v>
      </c>
      <c r="C222" s="18"/>
    </row>
    <row r="223" spans="1:8" x14ac:dyDescent="0.25">
      <c r="B223" s="18" t="str">
        <v>Pérdida Reputacional</v>
      </c>
      <c r="C223" s="18"/>
      <c r="F223" s="21" t="s">
        <v>280</v>
      </c>
    </row>
    <row r="224" spans="1:8" x14ac:dyDescent="0.25">
      <c r="B224" s="14"/>
      <c r="C224" s="14"/>
      <c r="F224" s="21" t="s">
        <v>281</v>
      </c>
    </row>
    <row r="225" spans="2:4" x14ac:dyDescent="0.25">
      <c r="B225" s="14"/>
      <c r="C225" s="14"/>
    </row>
    <row r="226" spans="2:4" x14ac:dyDescent="0.25">
      <c r="B226" s="14"/>
      <c r="C226" s="14"/>
    </row>
    <row r="227" spans="2:4" x14ac:dyDescent="0.25">
      <c r="B227" s="14"/>
      <c r="C227" s="14"/>
      <c r="D227" s="14"/>
    </row>
    <row r="228" spans="2:4" x14ac:dyDescent="0.25">
      <c r="B228" s="14"/>
      <c r="C228" s="14"/>
      <c r="D228" s="14"/>
    </row>
    <row r="229" spans="2:4" x14ac:dyDescent="0.25">
      <c r="B229" s="14"/>
      <c r="C229" s="14"/>
      <c r="D229" s="14"/>
    </row>
    <row r="230" spans="2:4" x14ac:dyDescent="0.25">
      <c r="B230" s="14"/>
      <c r="C230" s="14"/>
      <c r="D230" s="14"/>
    </row>
    <row r="231" spans="2:4" x14ac:dyDescent="0.25">
      <c r="B231" s="14"/>
      <c r="C231" s="14"/>
      <c r="D231" s="14"/>
    </row>
    <row r="232" spans="2:4" x14ac:dyDescent="0.25">
      <c r="B232" s="14"/>
      <c r="C232" s="14"/>
      <c r="D232" s="14"/>
    </row>
  </sheetData>
  <mergeCells count="1">
    <mergeCell ref="B1:D1"/>
  </mergeCells>
  <dataValidations disablePrompts="1" count="1">
    <dataValidation type="list" allowBlank="1" showInputMessage="1" showErrorMessage="1" sqref="G210" xr:uid="{00000000-0002-0000-0500-000000000000}">
      <formula1>$F$210:$F$221</formula1>
    </dataValidation>
  </dataValidations>
  <pageMargins left="0.7" right="0.7" top="0.75" bottom="0.75" header="0.3" footer="0.3"/>
  <pageSetup orientation="portrait"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tabColor rgb="FFFFFF00"/>
  </sheetPr>
  <dimension ref="B2:D4"/>
  <sheetViews>
    <sheetView workbookViewId="0">
      <selection activeCell="H13" sqref="H13"/>
    </sheetView>
  </sheetViews>
  <sheetFormatPr baseColWidth="10" defaultColWidth="11.42578125" defaultRowHeight="15" x14ac:dyDescent="0.25"/>
  <sheetData>
    <row r="2" spans="2:4" x14ac:dyDescent="0.25">
      <c r="B2" t="s">
        <v>149</v>
      </c>
      <c r="C2">
        <v>100</v>
      </c>
    </row>
    <row r="3" spans="2:4" x14ac:dyDescent="0.25">
      <c r="B3" t="s">
        <v>282</v>
      </c>
      <c r="C3">
        <v>80</v>
      </c>
    </row>
    <row r="4" spans="2:4" x14ac:dyDescent="0.25">
      <c r="B4" t="s">
        <v>283</v>
      </c>
      <c r="C4">
        <v>0</v>
      </c>
      <c r="D4" t="s">
        <v>284</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tabColor rgb="FFFFFF00"/>
  </sheetPr>
  <dimension ref="A1:B6"/>
  <sheetViews>
    <sheetView workbookViewId="0">
      <selection activeCell="E6" sqref="E6:I15"/>
    </sheetView>
  </sheetViews>
  <sheetFormatPr baseColWidth="10" defaultColWidth="11.42578125" defaultRowHeight="15" x14ac:dyDescent="0.25"/>
  <cols>
    <col min="1" max="1" width="18.140625" bestFit="1" customWidth="1"/>
    <col min="2" max="2" width="22.5703125" customWidth="1"/>
  </cols>
  <sheetData>
    <row r="1" spans="1:2" ht="30" x14ac:dyDescent="0.25">
      <c r="A1" t="s">
        <v>285</v>
      </c>
      <c r="B1" s="119" t="s">
        <v>286</v>
      </c>
    </row>
    <row r="2" spans="1:2" x14ac:dyDescent="0.25">
      <c r="A2" t="s">
        <v>149</v>
      </c>
      <c r="B2" t="s">
        <v>287</v>
      </c>
    </row>
    <row r="3" spans="1:2" x14ac:dyDescent="0.25">
      <c r="A3" t="s">
        <v>149</v>
      </c>
      <c r="B3" t="s">
        <v>288</v>
      </c>
    </row>
    <row r="4" spans="1:2" x14ac:dyDescent="0.25">
      <c r="A4" t="s">
        <v>282</v>
      </c>
      <c r="B4" t="s">
        <v>287</v>
      </c>
    </row>
    <row r="5" spans="1:2" x14ac:dyDescent="0.25">
      <c r="A5" t="s">
        <v>282</v>
      </c>
      <c r="B5" t="s">
        <v>288</v>
      </c>
    </row>
    <row r="6" spans="1:2" x14ac:dyDescent="0.25">
      <c r="A6" t="s">
        <v>289</v>
      </c>
      <c r="B6" t="s">
        <v>288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FFFF00"/>
  </sheetPr>
  <dimension ref="A1:CU140"/>
  <sheetViews>
    <sheetView zoomScale="50" zoomScaleNormal="50" workbookViewId="0">
      <selection activeCell="E6" sqref="E6:I21"/>
    </sheetView>
  </sheetViews>
  <sheetFormatPr baseColWidth="10" defaultColWidth="11.42578125" defaultRowHeight="15" x14ac:dyDescent="0.25"/>
  <cols>
    <col min="2" max="39" width="5.7109375" customWidth="1"/>
    <col min="41" max="46" width="5.7109375" customWidth="1"/>
  </cols>
  <sheetData>
    <row r="1" spans="1:99" x14ac:dyDescent="0.25">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row>
    <row r="2" spans="1:99" ht="18" customHeight="1" x14ac:dyDescent="0.25">
      <c r="A2" s="69"/>
      <c r="B2" s="643" t="s">
        <v>290</v>
      </c>
      <c r="C2" s="643"/>
      <c r="D2" s="643"/>
      <c r="E2" s="643"/>
      <c r="F2" s="643"/>
      <c r="G2" s="643"/>
      <c r="H2" s="643"/>
      <c r="I2" s="643"/>
      <c r="J2" s="680" t="s">
        <v>18</v>
      </c>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row>
    <row r="3" spans="1:99" ht="18.75" customHeight="1" x14ac:dyDescent="0.25">
      <c r="A3" s="69"/>
      <c r="B3" s="643"/>
      <c r="C3" s="643"/>
      <c r="D3" s="643"/>
      <c r="E3" s="643"/>
      <c r="F3" s="643"/>
      <c r="G3" s="643"/>
      <c r="H3" s="643"/>
      <c r="I3" s="643"/>
      <c r="J3" s="680"/>
      <c r="K3" s="680"/>
      <c r="L3" s="680"/>
      <c r="M3" s="680"/>
      <c r="N3" s="680"/>
      <c r="O3" s="680"/>
      <c r="P3" s="680"/>
      <c r="Q3" s="680"/>
      <c r="R3" s="680"/>
      <c r="S3" s="680"/>
      <c r="T3" s="680"/>
      <c r="U3" s="680"/>
      <c r="V3" s="680"/>
      <c r="W3" s="680"/>
      <c r="X3" s="680"/>
      <c r="Y3" s="680"/>
      <c r="Z3" s="680"/>
      <c r="AA3" s="680"/>
      <c r="AB3" s="680"/>
      <c r="AC3" s="680"/>
      <c r="AD3" s="680"/>
      <c r="AE3" s="680"/>
      <c r="AF3" s="680"/>
      <c r="AG3" s="680"/>
      <c r="AH3" s="680"/>
      <c r="AI3" s="680"/>
      <c r="AJ3" s="680"/>
      <c r="AK3" s="680"/>
      <c r="AL3" s="680"/>
      <c r="AM3" s="680"/>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row>
    <row r="4" spans="1:99" ht="15" customHeight="1" x14ac:dyDescent="0.25">
      <c r="A4" s="69"/>
      <c r="B4" s="643"/>
      <c r="C4" s="643"/>
      <c r="D4" s="643"/>
      <c r="E4" s="643"/>
      <c r="F4" s="643"/>
      <c r="G4" s="643"/>
      <c r="H4" s="643"/>
      <c r="I4" s="643"/>
      <c r="J4" s="680"/>
      <c r="K4" s="680"/>
      <c r="L4" s="680"/>
      <c r="M4" s="680"/>
      <c r="N4" s="680"/>
      <c r="O4" s="680"/>
      <c r="P4" s="680"/>
      <c r="Q4" s="680"/>
      <c r="R4" s="680"/>
      <c r="S4" s="680"/>
      <c r="T4" s="680"/>
      <c r="U4" s="680"/>
      <c r="V4" s="680"/>
      <c r="W4" s="680"/>
      <c r="X4" s="680"/>
      <c r="Y4" s="680"/>
      <c r="Z4" s="680"/>
      <c r="AA4" s="680"/>
      <c r="AB4" s="680"/>
      <c r="AC4" s="680"/>
      <c r="AD4" s="680"/>
      <c r="AE4" s="680"/>
      <c r="AF4" s="680"/>
      <c r="AG4" s="680"/>
      <c r="AH4" s="680"/>
      <c r="AI4" s="680"/>
      <c r="AJ4" s="680"/>
      <c r="AK4" s="680"/>
      <c r="AL4" s="680"/>
      <c r="AM4" s="680"/>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row>
    <row r="5" spans="1:99" ht="15.75" thickBot="1" x14ac:dyDescent="0.3">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row>
    <row r="6" spans="1:99" ht="15" customHeight="1" x14ac:dyDescent="0.25">
      <c r="A6" s="69"/>
      <c r="B6" s="691" t="s">
        <v>237</v>
      </c>
      <c r="C6" s="691"/>
      <c r="D6" s="692"/>
      <c r="E6" s="681" t="s">
        <v>291</v>
      </c>
      <c r="F6" s="682"/>
      <c r="G6" s="682"/>
      <c r="H6" s="682"/>
      <c r="I6" s="683"/>
      <c r="J6" s="677" t="e">
        <f>IF(AND(#REF!="Muy Alta",#REF!="Leve"),CONCATENATE("R",#REF!),"")</f>
        <v>#REF!</v>
      </c>
      <c r="K6" s="678"/>
      <c r="L6" s="678" t="e">
        <f>IF(AND(#REF!="Muy Alta",#REF!="Leve"),CONCATENATE("R",#REF!),"")</f>
        <v>#REF!</v>
      </c>
      <c r="M6" s="678"/>
      <c r="N6" s="678" t="e">
        <f>IF(AND(#REF!="Muy Alta",#REF!="Leve"),CONCATENATE("R",#REF!),"")</f>
        <v>#REF!</v>
      </c>
      <c r="O6" s="679"/>
      <c r="P6" s="677" t="e">
        <f>IF(AND(#REF!="Muy Alta",#REF!="Menor"),CONCATENATE("R",#REF!),"")</f>
        <v>#REF!</v>
      </c>
      <c r="Q6" s="678"/>
      <c r="R6" s="678" t="e">
        <f>IF(AND(#REF!="Muy Alta",#REF!="Menor"),CONCATENATE("R",#REF!),"")</f>
        <v>#REF!</v>
      </c>
      <c r="S6" s="678"/>
      <c r="T6" s="678" t="e">
        <f>IF(AND(#REF!="Muy Alta",#REF!="Menor"),CONCATENATE("R",#REF!),"")</f>
        <v>#REF!</v>
      </c>
      <c r="U6" s="679"/>
      <c r="V6" s="677" t="e">
        <f>IF(AND(#REF!="Muy Alta",#REF!="Moderado"),CONCATENATE("R",#REF!),"")</f>
        <v>#REF!</v>
      </c>
      <c r="W6" s="678"/>
      <c r="X6" s="678" t="e">
        <f>IF(AND(#REF!="Muy Alta",#REF!="Moderado"),CONCATENATE("R",#REF!),"")</f>
        <v>#REF!</v>
      </c>
      <c r="Y6" s="678"/>
      <c r="Z6" s="678" t="e">
        <f>IF(AND(#REF!="Muy Alta",#REF!="Moderado"),CONCATENATE("R",#REF!),"")</f>
        <v>#REF!</v>
      </c>
      <c r="AA6" s="679"/>
      <c r="AB6" s="677" t="e">
        <f>IF(AND(#REF!="Muy Alta",#REF!="Mayor"),CONCATENATE("R",#REF!),"")</f>
        <v>#REF!</v>
      </c>
      <c r="AC6" s="678"/>
      <c r="AD6" s="678" t="e">
        <f>IF(AND(#REF!="Muy Alta",#REF!="Mayor"),CONCATENATE("R",#REF!),"")</f>
        <v>#REF!</v>
      </c>
      <c r="AE6" s="678"/>
      <c r="AF6" s="678" t="e">
        <f>IF(AND(#REF!="Muy Alta",#REF!="Mayor"),CONCATENATE("R",#REF!),"")</f>
        <v>#REF!</v>
      </c>
      <c r="AG6" s="679"/>
      <c r="AH6" s="668" t="e">
        <f>IF(AND(#REF!="Muy Alta",#REF!="Catastrófico"),CONCATENATE("R",#REF!),"")</f>
        <v>#REF!</v>
      </c>
      <c r="AI6" s="669"/>
      <c r="AJ6" s="669" t="e">
        <f>IF(AND(#REF!="Muy Alta",#REF!="Catastrófico"),CONCATENATE("R",#REF!),"")</f>
        <v>#REF!</v>
      </c>
      <c r="AK6" s="669"/>
      <c r="AL6" s="669" t="e">
        <f>IF(AND(#REF!="Muy Alta",#REF!="Catastrófico"),CONCATENATE("R",#REF!),"")</f>
        <v>#REF!</v>
      </c>
      <c r="AM6" s="670"/>
      <c r="AO6" s="693" t="s">
        <v>292</v>
      </c>
      <c r="AP6" s="694"/>
      <c r="AQ6" s="694"/>
      <c r="AR6" s="694"/>
      <c r="AS6" s="694"/>
      <c r="AT6" s="695"/>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row>
    <row r="7" spans="1:99" ht="15" customHeight="1" x14ac:dyDescent="0.25">
      <c r="A7" s="69"/>
      <c r="B7" s="691"/>
      <c r="C7" s="691"/>
      <c r="D7" s="692"/>
      <c r="E7" s="684"/>
      <c r="F7" s="685"/>
      <c r="G7" s="685"/>
      <c r="H7" s="685"/>
      <c r="I7" s="686"/>
      <c r="J7" s="671"/>
      <c r="K7" s="672"/>
      <c r="L7" s="672"/>
      <c r="M7" s="672"/>
      <c r="N7" s="672"/>
      <c r="O7" s="673"/>
      <c r="P7" s="671"/>
      <c r="Q7" s="672"/>
      <c r="R7" s="672"/>
      <c r="S7" s="672"/>
      <c r="T7" s="672"/>
      <c r="U7" s="673"/>
      <c r="V7" s="671"/>
      <c r="W7" s="672"/>
      <c r="X7" s="672"/>
      <c r="Y7" s="672"/>
      <c r="Z7" s="672"/>
      <c r="AA7" s="673"/>
      <c r="AB7" s="671"/>
      <c r="AC7" s="672"/>
      <c r="AD7" s="672"/>
      <c r="AE7" s="672"/>
      <c r="AF7" s="672"/>
      <c r="AG7" s="673"/>
      <c r="AH7" s="662"/>
      <c r="AI7" s="663"/>
      <c r="AJ7" s="663"/>
      <c r="AK7" s="663"/>
      <c r="AL7" s="663"/>
      <c r="AM7" s="664"/>
      <c r="AN7" s="69"/>
      <c r="AO7" s="696"/>
      <c r="AP7" s="697"/>
      <c r="AQ7" s="697"/>
      <c r="AR7" s="697"/>
      <c r="AS7" s="697"/>
      <c r="AT7" s="698"/>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row>
    <row r="8" spans="1:99" ht="15" customHeight="1" x14ac:dyDescent="0.25">
      <c r="A8" s="69"/>
      <c r="B8" s="691"/>
      <c r="C8" s="691"/>
      <c r="D8" s="692"/>
      <c r="E8" s="684"/>
      <c r="F8" s="685"/>
      <c r="G8" s="685"/>
      <c r="H8" s="685"/>
      <c r="I8" s="686"/>
      <c r="J8" s="671" t="e">
        <f>IF(AND(#REF!="Muy Alta",#REF!="Leve"),CONCATENATE("R",#REF!),"")</f>
        <v>#REF!</v>
      </c>
      <c r="K8" s="672"/>
      <c r="L8" s="672" t="e">
        <f>IF(AND(#REF!="Muy Alta",#REF!="Leve"),CONCATENATE("R",#REF!),"")</f>
        <v>#REF!</v>
      </c>
      <c r="M8" s="672"/>
      <c r="N8" s="672" t="e">
        <f>IF(AND(#REF!="Muy Alta",#REF!="Leve"),CONCATENATE("R",#REF!),"")</f>
        <v>#REF!</v>
      </c>
      <c r="O8" s="673"/>
      <c r="P8" s="671" t="e">
        <f>IF(AND(#REF!="Muy Alta",#REF!="Menor"),CONCATENATE("R",#REF!),"")</f>
        <v>#REF!</v>
      </c>
      <c r="Q8" s="672"/>
      <c r="R8" s="672" t="e">
        <f>IF(AND(#REF!="Muy Alta",#REF!="Menor"),CONCATENATE("R",#REF!),"")</f>
        <v>#REF!</v>
      </c>
      <c r="S8" s="672"/>
      <c r="T8" s="672" t="e">
        <f>IF(AND(#REF!="Muy Alta",#REF!="Menor"),CONCATENATE("R",#REF!),"")</f>
        <v>#REF!</v>
      </c>
      <c r="U8" s="673"/>
      <c r="V8" s="671" t="e">
        <f>IF(AND(#REF!="Muy Alta",#REF!="Moderado"),CONCATENATE("R",#REF!),"")</f>
        <v>#REF!</v>
      </c>
      <c r="W8" s="672"/>
      <c r="X8" s="672" t="e">
        <f>IF(AND(#REF!="Muy Alta",#REF!="Moderado"),CONCATENATE("R",#REF!),"")</f>
        <v>#REF!</v>
      </c>
      <c r="Y8" s="672"/>
      <c r="Z8" s="672" t="e">
        <f>IF(AND(#REF!="Muy Alta",#REF!="Moderado"),CONCATENATE("R",#REF!),"")</f>
        <v>#REF!</v>
      </c>
      <c r="AA8" s="673"/>
      <c r="AB8" s="671" t="e">
        <f>IF(AND(#REF!="Muy Alta",#REF!="Mayor"),CONCATENATE("R",#REF!),"")</f>
        <v>#REF!</v>
      </c>
      <c r="AC8" s="672"/>
      <c r="AD8" s="672" t="e">
        <f>IF(AND(#REF!="Muy Alta",#REF!="Mayor"),CONCATENATE("R",#REF!),"")</f>
        <v>#REF!</v>
      </c>
      <c r="AE8" s="672"/>
      <c r="AF8" s="672" t="e">
        <f>IF(AND(#REF!="Muy Alta",#REF!="Mayor"),CONCATENATE("R",#REF!),"")</f>
        <v>#REF!</v>
      </c>
      <c r="AG8" s="673"/>
      <c r="AH8" s="662" t="e">
        <f>IF(AND(#REF!="Muy Alta",#REF!="Catastrófico"),CONCATENATE("R",#REF!),"")</f>
        <v>#REF!</v>
      </c>
      <c r="AI8" s="663"/>
      <c r="AJ8" s="663" t="e">
        <f>IF(AND(#REF!="Muy Alta",#REF!="Catastrófico"),CONCATENATE("R",#REF!),"")</f>
        <v>#REF!</v>
      </c>
      <c r="AK8" s="663"/>
      <c r="AL8" s="663" t="e">
        <f>IF(AND(#REF!="Muy Alta",#REF!="Catastrófico"),CONCATENATE("R",#REF!),"")</f>
        <v>#REF!</v>
      </c>
      <c r="AM8" s="664"/>
      <c r="AN8" s="69"/>
      <c r="AO8" s="696"/>
      <c r="AP8" s="697"/>
      <c r="AQ8" s="697"/>
      <c r="AR8" s="697"/>
      <c r="AS8" s="697"/>
      <c r="AT8" s="698"/>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row>
    <row r="9" spans="1:99" ht="15" customHeight="1" x14ac:dyDescent="0.25">
      <c r="A9" s="69"/>
      <c r="B9" s="691"/>
      <c r="C9" s="691"/>
      <c r="D9" s="692"/>
      <c r="E9" s="684"/>
      <c r="F9" s="685"/>
      <c r="G9" s="685"/>
      <c r="H9" s="685"/>
      <c r="I9" s="686"/>
      <c r="J9" s="671"/>
      <c r="K9" s="672"/>
      <c r="L9" s="672"/>
      <c r="M9" s="672"/>
      <c r="N9" s="672"/>
      <c r="O9" s="673"/>
      <c r="P9" s="671"/>
      <c r="Q9" s="672"/>
      <c r="R9" s="672"/>
      <c r="S9" s="672"/>
      <c r="T9" s="672"/>
      <c r="U9" s="673"/>
      <c r="V9" s="671"/>
      <c r="W9" s="672"/>
      <c r="X9" s="672"/>
      <c r="Y9" s="672"/>
      <c r="Z9" s="672"/>
      <c r="AA9" s="673"/>
      <c r="AB9" s="671"/>
      <c r="AC9" s="672"/>
      <c r="AD9" s="672"/>
      <c r="AE9" s="672"/>
      <c r="AF9" s="672"/>
      <c r="AG9" s="673"/>
      <c r="AH9" s="662"/>
      <c r="AI9" s="663"/>
      <c r="AJ9" s="663"/>
      <c r="AK9" s="663"/>
      <c r="AL9" s="663"/>
      <c r="AM9" s="664"/>
      <c r="AN9" s="69"/>
      <c r="AO9" s="696"/>
      <c r="AP9" s="697"/>
      <c r="AQ9" s="697"/>
      <c r="AR9" s="697"/>
      <c r="AS9" s="697"/>
      <c r="AT9" s="698"/>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row>
    <row r="10" spans="1:99" ht="15" customHeight="1" x14ac:dyDescent="0.25">
      <c r="A10" s="69"/>
      <c r="B10" s="691"/>
      <c r="C10" s="691"/>
      <c r="D10" s="692"/>
      <c r="E10" s="684"/>
      <c r="F10" s="685"/>
      <c r="G10" s="685"/>
      <c r="H10" s="685"/>
      <c r="I10" s="686"/>
      <c r="J10" s="671" t="e">
        <f>IF(AND(#REF!="Muy Alta",#REF!="Leve"),CONCATENATE("R",#REF!),"")</f>
        <v>#REF!</v>
      </c>
      <c r="K10" s="672"/>
      <c r="L10" s="672" t="e">
        <f>IF(AND(#REF!="Muy Alta",#REF!="Leve"),CONCATENATE("R",#REF!),"")</f>
        <v>#REF!</v>
      </c>
      <c r="M10" s="672"/>
      <c r="N10" s="672" t="e">
        <f>IF(AND(#REF!="Muy Alta",#REF!="Leve"),CONCATENATE("R",#REF!),"")</f>
        <v>#REF!</v>
      </c>
      <c r="O10" s="673"/>
      <c r="P10" s="671" t="e">
        <f>IF(AND(#REF!="Muy Alta",#REF!="Menor"),CONCATENATE("R",#REF!),"")</f>
        <v>#REF!</v>
      </c>
      <c r="Q10" s="672"/>
      <c r="R10" s="672" t="e">
        <f>IF(AND(#REF!="Muy Alta",#REF!="Menor"),CONCATENATE("R",#REF!),"")</f>
        <v>#REF!</v>
      </c>
      <c r="S10" s="672"/>
      <c r="T10" s="672" t="e">
        <f>IF(AND(#REF!="Muy Alta",#REF!="Menor"),CONCATENATE("R",#REF!),"")</f>
        <v>#REF!</v>
      </c>
      <c r="U10" s="673"/>
      <c r="V10" s="671" t="e">
        <f>IF(AND(#REF!="Muy Alta",#REF!="Moderado"),CONCATENATE("R",#REF!),"")</f>
        <v>#REF!</v>
      </c>
      <c r="W10" s="672"/>
      <c r="X10" s="672" t="e">
        <f>IF(AND(#REF!="Muy Alta",#REF!="Moderado"),CONCATENATE("R",#REF!),"")</f>
        <v>#REF!</v>
      </c>
      <c r="Y10" s="672"/>
      <c r="Z10" s="672" t="e">
        <f>IF(AND(#REF!="Muy Alta",#REF!="Moderado"),CONCATENATE("R",#REF!),"")</f>
        <v>#REF!</v>
      </c>
      <c r="AA10" s="673"/>
      <c r="AB10" s="671" t="e">
        <f>IF(AND(#REF!="Muy Alta",#REF!="Mayor"),CONCATENATE("R",#REF!),"")</f>
        <v>#REF!</v>
      </c>
      <c r="AC10" s="672"/>
      <c r="AD10" s="672" t="e">
        <f>IF(AND(#REF!="Muy Alta",#REF!="Mayor"),CONCATENATE("R",#REF!),"")</f>
        <v>#REF!</v>
      </c>
      <c r="AE10" s="672"/>
      <c r="AF10" s="672" t="e">
        <f>IF(AND(#REF!="Muy Alta",#REF!="Mayor"),CONCATENATE("R",#REF!),"")</f>
        <v>#REF!</v>
      </c>
      <c r="AG10" s="673"/>
      <c r="AH10" s="662" t="e">
        <f>IF(AND(#REF!="Muy Alta",#REF!="Catastrófico"),CONCATENATE("R",#REF!),"")</f>
        <v>#REF!</v>
      </c>
      <c r="AI10" s="663"/>
      <c r="AJ10" s="663" t="e">
        <f>IF(AND(#REF!="Muy Alta",#REF!="Catastrófico"),CONCATENATE("R",#REF!),"")</f>
        <v>#REF!</v>
      </c>
      <c r="AK10" s="663"/>
      <c r="AL10" s="663" t="e">
        <f>IF(AND(#REF!="Muy Alta",#REF!="Catastrófico"),CONCATENATE("R",#REF!),"")</f>
        <v>#REF!</v>
      </c>
      <c r="AM10" s="664"/>
      <c r="AN10" s="69"/>
      <c r="AO10" s="696"/>
      <c r="AP10" s="697"/>
      <c r="AQ10" s="697"/>
      <c r="AR10" s="697"/>
      <c r="AS10" s="697"/>
      <c r="AT10" s="698"/>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row>
    <row r="11" spans="1:99" ht="15" customHeight="1" x14ac:dyDescent="0.25">
      <c r="A11" s="69"/>
      <c r="B11" s="691"/>
      <c r="C11" s="691"/>
      <c r="D11" s="692"/>
      <c r="E11" s="684"/>
      <c r="F11" s="685"/>
      <c r="G11" s="685"/>
      <c r="H11" s="685"/>
      <c r="I11" s="686"/>
      <c r="J11" s="671"/>
      <c r="K11" s="672"/>
      <c r="L11" s="672"/>
      <c r="M11" s="672"/>
      <c r="N11" s="672"/>
      <c r="O11" s="673"/>
      <c r="P11" s="671"/>
      <c r="Q11" s="672"/>
      <c r="R11" s="672"/>
      <c r="S11" s="672"/>
      <c r="T11" s="672"/>
      <c r="U11" s="673"/>
      <c r="V11" s="671"/>
      <c r="W11" s="672"/>
      <c r="X11" s="672"/>
      <c r="Y11" s="672"/>
      <c r="Z11" s="672"/>
      <c r="AA11" s="673"/>
      <c r="AB11" s="671"/>
      <c r="AC11" s="672"/>
      <c r="AD11" s="672"/>
      <c r="AE11" s="672"/>
      <c r="AF11" s="672"/>
      <c r="AG11" s="673"/>
      <c r="AH11" s="662"/>
      <c r="AI11" s="663"/>
      <c r="AJ11" s="663"/>
      <c r="AK11" s="663"/>
      <c r="AL11" s="663"/>
      <c r="AM11" s="664"/>
      <c r="AN11" s="69"/>
      <c r="AO11" s="696"/>
      <c r="AP11" s="697"/>
      <c r="AQ11" s="697"/>
      <c r="AR11" s="697"/>
      <c r="AS11" s="697"/>
      <c r="AT11" s="698"/>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row>
    <row r="12" spans="1:99" ht="15" customHeight="1" x14ac:dyDescent="0.25">
      <c r="A12" s="69"/>
      <c r="B12" s="691"/>
      <c r="C12" s="691"/>
      <c r="D12" s="692"/>
      <c r="E12" s="684"/>
      <c r="F12" s="685"/>
      <c r="G12" s="685"/>
      <c r="H12" s="685"/>
      <c r="I12" s="686"/>
      <c r="J12" s="671" t="e">
        <f>IF(AND(#REF!="Muy Alta",#REF!="Leve"),CONCATENATE("R",#REF!),"")</f>
        <v>#REF!</v>
      </c>
      <c r="K12" s="672"/>
      <c r="L12" s="672" t="e">
        <f>IF(AND(#REF!="Muy Alta",#REF!="Leve"),CONCATENATE("R",#REF!),"")</f>
        <v>#REF!</v>
      </c>
      <c r="M12" s="672"/>
      <c r="N12" s="672" t="e">
        <f>IF(AND(#REF!="Muy Alta",#REF!="Leve"),CONCATENATE("R",#REF!),"")</f>
        <v>#REF!</v>
      </c>
      <c r="O12" s="673"/>
      <c r="P12" s="671" t="e">
        <f>IF(AND(#REF!="Muy Alta",#REF!="Menor"),CONCATENATE("R",#REF!),"")</f>
        <v>#REF!</v>
      </c>
      <c r="Q12" s="672"/>
      <c r="R12" s="672" t="e">
        <f>IF(AND(#REF!="Muy Alta",#REF!="Menor"),CONCATENATE("R",#REF!),"")</f>
        <v>#REF!</v>
      </c>
      <c r="S12" s="672"/>
      <c r="T12" s="672" t="e">
        <f>IF(AND(#REF!="Muy Alta",#REF!="Menor"),CONCATENATE("R",#REF!),"")</f>
        <v>#REF!</v>
      </c>
      <c r="U12" s="673"/>
      <c r="V12" s="671" t="e">
        <f>IF(AND(#REF!="Muy Alta",#REF!="Moderado"),CONCATENATE("R",#REF!),"")</f>
        <v>#REF!</v>
      </c>
      <c r="W12" s="672"/>
      <c r="X12" s="672" t="e">
        <f>IF(AND(#REF!="Muy Alta",#REF!="Moderado"),CONCATENATE("R",#REF!),"")</f>
        <v>#REF!</v>
      </c>
      <c r="Y12" s="672"/>
      <c r="Z12" s="672" t="e">
        <f>IF(AND(#REF!="Muy Alta",#REF!="Moderado"),CONCATENATE("R",#REF!),"")</f>
        <v>#REF!</v>
      </c>
      <c r="AA12" s="673"/>
      <c r="AB12" s="671" t="e">
        <f>IF(AND(#REF!="Muy Alta",#REF!="Mayor"),CONCATENATE("R",#REF!),"")</f>
        <v>#REF!</v>
      </c>
      <c r="AC12" s="672"/>
      <c r="AD12" s="672" t="e">
        <f>IF(AND(#REF!="Muy Alta",#REF!="Mayor"),CONCATENATE("R",#REF!),"")</f>
        <v>#REF!</v>
      </c>
      <c r="AE12" s="672"/>
      <c r="AF12" s="672" t="e">
        <f>IF(AND(#REF!="Muy Alta",#REF!="Mayor"),CONCATENATE("R",#REF!),"")</f>
        <v>#REF!</v>
      </c>
      <c r="AG12" s="673"/>
      <c r="AH12" s="662" t="e">
        <f>IF(AND(#REF!="Muy Alta",#REF!="Catastrófico"),CONCATENATE("R",#REF!),"")</f>
        <v>#REF!</v>
      </c>
      <c r="AI12" s="663"/>
      <c r="AJ12" s="663" t="e">
        <f>IF(AND(#REF!="Muy Alta",#REF!="Catastrófico"),CONCATENATE("R",#REF!),"")</f>
        <v>#REF!</v>
      </c>
      <c r="AK12" s="663"/>
      <c r="AL12" s="663" t="e">
        <f>IF(AND(#REF!="Muy Alta",#REF!="Catastrófico"),CONCATENATE("R",#REF!),"")</f>
        <v>#REF!</v>
      </c>
      <c r="AM12" s="664"/>
      <c r="AN12" s="69"/>
      <c r="AO12" s="696"/>
      <c r="AP12" s="697"/>
      <c r="AQ12" s="697"/>
      <c r="AR12" s="697"/>
      <c r="AS12" s="697"/>
      <c r="AT12" s="698"/>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row>
    <row r="13" spans="1:99" ht="15.75" customHeight="1" thickBot="1" x14ac:dyDescent="0.3">
      <c r="A13" s="69"/>
      <c r="B13" s="691"/>
      <c r="C13" s="691"/>
      <c r="D13" s="692"/>
      <c r="E13" s="687"/>
      <c r="F13" s="688"/>
      <c r="G13" s="688"/>
      <c r="H13" s="688"/>
      <c r="I13" s="689"/>
      <c r="J13" s="671"/>
      <c r="K13" s="672"/>
      <c r="L13" s="672"/>
      <c r="M13" s="672"/>
      <c r="N13" s="672"/>
      <c r="O13" s="673"/>
      <c r="P13" s="671"/>
      <c r="Q13" s="672"/>
      <c r="R13" s="672"/>
      <c r="S13" s="672"/>
      <c r="T13" s="672"/>
      <c r="U13" s="673"/>
      <c r="V13" s="671"/>
      <c r="W13" s="672"/>
      <c r="X13" s="672"/>
      <c r="Y13" s="672"/>
      <c r="Z13" s="672"/>
      <c r="AA13" s="673"/>
      <c r="AB13" s="671"/>
      <c r="AC13" s="672"/>
      <c r="AD13" s="672"/>
      <c r="AE13" s="672"/>
      <c r="AF13" s="672"/>
      <c r="AG13" s="673"/>
      <c r="AH13" s="665"/>
      <c r="AI13" s="666"/>
      <c r="AJ13" s="666"/>
      <c r="AK13" s="666"/>
      <c r="AL13" s="666"/>
      <c r="AM13" s="667"/>
      <c r="AN13" s="69"/>
      <c r="AO13" s="699"/>
      <c r="AP13" s="700"/>
      <c r="AQ13" s="700"/>
      <c r="AR13" s="700"/>
      <c r="AS13" s="700"/>
      <c r="AT13" s="701"/>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row>
    <row r="14" spans="1:99" ht="15" customHeight="1" x14ac:dyDescent="0.25">
      <c r="A14" s="69"/>
      <c r="B14" s="691"/>
      <c r="C14" s="691"/>
      <c r="D14" s="692"/>
      <c r="E14" s="681" t="s">
        <v>293</v>
      </c>
      <c r="F14" s="682"/>
      <c r="G14" s="682"/>
      <c r="H14" s="682"/>
      <c r="I14" s="682"/>
      <c r="J14" s="659" t="e">
        <f>IF(AND(#REF!="Alta",#REF!="Leve"),CONCATENATE("R",#REF!),"")</f>
        <v>#REF!</v>
      </c>
      <c r="K14" s="660"/>
      <c r="L14" s="660" t="e">
        <f>IF(AND(#REF!="Alta",#REF!="Leve"),CONCATENATE("R",#REF!),"")</f>
        <v>#REF!</v>
      </c>
      <c r="M14" s="660"/>
      <c r="N14" s="660" t="e">
        <f>IF(AND(#REF!="Alta",#REF!="Leve"),CONCATENATE("R",#REF!),"")</f>
        <v>#REF!</v>
      </c>
      <c r="O14" s="661"/>
      <c r="P14" s="659" t="e">
        <f>IF(AND(#REF!="Alta",#REF!="Menor"),CONCATENATE("R",#REF!),"")</f>
        <v>#REF!</v>
      </c>
      <c r="Q14" s="660"/>
      <c r="R14" s="660" t="e">
        <f>IF(AND(#REF!="Alta",#REF!="Menor"),CONCATENATE("R",#REF!),"")</f>
        <v>#REF!</v>
      </c>
      <c r="S14" s="660"/>
      <c r="T14" s="660" t="e">
        <f>IF(AND(#REF!="Alta",#REF!="Menor"),CONCATENATE("R",#REF!),"")</f>
        <v>#REF!</v>
      </c>
      <c r="U14" s="661"/>
      <c r="V14" s="677" t="e">
        <f>IF(AND(#REF!="Alta",#REF!="Moderado"),CONCATENATE("R",#REF!),"")</f>
        <v>#REF!</v>
      </c>
      <c r="W14" s="678"/>
      <c r="X14" s="678" t="e">
        <f>IF(AND(#REF!="Alta",#REF!="Moderado"),CONCATENATE("R",#REF!),"")</f>
        <v>#REF!</v>
      </c>
      <c r="Y14" s="678"/>
      <c r="Z14" s="678" t="e">
        <f>IF(AND(#REF!="Alta",#REF!="Moderado"),CONCATENATE("R",#REF!),"")</f>
        <v>#REF!</v>
      </c>
      <c r="AA14" s="679"/>
      <c r="AB14" s="677" t="e">
        <f>IF(AND(#REF!="Alta",#REF!="Mayor"),CONCATENATE("R",#REF!),"")</f>
        <v>#REF!</v>
      </c>
      <c r="AC14" s="678"/>
      <c r="AD14" s="678" t="e">
        <f>IF(AND(#REF!="Alta",#REF!="Mayor"),CONCATENATE("R",#REF!),"")</f>
        <v>#REF!</v>
      </c>
      <c r="AE14" s="678"/>
      <c r="AF14" s="678" t="e">
        <f>IF(AND(#REF!="Alta",#REF!="Mayor"),CONCATENATE("R",#REF!),"")</f>
        <v>#REF!</v>
      </c>
      <c r="AG14" s="679"/>
      <c r="AH14" s="668" t="e">
        <f>IF(AND(#REF!="Alta",#REF!="Catastrófico"),CONCATENATE("R",#REF!),"")</f>
        <v>#REF!</v>
      </c>
      <c r="AI14" s="669"/>
      <c r="AJ14" s="669" t="e">
        <f>IF(AND(#REF!="Alta",#REF!="Catastrófico"),CONCATENATE("R",#REF!),"")</f>
        <v>#REF!</v>
      </c>
      <c r="AK14" s="669"/>
      <c r="AL14" s="669" t="e">
        <f>IF(AND(#REF!="Alta",#REF!="Catastrófico"),CONCATENATE("R",#REF!),"")</f>
        <v>#REF!</v>
      </c>
      <c r="AM14" s="670"/>
      <c r="AN14" s="69"/>
      <c r="AO14" s="702" t="s">
        <v>294</v>
      </c>
      <c r="AP14" s="703"/>
      <c r="AQ14" s="703"/>
      <c r="AR14" s="703"/>
      <c r="AS14" s="703"/>
      <c r="AT14" s="704"/>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row>
    <row r="15" spans="1:99" ht="15" customHeight="1" x14ac:dyDescent="0.25">
      <c r="A15" s="69"/>
      <c r="B15" s="691"/>
      <c r="C15" s="691"/>
      <c r="D15" s="692"/>
      <c r="E15" s="684"/>
      <c r="F15" s="685"/>
      <c r="G15" s="685"/>
      <c r="H15" s="685"/>
      <c r="I15" s="685"/>
      <c r="J15" s="653"/>
      <c r="K15" s="654"/>
      <c r="L15" s="654"/>
      <c r="M15" s="654"/>
      <c r="N15" s="654"/>
      <c r="O15" s="655"/>
      <c r="P15" s="653"/>
      <c r="Q15" s="654"/>
      <c r="R15" s="654"/>
      <c r="S15" s="654"/>
      <c r="T15" s="654"/>
      <c r="U15" s="655"/>
      <c r="V15" s="671"/>
      <c r="W15" s="672"/>
      <c r="X15" s="672"/>
      <c r="Y15" s="672"/>
      <c r="Z15" s="672"/>
      <c r="AA15" s="673"/>
      <c r="AB15" s="671"/>
      <c r="AC15" s="672"/>
      <c r="AD15" s="672"/>
      <c r="AE15" s="672"/>
      <c r="AF15" s="672"/>
      <c r="AG15" s="673"/>
      <c r="AH15" s="662"/>
      <c r="AI15" s="663"/>
      <c r="AJ15" s="663"/>
      <c r="AK15" s="663"/>
      <c r="AL15" s="663"/>
      <c r="AM15" s="664"/>
      <c r="AN15" s="69"/>
      <c r="AO15" s="705"/>
      <c r="AP15" s="706"/>
      <c r="AQ15" s="706"/>
      <c r="AR15" s="706"/>
      <c r="AS15" s="706"/>
      <c r="AT15" s="707"/>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row>
    <row r="16" spans="1:99" ht="15" customHeight="1" x14ac:dyDescent="0.25">
      <c r="A16" s="69"/>
      <c r="B16" s="691"/>
      <c r="C16" s="691"/>
      <c r="D16" s="692"/>
      <c r="E16" s="684"/>
      <c r="F16" s="685"/>
      <c r="G16" s="685"/>
      <c r="H16" s="685"/>
      <c r="I16" s="685"/>
      <c r="J16" s="653" t="e">
        <f>IF(AND(#REF!="Alta",#REF!="Leve"),CONCATENATE("R",#REF!),"")</f>
        <v>#REF!</v>
      </c>
      <c r="K16" s="654"/>
      <c r="L16" s="654" t="e">
        <f>IF(AND(#REF!="Alta",#REF!="Leve"),CONCATENATE("R",#REF!),"")</f>
        <v>#REF!</v>
      </c>
      <c r="M16" s="654"/>
      <c r="N16" s="654" t="e">
        <f>IF(AND(#REF!="Alta",#REF!="Leve"),CONCATENATE("R",#REF!),"")</f>
        <v>#REF!</v>
      </c>
      <c r="O16" s="655"/>
      <c r="P16" s="653" t="e">
        <f>IF(AND(#REF!="Alta",#REF!="Menor"),CONCATENATE("R",#REF!),"")</f>
        <v>#REF!</v>
      </c>
      <c r="Q16" s="654"/>
      <c r="R16" s="654" t="e">
        <f>IF(AND(#REF!="Alta",#REF!="Menor"),CONCATENATE("R",#REF!),"")</f>
        <v>#REF!</v>
      </c>
      <c r="S16" s="654"/>
      <c r="T16" s="654" t="e">
        <f>IF(AND(#REF!="Alta",#REF!="Menor"),CONCATENATE("R",#REF!),"")</f>
        <v>#REF!</v>
      </c>
      <c r="U16" s="655"/>
      <c r="V16" s="671" t="e">
        <f>IF(AND(#REF!="Alta",#REF!="Moderado"),CONCATENATE("R",#REF!),"")</f>
        <v>#REF!</v>
      </c>
      <c r="W16" s="672"/>
      <c r="X16" s="672" t="e">
        <f>IF(AND(#REF!="Alta",#REF!="Moderado"),CONCATENATE("R",#REF!),"")</f>
        <v>#REF!</v>
      </c>
      <c r="Y16" s="672"/>
      <c r="Z16" s="672" t="e">
        <f>IF(AND(#REF!="Alta",#REF!="Moderado"),CONCATENATE("R",#REF!),"")</f>
        <v>#REF!</v>
      </c>
      <c r="AA16" s="673"/>
      <c r="AB16" s="671" t="e">
        <f>IF(AND(#REF!="Alta",#REF!="Mayor"),CONCATENATE("R",#REF!),"")</f>
        <v>#REF!</v>
      </c>
      <c r="AC16" s="672"/>
      <c r="AD16" s="672" t="e">
        <f>IF(AND(#REF!="Alta",#REF!="Mayor"),CONCATENATE("R",#REF!),"")</f>
        <v>#REF!</v>
      </c>
      <c r="AE16" s="672"/>
      <c r="AF16" s="672" t="e">
        <f>IF(AND(#REF!="Alta",#REF!="Mayor"),CONCATENATE("R",#REF!),"")</f>
        <v>#REF!</v>
      </c>
      <c r="AG16" s="673"/>
      <c r="AH16" s="662" t="e">
        <f>IF(AND(#REF!="Alta",#REF!="Catastrófico"),CONCATENATE("R",#REF!),"")</f>
        <v>#REF!</v>
      </c>
      <c r="AI16" s="663"/>
      <c r="AJ16" s="663" t="e">
        <f>IF(AND(#REF!="Alta",#REF!="Catastrófico"),CONCATENATE("R",#REF!),"")</f>
        <v>#REF!</v>
      </c>
      <c r="AK16" s="663"/>
      <c r="AL16" s="663" t="e">
        <f>IF(AND(#REF!="Alta",#REF!="Catastrófico"),CONCATENATE("R",#REF!),"")</f>
        <v>#REF!</v>
      </c>
      <c r="AM16" s="664"/>
      <c r="AN16" s="69"/>
      <c r="AO16" s="705"/>
      <c r="AP16" s="706"/>
      <c r="AQ16" s="706"/>
      <c r="AR16" s="706"/>
      <c r="AS16" s="706"/>
      <c r="AT16" s="707"/>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row>
    <row r="17" spans="1:80" ht="15" customHeight="1" x14ac:dyDescent="0.25">
      <c r="A17" s="69"/>
      <c r="B17" s="691"/>
      <c r="C17" s="691"/>
      <c r="D17" s="692"/>
      <c r="E17" s="684"/>
      <c r="F17" s="685"/>
      <c r="G17" s="685"/>
      <c r="H17" s="685"/>
      <c r="I17" s="685"/>
      <c r="J17" s="653"/>
      <c r="K17" s="654"/>
      <c r="L17" s="654"/>
      <c r="M17" s="654"/>
      <c r="N17" s="654"/>
      <c r="O17" s="655"/>
      <c r="P17" s="653"/>
      <c r="Q17" s="654"/>
      <c r="R17" s="654"/>
      <c r="S17" s="654"/>
      <c r="T17" s="654"/>
      <c r="U17" s="655"/>
      <c r="V17" s="671"/>
      <c r="W17" s="672"/>
      <c r="X17" s="672"/>
      <c r="Y17" s="672"/>
      <c r="Z17" s="672"/>
      <c r="AA17" s="673"/>
      <c r="AB17" s="671"/>
      <c r="AC17" s="672"/>
      <c r="AD17" s="672"/>
      <c r="AE17" s="672"/>
      <c r="AF17" s="672"/>
      <c r="AG17" s="673"/>
      <c r="AH17" s="662"/>
      <c r="AI17" s="663"/>
      <c r="AJ17" s="663"/>
      <c r="AK17" s="663"/>
      <c r="AL17" s="663"/>
      <c r="AM17" s="664"/>
      <c r="AN17" s="69"/>
      <c r="AO17" s="705"/>
      <c r="AP17" s="706"/>
      <c r="AQ17" s="706"/>
      <c r="AR17" s="706"/>
      <c r="AS17" s="706"/>
      <c r="AT17" s="707"/>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row>
    <row r="18" spans="1:80" ht="15" customHeight="1" x14ac:dyDescent="0.25">
      <c r="A18" s="69"/>
      <c r="B18" s="691"/>
      <c r="C18" s="691"/>
      <c r="D18" s="692"/>
      <c r="E18" s="684"/>
      <c r="F18" s="685"/>
      <c r="G18" s="685"/>
      <c r="H18" s="685"/>
      <c r="I18" s="685"/>
      <c r="J18" s="653" t="e">
        <f>IF(AND(#REF!="Alta",#REF!="Leve"),CONCATENATE("R",#REF!),"")</f>
        <v>#REF!</v>
      </c>
      <c r="K18" s="654"/>
      <c r="L18" s="654" t="e">
        <f>IF(AND(#REF!="Alta",#REF!="Leve"),CONCATENATE("R",#REF!),"")</f>
        <v>#REF!</v>
      </c>
      <c r="M18" s="654"/>
      <c r="N18" s="654" t="e">
        <f>IF(AND(#REF!="Alta",#REF!="Leve"),CONCATENATE("R",#REF!),"")</f>
        <v>#REF!</v>
      </c>
      <c r="O18" s="655"/>
      <c r="P18" s="653" t="e">
        <f>IF(AND(#REF!="Alta",#REF!="Menor"),CONCATENATE("R",#REF!),"")</f>
        <v>#REF!</v>
      </c>
      <c r="Q18" s="654"/>
      <c r="R18" s="654" t="e">
        <f>IF(AND(#REF!="Alta",#REF!="Menor"),CONCATENATE("R",#REF!),"")</f>
        <v>#REF!</v>
      </c>
      <c r="S18" s="654"/>
      <c r="T18" s="654" t="e">
        <f>IF(AND(#REF!="Alta",#REF!="Menor"),CONCATENATE("R",#REF!),"")</f>
        <v>#REF!</v>
      </c>
      <c r="U18" s="655"/>
      <c r="V18" s="671" t="e">
        <f>IF(AND(#REF!="Alta",#REF!="Moderado"),CONCATENATE("R",#REF!),"")</f>
        <v>#REF!</v>
      </c>
      <c r="W18" s="672"/>
      <c r="X18" s="672" t="e">
        <f>IF(AND(#REF!="Alta",#REF!="Moderado"),CONCATENATE("R",#REF!),"")</f>
        <v>#REF!</v>
      </c>
      <c r="Y18" s="672"/>
      <c r="Z18" s="672" t="e">
        <f>IF(AND(#REF!="Alta",#REF!="Moderado"),CONCATENATE("R",#REF!),"")</f>
        <v>#REF!</v>
      </c>
      <c r="AA18" s="673"/>
      <c r="AB18" s="671" t="e">
        <f>IF(AND(#REF!="Alta",#REF!="Mayor"),CONCATENATE("R",#REF!),"")</f>
        <v>#REF!</v>
      </c>
      <c r="AC18" s="672"/>
      <c r="AD18" s="672" t="e">
        <f>IF(AND(#REF!="Alta",#REF!="Mayor"),CONCATENATE("R",#REF!),"")</f>
        <v>#REF!</v>
      </c>
      <c r="AE18" s="672"/>
      <c r="AF18" s="672" t="e">
        <f>IF(AND(#REF!="Alta",#REF!="Mayor"),CONCATENATE("R",#REF!),"")</f>
        <v>#REF!</v>
      </c>
      <c r="AG18" s="673"/>
      <c r="AH18" s="662" t="e">
        <f>IF(AND(#REF!="Alta",#REF!="Catastrófico"),CONCATENATE("R",#REF!),"")</f>
        <v>#REF!</v>
      </c>
      <c r="AI18" s="663"/>
      <c r="AJ18" s="663" t="e">
        <f>IF(AND(#REF!="Alta",#REF!="Catastrófico"),CONCATENATE("R",#REF!),"")</f>
        <v>#REF!</v>
      </c>
      <c r="AK18" s="663"/>
      <c r="AL18" s="663" t="e">
        <f>IF(AND(#REF!="Alta",#REF!="Catastrófico"),CONCATENATE("R",#REF!),"")</f>
        <v>#REF!</v>
      </c>
      <c r="AM18" s="664"/>
      <c r="AN18" s="69"/>
      <c r="AO18" s="705"/>
      <c r="AP18" s="706"/>
      <c r="AQ18" s="706"/>
      <c r="AR18" s="706"/>
      <c r="AS18" s="706"/>
      <c r="AT18" s="707"/>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row>
    <row r="19" spans="1:80" ht="15" customHeight="1" x14ac:dyDescent="0.25">
      <c r="A19" s="69"/>
      <c r="B19" s="691"/>
      <c r="C19" s="691"/>
      <c r="D19" s="692"/>
      <c r="E19" s="684"/>
      <c r="F19" s="685"/>
      <c r="G19" s="685"/>
      <c r="H19" s="685"/>
      <c r="I19" s="685"/>
      <c r="J19" s="653"/>
      <c r="K19" s="654"/>
      <c r="L19" s="654"/>
      <c r="M19" s="654"/>
      <c r="N19" s="654"/>
      <c r="O19" s="655"/>
      <c r="P19" s="653"/>
      <c r="Q19" s="654"/>
      <c r="R19" s="654"/>
      <c r="S19" s="654"/>
      <c r="T19" s="654"/>
      <c r="U19" s="655"/>
      <c r="V19" s="671"/>
      <c r="W19" s="672"/>
      <c r="X19" s="672"/>
      <c r="Y19" s="672"/>
      <c r="Z19" s="672"/>
      <c r="AA19" s="673"/>
      <c r="AB19" s="671"/>
      <c r="AC19" s="672"/>
      <c r="AD19" s="672"/>
      <c r="AE19" s="672"/>
      <c r="AF19" s="672"/>
      <c r="AG19" s="673"/>
      <c r="AH19" s="662"/>
      <c r="AI19" s="663"/>
      <c r="AJ19" s="663"/>
      <c r="AK19" s="663"/>
      <c r="AL19" s="663"/>
      <c r="AM19" s="664"/>
      <c r="AN19" s="69"/>
      <c r="AO19" s="705"/>
      <c r="AP19" s="706"/>
      <c r="AQ19" s="706"/>
      <c r="AR19" s="706"/>
      <c r="AS19" s="706"/>
      <c r="AT19" s="707"/>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row>
    <row r="20" spans="1:80" ht="15" customHeight="1" x14ac:dyDescent="0.25">
      <c r="A20" s="69"/>
      <c r="B20" s="691"/>
      <c r="C20" s="691"/>
      <c r="D20" s="692"/>
      <c r="E20" s="684"/>
      <c r="F20" s="685"/>
      <c r="G20" s="685"/>
      <c r="H20" s="685"/>
      <c r="I20" s="685"/>
      <c r="J20" s="653" t="e">
        <f>IF(AND(#REF!="Alta",#REF!="Leve"),CONCATENATE("R",#REF!),"")</f>
        <v>#REF!</v>
      </c>
      <c r="K20" s="654"/>
      <c r="L20" s="654" t="e">
        <f>IF(AND(#REF!="Alta",#REF!="Leve"),CONCATENATE("R",#REF!),"")</f>
        <v>#REF!</v>
      </c>
      <c r="M20" s="654"/>
      <c r="N20" s="654" t="e">
        <f>IF(AND(#REF!="Alta",#REF!="Leve"),CONCATENATE("R",#REF!),"")</f>
        <v>#REF!</v>
      </c>
      <c r="O20" s="655"/>
      <c r="P20" s="653" t="e">
        <f>IF(AND(#REF!="Alta",#REF!="Menor"),CONCATENATE("R",#REF!),"")</f>
        <v>#REF!</v>
      </c>
      <c r="Q20" s="654"/>
      <c r="R20" s="654" t="e">
        <f>IF(AND(#REF!="Alta",#REF!="Menor"),CONCATENATE("R",#REF!),"")</f>
        <v>#REF!</v>
      </c>
      <c r="S20" s="654"/>
      <c r="T20" s="654" t="e">
        <f>IF(AND(#REF!="Alta",#REF!="Menor"),CONCATENATE("R",#REF!),"")</f>
        <v>#REF!</v>
      </c>
      <c r="U20" s="655"/>
      <c r="V20" s="671" t="e">
        <f>IF(AND(#REF!="Alta",#REF!="Moderado"),CONCATENATE("R",#REF!),"")</f>
        <v>#REF!</v>
      </c>
      <c r="W20" s="672"/>
      <c r="X20" s="672" t="e">
        <f>IF(AND(#REF!="Alta",#REF!="Moderado"),CONCATENATE("R",#REF!),"")</f>
        <v>#REF!</v>
      </c>
      <c r="Y20" s="672"/>
      <c r="Z20" s="672" t="e">
        <f>IF(AND(#REF!="Alta",#REF!="Moderado"),CONCATENATE("R",#REF!),"")</f>
        <v>#REF!</v>
      </c>
      <c r="AA20" s="673"/>
      <c r="AB20" s="671" t="e">
        <f>IF(AND(#REF!="Alta",#REF!="Mayor"),CONCATENATE("R",#REF!),"")</f>
        <v>#REF!</v>
      </c>
      <c r="AC20" s="672"/>
      <c r="AD20" s="672" t="e">
        <f>IF(AND(#REF!="Alta",#REF!="Mayor"),CONCATENATE("R",#REF!),"")</f>
        <v>#REF!</v>
      </c>
      <c r="AE20" s="672"/>
      <c r="AF20" s="672" t="e">
        <f>IF(AND(#REF!="Alta",#REF!="Mayor"),CONCATENATE("R",#REF!),"")</f>
        <v>#REF!</v>
      </c>
      <c r="AG20" s="673"/>
      <c r="AH20" s="662" t="e">
        <f>IF(AND(#REF!="Alta",#REF!="Catastrófico"),CONCATENATE("R",#REF!),"")</f>
        <v>#REF!</v>
      </c>
      <c r="AI20" s="663"/>
      <c r="AJ20" s="663" t="e">
        <f>IF(AND(#REF!="Alta",#REF!="Catastrófico"),CONCATENATE("R",#REF!),"")</f>
        <v>#REF!</v>
      </c>
      <c r="AK20" s="663"/>
      <c r="AL20" s="663" t="e">
        <f>IF(AND(#REF!="Alta",#REF!="Catastrófico"),CONCATENATE("R",#REF!),"")</f>
        <v>#REF!</v>
      </c>
      <c r="AM20" s="664"/>
      <c r="AN20" s="69"/>
      <c r="AO20" s="705"/>
      <c r="AP20" s="706"/>
      <c r="AQ20" s="706"/>
      <c r="AR20" s="706"/>
      <c r="AS20" s="706"/>
      <c r="AT20" s="707"/>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row>
    <row r="21" spans="1:80" ht="15.75" customHeight="1" thickBot="1" x14ac:dyDescent="0.3">
      <c r="A21" s="69"/>
      <c r="B21" s="691"/>
      <c r="C21" s="691"/>
      <c r="D21" s="692"/>
      <c r="E21" s="687"/>
      <c r="F21" s="688"/>
      <c r="G21" s="688"/>
      <c r="H21" s="688"/>
      <c r="I21" s="688"/>
      <c r="J21" s="656"/>
      <c r="K21" s="657"/>
      <c r="L21" s="657"/>
      <c r="M21" s="657"/>
      <c r="N21" s="657"/>
      <c r="O21" s="658"/>
      <c r="P21" s="656"/>
      <c r="Q21" s="657"/>
      <c r="R21" s="657"/>
      <c r="S21" s="657"/>
      <c r="T21" s="657"/>
      <c r="U21" s="658"/>
      <c r="V21" s="674"/>
      <c r="W21" s="675"/>
      <c r="X21" s="675"/>
      <c r="Y21" s="675"/>
      <c r="Z21" s="675"/>
      <c r="AA21" s="676"/>
      <c r="AB21" s="674"/>
      <c r="AC21" s="675"/>
      <c r="AD21" s="675"/>
      <c r="AE21" s="675"/>
      <c r="AF21" s="675"/>
      <c r="AG21" s="676"/>
      <c r="AH21" s="665"/>
      <c r="AI21" s="666"/>
      <c r="AJ21" s="666"/>
      <c r="AK21" s="666"/>
      <c r="AL21" s="666"/>
      <c r="AM21" s="667"/>
      <c r="AN21" s="69"/>
      <c r="AO21" s="708"/>
      <c r="AP21" s="709"/>
      <c r="AQ21" s="709"/>
      <c r="AR21" s="709"/>
      <c r="AS21" s="709"/>
      <c r="AT21" s="710"/>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row>
    <row r="22" spans="1:80" x14ac:dyDescent="0.25">
      <c r="A22" s="69"/>
      <c r="B22" s="691"/>
      <c r="C22" s="691"/>
      <c r="D22" s="692"/>
      <c r="E22" s="681" t="s">
        <v>295</v>
      </c>
      <c r="F22" s="682"/>
      <c r="G22" s="682"/>
      <c r="H22" s="682"/>
      <c r="I22" s="683"/>
      <c r="J22" s="659" t="e">
        <f>IF(AND(#REF!="Media",#REF!="Leve"),CONCATENATE("R",#REF!),"")</f>
        <v>#REF!</v>
      </c>
      <c r="K22" s="660"/>
      <c r="L22" s="660" t="e">
        <f>IF(AND(#REF!="Media",#REF!="Leve"),CONCATENATE("R",#REF!),"")</f>
        <v>#REF!</v>
      </c>
      <c r="M22" s="660"/>
      <c r="N22" s="660" t="e">
        <f>IF(AND(#REF!="Media",#REF!="Leve"),CONCATENATE("R",#REF!),"")</f>
        <v>#REF!</v>
      </c>
      <c r="O22" s="661"/>
      <c r="P22" s="659" t="e">
        <f>IF(AND(#REF!="Media",#REF!="Menor"),CONCATENATE("R",#REF!),"")</f>
        <v>#REF!</v>
      </c>
      <c r="Q22" s="660"/>
      <c r="R22" s="660" t="e">
        <f>IF(AND(#REF!="Media",#REF!="Menor"),CONCATENATE("R",#REF!),"")</f>
        <v>#REF!</v>
      </c>
      <c r="S22" s="660"/>
      <c r="T22" s="660" t="e">
        <f>IF(AND(#REF!="Media",#REF!="Menor"),CONCATENATE("R",#REF!),"")</f>
        <v>#REF!</v>
      </c>
      <c r="U22" s="661"/>
      <c r="V22" s="659" t="e">
        <f>IF(AND(#REF!="Media",#REF!="Moderado"),CONCATENATE("R",#REF!),"")</f>
        <v>#REF!</v>
      </c>
      <c r="W22" s="660"/>
      <c r="X22" s="660" t="e">
        <f>IF(AND(#REF!="Media",#REF!="Moderado"),CONCATENATE("R",#REF!),"")</f>
        <v>#REF!</v>
      </c>
      <c r="Y22" s="660"/>
      <c r="Z22" s="660" t="e">
        <f>IF(AND(#REF!="Media",#REF!="Moderado"),CONCATENATE("R",#REF!),"")</f>
        <v>#REF!</v>
      </c>
      <c r="AA22" s="661"/>
      <c r="AB22" s="677" t="e">
        <f>IF(AND(#REF!="Media",#REF!="Mayor"),CONCATENATE("R",#REF!),"")</f>
        <v>#REF!</v>
      </c>
      <c r="AC22" s="678"/>
      <c r="AD22" s="678" t="e">
        <f>IF(AND(#REF!="Media",#REF!="Mayor"),CONCATENATE("R",#REF!),"")</f>
        <v>#REF!</v>
      </c>
      <c r="AE22" s="678"/>
      <c r="AF22" s="678" t="e">
        <f>IF(AND(#REF!="Media",#REF!="Mayor"),CONCATENATE("R",#REF!),"")</f>
        <v>#REF!</v>
      </c>
      <c r="AG22" s="679"/>
      <c r="AH22" s="668" t="e">
        <f>IF(AND(#REF!="Media",#REF!="Catastrófico"),CONCATENATE("R",#REF!),"")</f>
        <v>#REF!</v>
      </c>
      <c r="AI22" s="669"/>
      <c r="AJ22" s="669" t="e">
        <f>IF(AND(#REF!="Media",#REF!="Catastrófico"),CONCATENATE("R",#REF!),"")</f>
        <v>#REF!</v>
      </c>
      <c r="AK22" s="669"/>
      <c r="AL22" s="669" t="e">
        <f>IF(AND(#REF!="Media",#REF!="Catastrófico"),CONCATENATE("R",#REF!),"")</f>
        <v>#REF!</v>
      </c>
      <c r="AM22" s="670"/>
      <c r="AN22" s="69"/>
      <c r="AO22" s="711" t="s">
        <v>217</v>
      </c>
      <c r="AP22" s="712"/>
      <c r="AQ22" s="712"/>
      <c r="AR22" s="712"/>
      <c r="AS22" s="712"/>
      <c r="AT22" s="713"/>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row>
    <row r="23" spans="1:80" x14ac:dyDescent="0.25">
      <c r="A23" s="69"/>
      <c r="B23" s="691"/>
      <c r="C23" s="691"/>
      <c r="D23" s="692"/>
      <c r="E23" s="684"/>
      <c r="F23" s="685"/>
      <c r="G23" s="685"/>
      <c r="H23" s="685"/>
      <c r="I23" s="686"/>
      <c r="J23" s="653"/>
      <c r="K23" s="654"/>
      <c r="L23" s="654"/>
      <c r="M23" s="654"/>
      <c r="N23" s="654"/>
      <c r="O23" s="655"/>
      <c r="P23" s="653"/>
      <c r="Q23" s="654"/>
      <c r="R23" s="654"/>
      <c r="S23" s="654"/>
      <c r="T23" s="654"/>
      <c r="U23" s="655"/>
      <c r="V23" s="653"/>
      <c r="W23" s="654"/>
      <c r="X23" s="654"/>
      <c r="Y23" s="654"/>
      <c r="Z23" s="654"/>
      <c r="AA23" s="655"/>
      <c r="AB23" s="671"/>
      <c r="AC23" s="672"/>
      <c r="AD23" s="672"/>
      <c r="AE23" s="672"/>
      <c r="AF23" s="672"/>
      <c r="AG23" s="673"/>
      <c r="AH23" s="662"/>
      <c r="AI23" s="663"/>
      <c r="AJ23" s="663"/>
      <c r="AK23" s="663"/>
      <c r="AL23" s="663"/>
      <c r="AM23" s="664"/>
      <c r="AN23" s="69"/>
      <c r="AO23" s="714"/>
      <c r="AP23" s="715"/>
      <c r="AQ23" s="715"/>
      <c r="AR23" s="715"/>
      <c r="AS23" s="715"/>
      <c r="AT23" s="716"/>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row>
    <row r="24" spans="1:80" x14ac:dyDescent="0.25">
      <c r="A24" s="69"/>
      <c r="B24" s="691"/>
      <c r="C24" s="691"/>
      <c r="D24" s="692"/>
      <c r="E24" s="684"/>
      <c r="F24" s="685"/>
      <c r="G24" s="685"/>
      <c r="H24" s="685"/>
      <c r="I24" s="686"/>
      <c r="J24" s="653" t="e">
        <f>IF(AND(#REF!="Media",#REF!="Leve"),CONCATENATE("R",#REF!),"")</f>
        <v>#REF!</v>
      </c>
      <c r="K24" s="654"/>
      <c r="L24" s="654" t="e">
        <f>IF(AND(#REF!="Media",#REF!="Leve"),CONCATENATE("R",#REF!),"")</f>
        <v>#REF!</v>
      </c>
      <c r="M24" s="654"/>
      <c r="N24" s="654" t="e">
        <f>IF(AND(#REF!="Media",#REF!="Leve"),CONCATENATE("R",#REF!),"")</f>
        <v>#REF!</v>
      </c>
      <c r="O24" s="655"/>
      <c r="P24" s="653" t="e">
        <f>IF(AND(#REF!="Media",#REF!="Menor"),CONCATENATE("R",#REF!),"")</f>
        <v>#REF!</v>
      </c>
      <c r="Q24" s="654"/>
      <c r="R24" s="654" t="e">
        <f>IF(AND(#REF!="Media",#REF!="Menor"),CONCATENATE("R",#REF!),"")</f>
        <v>#REF!</v>
      </c>
      <c r="S24" s="654"/>
      <c r="T24" s="654" t="e">
        <f>IF(AND(#REF!="Media",#REF!="Menor"),CONCATENATE("R",#REF!),"")</f>
        <v>#REF!</v>
      </c>
      <c r="U24" s="655"/>
      <c r="V24" s="653" t="e">
        <f>IF(AND(#REF!="Media",#REF!="Moderado"),CONCATENATE("R",#REF!),"")</f>
        <v>#REF!</v>
      </c>
      <c r="W24" s="654"/>
      <c r="X24" s="654" t="e">
        <f>IF(AND(#REF!="Media",#REF!="Moderado"),CONCATENATE("R",#REF!),"")</f>
        <v>#REF!</v>
      </c>
      <c r="Y24" s="654"/>
      <c r="Z24" s="654" t="e">
        <f>IF(AND(#REF!="Media",#REF!="Moderado"),CONCATENATE("R",#REF!),"")</f>
        <v>#REF!</v>
      </c>
      <c r="AA24" s="655"/>
      <c r="AB24" s="671" t="e">
        <f>IF(AND(#REF!="Media",#REF!="Mayor"),CONCATENATE("R",#REF!),"")</f>
        <v>#REF!</v>
      </c>
      <c r="AC24" s="672"/>
      <c r="AD24" s="672" t="e">
        <f>IF(AND(#REF!="Media",#REF!="Mayor"),CONCATENATE("R",#REF!),"")</f>
        <v>#REF!</v>
      </c>
      <c r="AE24" s="672"/>
      <c r="AF24" s="672" t="e">
        <f>IF(AND(#REF!="Media",#REF!="Mayor"),CONCATENATE("R",#REF!),"")</f>
        <v>#REF!</v>
      </c>
      <c r="AG24" s="673"/>
      <c r="AH24" s="662" t="e">
        <f>IF(AND(#REF!="Media",#REF!="Catastrófico"),CONCATENATE("R",#REF!),"")</f>
        <v>#REF!</v>
      </c>
      <c r="AI24" s="663"/>
      <c r="AJ24" s="663" t="e">
        <f>IF(AND(#REF!="Media",#REF!="Catastrófico"),CONCATENATE("R",#REF!),"")</f>
        <v>#REF!</v>
      </c>
      <c r="AK24" s="663"/>
      <c r="AL24" s="663" t="e">
        <f>IF(AND(#REF!="Media",#REF!="Catastrófico"),CONCATENATE("R",#REF!),"")</f>
        <v>#REF!</v>
      </c>
      <c r="AM24" s="664"/>
      <c r="AN24" s="69"/>
      <c r="AO24" s="714"/>
      <c r="AP24" s="715"/>
      <c r="AQ24" s="715"/>
      <c r="AR24" s="715"/>
      <c r="AS24" s="715"/>
      <c r="AT24" s="716"/>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row>
    <row r="25" spans="1:80" x14ac:dyDescent="0.25">
      <c r="A25" s="69"/>
      <c r="B25" s="691"/>
      <c r="C25" s="691"/>
      <c r="D25" s="692"/>
      <c r="E25" s="684"/>
      <c r="F25" s="685"/>
      <c r="G25" s="685"/>
      <c r="H25" s="685"/>
      <c r="I25" s="686"/>
      <c r="J25" s="653"/>
      <c r="K25" s="654"/>
      <c r="L25" s="654"/>
      <c r="M25" s="654"/>
      <c r="N25" s="654"/>
      <c r="O25" s="655"/>
      <c r="P25" s="653"/>
      <c r="Q25" s="654"/>
      <c r="R25" s="654"/>
      <c r="S25" s="654"/>
      <c r="T25" s="654"/>
      <c r="U25" s="655"/>
      <c r="V25" s="653"/>
      <c r="W25" s="654"/>
      <c r="X25" s="654"/>
      <c r="Y25" s="654"/>
      <c r="Z25" s="654"/>
      <c r="AA25" s="655"/>
      <c r="AB25" s="671"/>
      <c r="AC25" s="672"/>
      <c r="AD25" s="672"/>
      <c r="AE25" s="672"/>
      <c r="AF25" s="672"/>
      <c r="AG25" s="673"/>
      <c r="AH25" s="662"/>
      <c r="AI25" s="663"/>
      <c r="AJ25" s="663"/>
      <c r="AK25" s="663"/>
      <c r="AL25" s="663"/>
      <c r="AM25" s="664"/>
      <c r="AN25" s="69"/>
      <c r="AO25" s="714"/>
      <c r="AP25" s="715"/>
      <c r="AQ25" s="715"/>
      <c r="AR25" s="715"/>
      <c r="AS25" s="715"/>
      <c r="AT25" s="716"/>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row>
    <row r="26" spans="1:80" x14ac:dyDescent="0.25">
      <c r="A26" s="69"/>
      <c r="B26" s="691"/>
      <c r="C26" s="691"/>
      <c r="D26" s="692"/>
      <c r="E26" s="684"/>
      <c r="F26" s="685"/>
      <c r="G26" s="685"/>
      <c r="H26" s="685"/>
      <c r="I26" s="686"/>
      <c r="J26" s="653" t="e">
        <f>IF(AND(#REF!="Media",#REF!="Leve"),CONCATENATE("R",#REF!),"")</f>
        <v>#REF!</v>
      </c>
      <c r="K26" s="654"/>
      <c r="L26" s="654" t="e">
        <f>IF(AND(#REF!="Media",#REF!="Leve"),CONCATENATE("R",#REF!),"")</f>
        <v>#REF!</v>
      </c>
      <c r="M26" s="654"/>
      <c r="N26" s="654" t="e">
        <f>IF(AND(#REF!="Media",#REF!="Leve"),CONCATENATE("R",#REF!),"")</f>
        <v>#REF!</v>
      </c>
      <c r="O26" s="655"/>
      <c r="P26" s="653" t="e">
        <f>IF(AND(#REF!="Media",#REF!="Menor"),CONCATENATE("R",#REF!),"")</f>
        <v>#REF!</v>
      </c>
      <c r="Q26" s="654"/>
      <c r="R26" s="654" t="e">
        <f>IF(AND(#REF!="Media",#REF!="Menor"),CONCATENATE("R",#REF!),"")</f>
        <v>#REF!</v>
      </c>
      <c r="S26" s="654"/>
      <c r="T26" s="654" t="e">
        <f>IF(AND(#REF!="Media",#REF!="Menor"),CONCATENATE("R",#REF!),"")</f>
        <v>#REF!</v>
      </c>
      <c r="U26" s="655"/>
      <c r="V26" s="653" t="e">
        <f>IF(AND(#REF!="Media",#REF!="Moderado"),CONCATENATE("R",#REF!),"")</f>
        <v>#REF!</v>
      </c>
      <c r="W26" s="654"/>
      <c r="X26" s="654" t="e">
        <f>IF(AND(#REF!="Media",#REF!="Moderado"),CONCATENATE("R",#REF!),"")</f>
        <v>#REF!</v>
      </c>
      <c r="Y26" s="654"/>
      <c r="Z26" s="654" t="e">
        <f>IF(AND(#REF!="Media",#REF!="Moderado"),CONCATENATE("R",#REF!),"")</f>
        <v>#REF!</v>
      </c>
      <c r="AA26" s="655"/>
      <c r="AB26" s="671" t="e">
        <f>IF(AND(#REF!="Media",#REF!="Mayor"),CONCATENATE("R",#REF!),"")</f>
        <v>#REF!</v>
      </c>
      <c r="AC26" s="672"/>
      <c r="AD26" s="672" t="e">
        <f>IF(AND(#REF!="Media",#REF!="Mayor"),CONCATENATE("R",#REF!),"")</f>
        <v>#REF!</v>
      </c>
      <c r="AE26" s="672"/>
      <c r="AF26" s="672" t="e">
        <f>IF(AND(#REF!="Media",#REF!="Mayor"),CONCATENATE("R",#REF!),"")</f>
        <v>#REF!</v>
      </c>
      <c r="AG26" s="673"/>
      <c r="AH26" s="662" t="e">
        <f>IF(AND(#REF!="Media",#REF!="Catastrófico"),CONCATENATE("R",#REF!),"")</f>
        <v>#REF!</v>
      </c>
      <c r="AI26" s="663"/>
      <c r="AJ26" s="663" t="e">
        <f>IF(AND(#REF!="Media",#REF!="Catastrófico"),CONCATENATE("R",#REF!),"")</f>
        <v>#REF!</v>
      </c>
      <c r="AK26" s="663"/>
      <c r="AL26" s="663" t="e">
        <f>IF(AND(#REF!="Media",#REF!="Catastrófico"),CONCATENATE("R",#REF!),"")</f>
        <v>#REF!</v>
      </c>
      <c r="AM26" s="664"/>
      <c r="AN26" s="69"/>
      <c r="AO26" s="714"/>
      <c r="AP26" s="715"/>
      <c r="AQ26" s="715"/>
      <c r="AR26" s="715"/>
      <c r="AS26" s="715"/>
      <c r="AT26" s="716"/>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row>
    <row r="27" spans="1:80" x14ac:dyDescent="0.25">
      <c r="A27" s="69"/>
      <c r="B27" s="691"/>
      <c r="C27" s="691"/>
      <c r="D27" s="692"/>
      <c r="E27" s="684"/>
      <c r="F27" s="685"/>
      <c r="G27" s="685"/>
      <c r="H27" s="685"/>
      <c r="I27" s="686"/>
      <c r="J27" s="653"/>
      <c r="K27" s="654"/>
      <c r="L27" s="654"/>
      <c r="M27" s="654"/>
      <c r="N27" s="654"/>
      <c r="O27" s="655"/>
      <c r="P27" s="653"/>
      <c r="Q27" s="654"/>
      <c r="R27" s="654"/>
      <c r="S27" s="654"/>
      <c r="T27" s="654"/>
      <c r="U27" s="655"/>
      <c r="V27" s="653"/>
      <c r="W27" s="654"/>
      <c r="X27" s="654"/>
      <c r="Y27" s="654"/>
      <c r="Z27" s="654"/>
      <c r="AA27" s="655"/>
      <c r="AB27" s="671"/>
      <c r="AC27" s="672"/>
      <c r="AD27" s="672"/>
      <c r="AE27" s="672"/>
      <c r="AF27" s="672"/>
      <c r="AG27" s="673"/>
      <c r="AH27" s="662"/>
      <c r="AI27" s="663"/>
      <c r="AJ27" s="663"/>
      <c r="AK27" s="663"/>
      <c r="AL27" s="663"/>
      <c r="AM27" s="664"/>
      <c r="AN27" s="69"/>
      <c r="AO27" s="714"/>
      <c r="AP27" s="715"/>
      <c r="AQ27" s="715"/>
      <c r="AR27" s="715"/>
      <c r="AS27" s="715"/>
      <c r="AT27" s="716"/>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row>
    <row r="28" spans="1:80" x14ac:dyDescent="0.25">
      <c r="A28" s="69"/>
      <c r="B28" s="691"/>
      <c r="C28" s="691"/>
      <c r="D28" s="692"/>
      <c r="E28" s="684"/>
      <c r="F28" s="685"/>
      <c r="G28" s="685"/>
      <c r="H28" s="685"/>
      <c r="I28" s="686"/>
      <c r="J28" s="653" t="e">
        <f>IF(AND(#REF!="Media",#REF!="Leve"),CONCATENATE("R",#REF!),"")</f>
        <v>#REF!</v>
      </c>
      <c r="K28" s="654"/>
      <c r="L28" s="654" t="e">
        <f>IF(AND(#REF!="Media",#REF!="Leve"),CONCATENATE("R",#REF!),"")</f>
        <v>#REF!</v>
      </c>
      <c r="M28" s="654"/>
      <c r="N28" s="654" t="e">
        <f>IF(AND(#REF!="Media",#REF!="Leve"),CONCATENATE("R",#REF!),"")</f>
        <v>#REF!</v>
      </c>
      <c r="O28" s="655"/>
      <c r="P28" s="653" t="e">
        <f>IF(AND(#REF!="Media",#REF!="Menor"),CONCATENATE("R",#REF!),"")</f>
        <v>#REF!</v>
      </c>
      <c r="Q28" s="654"/>
      <c r="R28" s="654" t="e">
        <f>IF(AND(#REF!="Media",#REF!="Menor"),CONCATENATE("R",#REF!),"")</f>
        <v>#REF!</v>
      </c>
      <c r="S28" s="654"/>
      <c r="T28" s="654" t="e">
        <f>IF(AND(#REF!="Media",#REF!="Menor"),CONCATENATE("R",#REF!),"")</f>
        <v>#REF!</v>
      </c>
      <c r="U28" s="655"/>
      <c r="V28" s="653" t="e">
        <f>IF(AND(#REF!="Media",#REF!="Moderado"),CONCATENATE("R",#REF!),"")</f>
        <v>#REF!</v>
      </c>
      <c r="W28" s="654"/>
      <c r="X28" s="654" t="e">
        <f>IF(AND(#REF!="Media",#REF!="Moderado"),CONCATENATE("R",#REF!),"")</f>
        <v>#REF!</v>
      </c>
      <c r="Y28" s="654"/>
      <c r="Z28" s="654" t="e">
        <f>IF(AND(#REF!="Media",#REF!="Moderado"),CONCATENATE("R",#REF!),"")</f>
        <v>#REF!</v>
      </c>
      <c r="AA28" s="655"/>
      <c r="AB28" s="671" t="e">
        <f>IF(AND(#REF!="Media",#REF!="Mayor"),CONCATENATE("R",#REF!),"")</f>
        <v>#REF!</v>
      </c>
      <c r="AC28" s="672"/>
      <c r="AD28" s="672" t="e">
        <f>IF(AND(#REF!="Media",#REF!="Mayor"),CONCATENATE("R",#REF!),"")</f>
        <v>#REF!</v>
      </c>
      <c r="AE28" s="672"/>
      <c r="AF28" s="672" t="e">
        <f>IF(AND(#REF!="Media",#REF!="Mayor"),CONCATENATE("R",#REF!),"")</f>
        <v>#REF!</v>
      </c>
      <c r="AG28" s="673"/>
      <c r="AH28" s="662" t="e">
        <f>IF(AND(#REF!="Media",#REF!="Catastrófico"),CONCATENATE("R",#REF!),"")</f>
        <v>#REF!</v>
      </c>
      <c r="AI28" s="663"/>
      <c r="AJ28" s="663" t="e">
        <f>IF(AND(#REF!="Media",#REF!="Catastrófico"),CONCATENATE("R",#REF!),"")</f>
        <v>#REF!</v>
      </c>
      <c r="AK28" s="663"/>
      <c r="AL28" s="663" t="e">
        <f>IF(AND(#REF!="Media",#REF!="Catastrófico"),CONCATENATE("R",#REF!),"")</f>
        <v>#REF!</v>
      </c>
      <c r="AM28" s="664"/>
      <c r="AN28" s="69"/>
      <c r="AO28" s="714"/>
      <c r="AP28" s="715"/>
      <c r="AQ28" s="715"/>
      <c r="AR28" s="715"/>
      <c r="AS28" s="715"/>
      <c r="AT28" s="716"/>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row>
    <row r="29" spans="1:80" ht="15.75" thickBot="1" x14ac:dyDescent="0.3">
      <c r="A29" s="69"/>
      <c r="B29" s="691"/>
      <c r="C29" s="691"/>
      <c r="D29" s="692"/>
      <c r="E29" s="687"/>
      <c r="F29" s="688"/>
      <c r="G29" s="688"/>
      <c r="H29" s="688"/>
      <c r="I29" s="689"/>
      <c r="J29" s="653"/>
      <c r="K29" s="654"/>
      <c r="L29" s="654"/>
      <c r="M29" s="654"/>
      <c r="N29" s="654"/>
      <c r="O29" s="655"/>
      <c r="P29" s="656"/>
      <c r="Q29" s="657"/>
      <c r="R29" s="657"/>
      <c r="S29" s="657"/>
      <c r="T29" s="657"/>
      <c r="U29" s="658"/>
      <c r="V29" s="656"/>
      <c r="W29" s="657"/>
      <c r="X29" s="657"/>
      <c r="Y29" s="657"/>
      <c r="Z29" s="657"/>
      <c r="AA29" s="658"/>
      <c r="AB29" s="674"/>
      <c r="AC29" s="675"/>
      <c r="AD29" s="675"/>
      <c r="AE29" s="675"/>
      <c r="AF29" s="675"/>
      <c r="AG29" s="676"/>
      <c r="AH29" s="665"/>
      <c r="AI29" s="666"/>
      <c r="AJ29" s="666"/>
      <c r="AK29" s="666"/>
      <c r="AL29" s="666"/>
      <c r="AM29" s="667"/>
      <c r="AN29" s="69"/>
      <c r="AO29" s="717"/>
      <c r="AP29" s="718"/>
      <c r="AQ29" s="718"/>
      <c r="AR29" s="718"/>
      <c r="AS29" s="718"/>
      <c r="AT29" s="71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row>
    <row r="30" spans="1:80" x14ac:dyDescent="0.25">
      <c r="A30" s="69"/>
      <c r="B30" s="691"/>
      <c r="C30" s="691"/>
      <c r="D30" s="692"/>
      <c r="E30" s="681" t="s">
        <v>296</v>
      </c>
      <c r="F30" s="682"/>
      <c r="G30" s="682"/>
      <c r="H30" s="682"/>
      <c r="I30" s="682"/>
      <c r="J30" s="650" t="e">
        <f>IF(AND(#REF!="Baja",#REF!="Leve"),CONCATENATE("R",#REF!),"")</f>
        <v>#REF!</v>
      </c>
      <c r="K30" s="651"/>
      <c r="L30" s="651" t="e">
        <f>IF(AND(#REF!="Baja",#REF!="Leve"),CONCATENATE("R",#REF!),"")</f>
        <v>#REF!</v>
      </c>
      <c r="M30" s="651"/>
      <c r="N30" s="651" t="e">
        <f>IF(AND(#REF!="Baja",#REF!="Leve"),CONCATENATE("R",#REF!),"")</f>
        <v>#REF!</v>
      </c>
      <c r="O30" s="652"/>
      <c r="P30" s="660" t="e">
        <f>IF(AND(#REF!="Baja",#REF!="Menor"),CONCATENATE("R",#REF!),"")</f>
        <v>#REF!</v>
      </c>
      <c r="Q30" s="660"/>
      <c r="R30" s="660" t="e">
        <f>IF(AND(#REF!="Baja",#REF!="Menor"),CONCATENATE("R",#REF!),"")</f>
        <v>#REF!</v>
      </c>
      <c r="S30" s="660"/>
      <c r="T30" s="660" t="e">
        <f>IF(AND(#REF!="Baja",#REF!="Menor"),CONCATENATE("R",#REF!),"")</f>
        <v>#REF!</v>
      </c>
      <c r="U30" s="661"/>
      <c r="V30" s="659" t="e">
        <f>IF(AND(#REF!="Baja",#REF!="Moderado"),CONCATENATE("R",#REF!),"")</f>
        <v>#REF!</v>
      </c>
      <c r="W30" s="660"/>
      <c r="X30" s="660" t="e">
        <f>IF(AND(#REF!="Baja",#REF!="Moderado"),CONCATENATE("R",#REF!),"")</f>
        <v>#REF!</v>
      </c>
      <c r="Y30" s="660"/>
      <c r="Z30" s="660" t="e">
        <f>IF(AND(#REF!="Baja",#REF!="Moderado"),CONCATENATE("R",#REF!),"")</f>
        <v>#REF!</v>
      </c>
      <c r="AA30" s="661"/>
      <c r="AB30" s="677" t="e">
        <f>IF(AND(#REF!="Baja",#REF!="Mayor"),CONCATENATE("R",#REF!),"")</f>
        <v>#REF!</v>
      </c>
      <c r="AC30" s="678"/>
      <c r="AD30" s="678" t="e">
        <f>IF(AND(#REF!="Baja",#REF!="Mayor"),CONCATENATE("R",#REF!),"")</f>
        <v>#REF!</v>
      </c>
      <c r="AE30" s="678"/>
      <c r="AF30" s="678" t="e">
        <f>IF(AND(#REF!="Baja",#REF!="Mayor"),CONCATENATE("R",#REF!),"")</f>
        <v>#REF!</v>
      </c>
      <c r="AG30" s="679"/>
      <c r="AH30" s="668" t="e">
        <f>IF(AND(#REF!="Baja",#REF!="Catastrófico"),CONCATENATE("R",#REF!),"")</f>
        <v>#REF!</v>
      </c>
      <c r="AI30" s="669"/>
      <c r="AJ30" s="669" t="e">
        <f>IF(AND(#REF!="Baja",#REF!="Catastrófico"),CONCATENATE("R",#REF!),"")</f>
        <v>#REF!</v>
      </c>
      <c r="AK30" s="669"/>
      <c r="AL30" s="669" t="e">
        <f>IF(AND(#REF!="Baja",#REF!="Catastrófico"),CONCATENATE("R",#REF!),"")</f>
        <v>#REF!</v>
      </c>
      <c r="AM30" s="670"/>
      <c r="AN30" s="69"/>
      <c r="AO30" s="720" t="s">
        <v>297</v>
      </c>
      <c r="AP30" s="721"/>
      <c r="AQ30" s="721"/>
      <c r="AR30" s="721"/>
      <c r="AS30" s="721"/>
      <c r="AT30" s="722"/>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row>
    <row r="31" spans="1:80" x14ac:dyDescent="0.25">
      <c r="A31" s="69"/>
      <c r="B31" s="691"/>
      <c r="C31" s="691"/>
      <c r="D31" s="692"/>
      <c r="E31" s="684"/>
      <c r="F31" s="685"/>
      <c r="G31" s="685"/>
      <c r="H31" s="685"/>
      <c r="I31" s="685"/>
      <c r="J31" s="644"/>
      <c r="K31" s="645"/>
      <c r="L31" s="645"/>
      <c r="M31" s="645"/>
      <c r="N31" s="645"/>
      <c r="O31" s="646"/>
      <c r="P31" s="654"/>
      <c r="Q31" s="654"/>
      <c r="R31" s="654"/>
      <c r="S31" s="654"/>
      <c r="T31" s="654"/>
      <c r="U31" s="655"/>
      <c r="V31" s="653"/>
      <c r="W31" s="654"/>
      <c r="X31" s="654"/>
      <c r="Y31" s="654"/>
      <c r="Z31" s="654"/>
      <c r="AA31" s="655"/>
      <c r="AB31" s="671"/>
      <c r="AC31" s="672"/>
      <c r="AD31" s="672"/>
      <c r="AE31" s="672"/>
      <c r="AF31" s="672"/>
      <c r="AG31" s="673"/>
      <c r="AH31" s="662"/>
      <c r="AI31" s="663"/>
      <c r="AJ31" s="663"/>
      <c r="AK31" s="663"/>
      <c r="AL31" s="663"/>
      <c r="AM31" s="664"/>
      <c r="AN31" s="69"/>
      <c r="AO31" s="723"/>
      <c r="AP31" s="724"/>
      <c r="AQ31" s="724"/>
      <c r="AR31" s="724"/>
      <c r="AS31" s="724"/>
      <c r="AT31" s="725"/>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row>
    <row r="32" spans="1:80" x14ac:dyDescent="0.25">
      <c r="A32" s="69"/>
      <c r="B32" s="691"/>
      <c r="C32" s="691"/>
      <c r="D32" s="692"/>
      <c r="E32" s="684"/>
      <c r="F32" s="685"/>
      <c r="G32" s="685"/>
      <c r="H32" s="685"/>
      <c r="I32" s="685"/>
      <c r="J32" s="644" t="e">
        <f>IF(AND(#REF!="Baja",#REF!="Leve"),CONCATENATE("R",#REF!),"")</f>
        <v>#REF!</v>
      </c>
      <c r="K32" s="645"/>
      <c r="L32" s="645" t="e">
        <f>IF(AND(#REF!="Baja",#REF!="Leve"),CONCATENATE("R",#REF!),"")</f>
        <v>#REF!</v>
      </c>
      <c r="M32" s="645"/>
      <c r="N32" s="645" t="e">
        <f>IF(AND(#REF!="Baja",#REF!="Leve"),CONCATENATE("R",#REF!),"")</f>
        <v>#REF!</v>
      </c>
      <c r="O32" s="646"/>
      <c r="P32" s="654" t="e">
        <f>IF(AND(#REF!="Baja",#REF!="Menor"),CONCATENATE("R",#REF!),"")</f>
        <v>#REF!</v>
      </c>
      <c r="Q32" s="654"/>
      <c r="R32" s="654" t="e">
        <f>IF(AND(#REF!="Baja",#REF!="Menor"),CONCATENATE("R",#REF!),"")</f>
        <v>#REF!</v>
      </c>
      <c r="S32" s="654"/>
      <c r="T32" s="654" t="e">
        <f>IF(AND(#REF!="Baja",#REF!="Menor"),CONCATENATE("R",#REF!),"")</f>
        <v>#REF!</v>
      </c>
      <c r="U32" s="655"/>
      <c r="V32" s="653" t="e">
        <f>IF(AND(#REF!="Baja",#REF!="Moderado"),CONCATENATE("R",#REF!),"")</f>
        <v>#REF!</v>
      </c>
      <c r="W32" s="654"/>
      <c r="X32" s="654" t="e">
        <f>IF(AND(#REF!="Baja",#REF!="Moderado"),CONCATENATE("R",#REF!),"")</f>
        <v>#REF!</v>
      </c>
      <c r="Y32" s="654"/>
      <c r="Z32" s="654" t="e">
        <f>IF(AND(#REF!="Baja",#REF!="Moderado"),CONCATENATE("R",#REF!),"")</f>
        <v>#REF!</v>
      </c>
      <c r="AA32" s="655"/>
      <c r="AB32" s="671" t="e">
        <f>IF(AND(#REF!="Baja",#REF!="Mayor"),CONCATENATE("R",#REF!),"")</f>
        <v>#REF!</v>
      </c>
      <c r="AC32" s="672"/>
      <c r="AD32" s="672" t="e">
        <f>IF(AND(#REF!="Baja",#REF!="Mayor"),CONCATENATE("R",#REF!),"")</f>
        <v>#REF!</v>
      </c>
      <c r="AE32" s="672"/>
      <c r="AF32" s="672" t="e">
        <f>IF(AND(#REF!="Baja",#REF!="Mayor"),CONCATENATE("R",#REF!),"")</f>
        <v>#REF!</v>
      </c>
      <c r="AG32" s="673"/>
      <c r="AH32" s="662" t="e">
        <f>IF(AND(#REF!="Baja",#REF!="Catastrófico"),CONCATENATE("R",#REF!),"")</f>
        <v>#REF!</v>
      </c>
      <c r="AI32" s="663"/>
      <c r="AJ32" s="663" t="e">
        <f>IF(AND(#REF!="Baja",#REF!="Catastrófico"),CONCATENATE("R",#REF!),"")</f>
        <v>#REF!</v>
      </c>
      <c r="AK32" s="663"/>
      <c r="AL32" s="663" t="e">
        <f>IF(AND(#REF!="Baja",#REF!="Catastrófico"),CONCATENATE("R",#REF!),"")</f>
        <v>#REF!</v>
      </c>
      <c r="AM32" s="664"/>
      <c r="AN32" s="69"/>
      <c r="AO32" s="723"/>
      <c r="AP32" s="724"/>
      <c r="AQ32" s="724"/>
      <c r="AR32" s="724"/>
      <c r="AS32" s="724"/>
      <c r="AT32" s="725"/>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row>
    <row r="33" spans="1:80" x14ac:dyDescent="0.25">
      <c r="A33" s="69"/>
      <c r="B33" s="691"/>
      <c r="C33" s="691"/>
      <c r="D33" s="692"/>
      <c r="E33" s="684"/>
      <c r="F33" s="685"/>
      <c r="G33" s="685"/>
      <c r="H33" s="685"/>
      <c r="I33" s="685"/>
      <c r="J33" s="644"/>
      <c r="K33" s="645"/>
      <c r="L33" s="645"/>
      <c r="M33" s="645"/>
      <c r="N33" s="645"/>
      <c r="O33" s="646"/>
      <c r="P33" s="654"/>
      <c r="Q33" s="654"/>
      <c r="R33" s="654"/>
      <c r="S33" s="654"/>
      <c r="T33" s="654"/>
      <c r="U33" s="655"/>
      <c r="V33" s="653"/>
      <c r="W33" s="654"/>
      <c r="X33" s="654"/>
      <c r="Y33" s="654"/>
      <c r="Z33" s="654"/>
      <c r="AA33" s="655"/>
      <c r="AB33" s="671"/>
      <c r="AC33" s="672"/>
      <c r="AD33" s="672"/>
      <c r="AE33" s="672"/>
      <c r="AF33" s="672"/>
      <c r="AG33" s="673"/>
      <c r="AH33" s="662"/>
      <c r="AI33" s="663"/>
      <c r="AJ33" s="663"/>
      <c r="AK33" s="663"/>
      <c r="AL33" s="663"/>
      <c r="AM33" s="664"/>
      <c r="AN33" s="69"/>
      <c r="AO33" s="723"/>
      <c r="AP33" s="724"/>
      <c r="AQ33" s="724"/>
      <c r="AR33" s="724"/>
      <c r="AS33" s="724"/>
      <c r="AT33" s="725"/>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row>
    <row r="34" spans="1:80" x14ac:dyDescent="0.25">
      <c r="A34" s="69"/>
      <c r="B34" s="691"/>
      <c r="C34" s="691"/>
      <c r="D34" s="692"/>
      <c r="E34" s="684"/>
      <c r="F34" s="685"/>
      <c r="G34" s="685"/>
      <c r="H34" s="685"/>
      <c r="I34" s="685"/>
      <c r="J34" s="644" t="e">
        <f>IF(AND(#REF!="Baja",#REF!="Leve"),CONCATENATE("R",#REF!),"")</f>
        <v>#REF!</v>
      </c>
      <c r="K34" s="645"/>
      <c r="L34" s="645" t="e">
        <f>IF(AND(#REF!="Baja",#REF!="Leve"),CONCATENATE("R",#REF!),"")</f>
        <v>#REF!</v>
      </c>
      <c r="M34" s="645"/>
      <c r="N34" s="645" t="e">
        <f>IF(AND(#REF!="Baja",#REF!="Leve"),CONCATENATE("R",#REF!),"")</f>
        <v>#REF!</v>
      </c>
      <c r="O34" s="646"/>
      <c r="P34" s="654" t="e">
        <f>IF(AND(#REF!="Baja",#REF!="Menor"),CONCATENATE("R",#REF!),"")</f>
        <v>#REF!</v>
      </c>
      <c r="Q34" s="654"/>
      <c r="R34" s="654" t="e">
        <f>IF(AND(#REF!="Baja",#REF!="Menor"),CONCATENATE("R",#REF!),"")</f>
        <v>#REF!</v>
      </c>
      <c r="S34" s="654"/>
      <c r="T34" s="654" t="e">
        <f>IF(AND(#REF!="Baja",#REF!="Menor"),CONCATENATE("R",#REF!),"")</f>
        <v>#REF!</v>
      </c>
      <c r="U34" s="655"/>
      <c r="V34" s="653" t="e">
        <f>IF(AND(#REF!="Baja",#REF!="Moderado"),CONCATENATE("R",#REF!),"")</f>
        <v>#REF!</v>
      </c>
      <c r="W34" s="654"/>
      <c r="X34" s="654" t="e">
        <f>IF(AND(#REF!="Baja",#REF!="Moderado"),CONCATENATE("R",#REF!),"")</f>
        <v>#REF!</v>
      </c>
      <c r="Y34" s="654"/>
      <c r="Z34" s="654" t="e">
        <f>IF(AND(#REF!="Baja",#REF!="Moderado"),CONCATENATE("R",#REF!),"")</f>
        <v>#REF!</v>
      </c>
      <c r="AA34" s="655"/>
      <c r="AB34" s="671" t="e">
        <f>IF(AND(#REF!="Baja",#REF!="Mayor"),CONCATENATE("R",#REF!),"")</f>
        <v>#REF!</v>
      </c>
      <c r="AC34" s="672"/>
      <c r="AD34" s="672" t="e">
        <f>IF(AND(#REF!="Baja",#REF!="Mayor"),CONCATENATE("R",#REF!),"")</f>
        <v>#REF!</v>
      </c>
      <c r="AE34" s="672"/>
      <c r="AF34" s="672" t="e">
        <f>IF(AND(#REF!="Baja",#REF!="Mayor"),CONCATENATE("R",#REF!),"")</f>
        <v>#REF!</v>
      </c>
      <c r="AG34" s="673"/>
      <c r="AH34" s="662" t="e">
        <f>IF(AND(#REF!="Baja",#REF!="Catastrófico"),CONCATENATE("R",#REF!),"")</f>
        <v>#REF!</v>
      </c>
      <c r="AI34" s="663"/>
      <c r="AJ34" s="663" t="e">
        <f>IF(AND(#REF!="Baja",#REF!="Catastrófico"),CONCATENATE("R",#REF!),"")</f>
        <v>#REF!</v>
      </c>
      <c r="AK34" s="663"/>
      <c r="AL34" s="663" t="e">
        <f>IF(AND(#REF!="Baja",#REF!="Catastrófico"),CONCATENATE("R",#REF!),"")</f>
        <v>#REF!</v>
      </c>
      <c r="AM34" s="664"/>
      <c r="AN34" s="69"/>
      <c r="AO34" s="723"/>
      <c r="AP34" s="724"/>
      <c r="AQ34" s="724"/>
      <c r="AR34" s="724"/>
      <c r="AS34" s="724"/>
      <c r="AT34" s="725"/>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row>
    <row r="35" spans="1:80" x14ac:dyDescent="0.25">
      <c r="A35" s="69"/>
      <c r="B35" s="691"/>
      <c r="C35" s="691"/>
      <c r="D35" s="692"/>
      <c r="E35" s="684"/>
      <c r="F35" s="685"/>
      <c r="G35" s="685"/>
      <c r="H35" s="685"/>
      <c r="I35" s="685"/>
      <c r="J35" s="644"/>
      <c r="K35" s="645"/>
      <c r="L35" s="645"/>
      <c r="M35" s="645"/>
      <c r="N35" s="645"/>
      <c r="O35" s="646"/>
      <c r="P35" s="654"/>
      <c r="Q35" s="654"/>
      <c r="R35" s="654"/>
      <c r="S35" s="654"/>
      <c r="T35" s="654"/>
      <c r="U35" s="655"/>
      <c r="V35" s="653"/>
      <c r="W35" s="654"/>
      <c r="X35" s="654"/>
      <c r="Y35" s="654"/>
      <c r="Z35" s="654"/>
      <c r="AA35" s="655"/>
      <c r="AB35" s="671"/>
      <c r="AC35" s="672"/>
      <c r="AD35" s="672"/>
      <c r="AE35" s="672"/>
      <c r="AF35" s="672"/>
      <c r="AG35" s="673"/>
      <c r="AH35" s="662"/>
      <c r="AI35" s="663"/>
      <c r="AJ35" s="663"/>
      <c r="AK35" s="663"/>
      <c r="AL35" s="663"/>
      <c r="AM35" s="664"/>
      <c r="AN35" s="69"/>
      <c r="AO35" s="723"/>
      <c r="AP35" s="724"/>
      <c r="AQ35" s="724"/>
      <c r="AR35" s="724"/>
      <c r="AS35" s="724"/>
      <c r="AT35" s="725"/>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row>
    <row r="36" spans="1:80" x14ac:dyDescent="0.25">
      <c r="A36" s="69"/>
      <c r="B36" s="691"/>
      <c r="C36" s="691"/>
      <c r="D36" s="692"/>
      <c r="E36" s="684"/>
      <c r="F36" s="685"/>
      <c r="G36" s="685"/>
      <c r="H36" s="685"/>
      <c r="I36" s="685"/>
      <c r="J36" s="644" t="e">
        <f>IF(AND(#REF!="Baja",#REF!="Leve"),CONCATENATE("R",#REF!),"")</f>
        <v>#REF!</v>
      </c>
      <c r="K36" s="645"/>
      <c r="L36" s="645" t="e">
        <f>IF(AND(#REF!="Baja",#REF!="Leve"),CONCATENATE("R",#REF!),"")</f>
        <v>#REF!</v>
      </c>
      <c r="M36" s="645"/>
      <c r="N36" s="645" t="e">
        <f>IF(AND(#REF!="Baja",#REF!="Leve"),CONCATENATE("R",#REF!),"")</f>
        <v>#REF!</v>
      </c>
      <c r="O36" s="646"/>
      <c r="P36" s="654" t="e">
        <f>IF(AND(#REF!="Baja",#REF!="Menor"),CONCATENATE("R",#REF!),"")</f>
        <v>#REF!</v>
      </c>
      <c r="Q36" s="654"/>
      <c r="R36" s="654" t="e">
        <f>IF(AND(#REF!="Baja",#REF!="Menor"),CONCATENATE("R",#REF!),"")</f>
        <v>#REF!</v>
      </c>
      <c r="S36" s="654"/>
      <c r="T36" s="654" t="e">
        <f>IF(AND(#REF!="Baja",#REF!="Menor"),CONCATENATE("R",#REF!),"")</f>
        <v>#REF!</v>
      </c>
      <c r="U36" s="655"/>
      <c r="V36" s="653" t="e">
        <f>IF(AND(#REF!="Baja",#REF!="Moderado"),CONCATENATE("R",#REF!),"")</f>
        <v>#REF!</v>
      </c>
      <c r="W36" s="654"/>
      <c r="X36" s="654" t="e">
        <f>IF(AND(#REF!="Baja",#REF!="Moderado"),CONCATENATE("R",#REF!),"")</f>
        <v>#REF!</v>
      </c>
      <c r="Y36" s="654"/>
      <c r="Z36" s="654" t="e">
        <f>IF(AND(#REF!="Baja",#REF!="Moderado"),CONCATENATE("R",#REF!),"")</f>
        <v>#REF!</v>
      </c>
      <c r="AA36" s="655"/>
      <c r="AB36" s="671" t="e">
        <f>IF(AND(#REF!="Baja",#REF!="Mayor"),CONCATENATE("R",#REF!),"")</f>
        <v>#REF!</v>
      </c>
      <c r="AC36" s="672"/>
      <c r="AD36" s="672" t="e">
        <f>IF(AND(#REF!="Baja",#REF!="Mayor"),CONCATENATE("R",#REF!),"")</f>
        <v>#REF!</v>
      </c>
      <c r="AE36" s="672"/>
      <c r="AF36" s="672" t="e">
        <f>IF(AND(#REF!="Baja",#REF!="Mayor"),CONCATENATE("R",#REF!),"")</f>
        <v>#REF!</v>
      </c>
      <c r="AG36" s="673"/>
      <c r="AH36" s="662" t="e">
        <f>IF(AND(#REF!="Baja",#REF!="Catastrófico"),CONCATENATE("R",#REF!),"")</f>
        <v>#REF!</v>
      </c>
      <c r="AI36" s="663"/>
      <c r="AJ36" s="663" t="e">
        <f>IF(AND(#REF!="Baja",#REF!="Catastrófico"),CONCATENATE("R",#REF!),"")</f>
        <v>#REF!</v>
      </c>
      <c r="AK36" s="663"/>
      <c r="AL36" s="663" t="e">
        <f>IF(AND(#REF!="Baja",#REF!="Catastrófico"),CONCATENATE("R",#REF!),"")</f>
        <v>#REF!</v>
      </c>
      <c r="AM36" s="664"/>
      <c r="AN36" s="69"/>
      <c r="AO36" s="723"/>
      <c r="AP36" s="724"/>
      <c r="AQ36" s="724"/>
      <c r="AR36" s="724"/>
      <c r="AS36" s="724"/>
      <c r="AT36" s="725"/>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row>
    <row r="37" spans="1:80" ht="15.75" thickBot="1" x14ac:dyDescent="0.3">
      <c r="A37" s="69"/>
      <c r="B37" s="691"/>
      <c r="C37" s="691"/>
      <c r="D37" s="692"/>
      <c r="E37" s="687"/>
      <c r="F37" s="688"/>
      <c r="G37" s="688"/>
      <c r="H37" s="688"/>
      <c r="I37" s="688"/>
      <c r="J37" s="647"/>
      <c r="K37" s="648"/>
      <c r="L37" s="648"/>
      <c r="M37" s="648"/>
      <c r="N37" s="648"/>
      <c r="O37" s="649"/>
      <c r="P37" s="657"/>
      <c r="Q37" s="657"/>
      <c r="R37" s="657"/>
      <c r="S37" s="657"/>
      <c r="T37" s="657"/>
      <c r="U37" s="658"/>
      <c r="V37" s="656"/>
      <c r="W37" s="657"/>
      <c r="X37" s="657"/>
      <c r="Y37" s="657"/>
      <c r="Z37" s="657"/>
      <c r="AA37" s="658"/>
      <c r="AB37" s="674"/>
      <c r="AC37" s="675"/>
      <c r="AD37" s="675"/>
      <c r="AE37" s="675"/>
      <c r="AF37" s="675"/>
      <c r="AG37" s="676"/>
      <c r="AH37" s="665"/>
      <c r="AI37" s="666"/>
      <c r="AJ37" s="666"/>
      <c r="AK37" s="666"/>
      <c r="AL37" s="666"/>
      <c r="AM37" s="667"/>
      <c r="AN37" s="69"/>
      <c r="AO37" s="726"/>
      <c r="AP37" s="727"/>
      <c r="AQ37" s="727"/>
      <c r="AR37" s="727"/>
      <c r="AS37" s="727"/>
      <c r="AT37" s="728"/>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row>
    <row r="38" spans="1:80" x14ac:dyDescent="0.25">
      <c r="A38" s="69"/>
      <c r="B38" s="691"/>
      <c r="C38" s="691"/>
      <c r="D38" s="692"/>
      <c r="E38" s="681" t="s">
        <v>298</v>
      </c>
      <c r="F38" s="682"/>
      <c r="G38" s="682"/>
      <c r="H38" s="682"/>
      <c r="I38" s="683"/>
      <c r="J38" s="650" t="e">
        <f>IF(AND(#REF!="Muy Baja",#REF!="Leve"),CONCATENATE("R",#REF!),"")</f>
        <v>#REF!</v>
      </c>
      <c r="K38" s="651"/>
      <c r="L38" s="651" t="e">
        <f>IF(AND(#REF!="Muy Baja",#REF!="Leve"),CONCATENATE("R",#REF!),"")</f>
        <v>#REF!</v>
      </c>
      <c r="M38" s="651"/>
      <c r="N38" s="651" t="e">
        <f>IF(AND(#REF!="Muy Baja",#REF!="Leve"),CONCATENATE("R",#REF!),"")</f>
        <v>#REF!</v>
      </c>
      <c r="O38" s="652"/>
      <c r="P38" s="650" t="e">
        <f>IF(AND(#REF!="Muy Baja",#REF!="Menor"),CONCATENATE("R",#REF!),"")</f>
        <v>#REF!</v>
      </c>
      <c r="Q38" s="651"/>
      <c r="R38" s="651" t="e">
        <f>IF(AND(#REF!="Muy Baja",#REF!="Menor"),CONCATENATE("R",#REF!),"")</f>
        <v>#REF!</v>
      </c>
      <c r="S38" s="651"/>
      <c r="T38" s="651" t="e">
        <f>IF(AND(#REF!="Muy Baja",#REF!="Menor"),CONCATENATE("R",#REF!),"")</f>
        <v>#REF!</v>
      </c>
      <c r="U38" s="652"/>
      <c r="V38" s="659" t="e">
        <f>IF(AND(#REF!="Muy Baja",#REF!="Moderado"),CONCATENATE("R",#REF!),"")</f>
        <v>#REF!</v>
      </c>
      <c r="W38" s="660"/>
      <c r="X38" s="660" t="e">
        <f>IF(AND(#REF!="Muy Baja",#REF!="Moderado"),CONCATENATE("R",#REF!),"")</f>
        <v>#REF!</v>
      </c>
      <c r="Y38" s="660"/>
      <c r="Z38" s="660" t="e">
        <f>IF(AND(#REF!="Muy Baja",#REF!="Moderado"),CONCATENATE("R",#REF!),"")</f>
        <v>#REF!</v>
      </c>
      <c r="AA38" s="661"/>
      <c r="AB38" s="677" t="e">
        <f>IF(AND(#REF!="Muy Baja",#REF!="Mayor"),CONCATENATE("R",#REF!),"")</f>
        <v>#REF!</v>
      </c>
      <c r="AC38" s="678"/>
      <c r="AD38" s="678" t="e">
        <f>IF(AND(#REF!="Muy Baja",#REF!="Mayor"),CONCATENATE("R",#REF!),"")</f>
        <v>#REF!</v>
      </c>
      <c r="AE38" s="678"/>
      <c r="AF38" s="678" t="e">
        <f>IF(AND(#REF!="Muy Baja",#REF!="Mayor"),CONCATENATE("R",#REF!),"")</f>
        <v>#REF!</v>
      </c>
      <c r="AG38" s="679"/>
      <c r="AH38" s="668" t="e">
        <f>IF(AND(#REF!="Muy Baja",#REF!="Catastrófico"),CONCATENATE("R",#REF!),"")</f>
        <v>#REF!</v>
      </c>
      <c r="AI38" s="669"/>
      <c r="AJ38" s="669" t="e">
        <f>IF(AND(#REF!="Muy Baja",#REF!="Catastrófico"),CONCATENATE("R",#REF!),"")</f>
        <v>#REF!</v>
      </c>
      <c r="AK38" s="669"/>
      <c r="AL38" s="669" t="e">
        <f>IF(AND(#REF!="Muy Baja",#REF!="Catastrófico"),CONCATENATE("R",#REF!),"")</f>
        <v>#REF!</v>
      </c>
      <c r="AM38" s="670"/>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row>
    <row r="39" spans="1:80" x14ac:dyDescent="0.25">
      <c r="A39" s="69"/>
      <c r="B39" s="691"/>
      <c r="C39" s="691"/>
      <c r="D39" s="692"/>
      <c r="E39" s="684"/>
      <c r="F39" s="685"/>
      <c r="G39" s="685"/>
      <c r="H39" s="685"/>
      <c r="I39" s="686"/>
      <c r="J39" s="644"/>
      <c r="K39" s="645"/>
      <c r="L39" s="645"/>
      <c r="M39" s="645"/>
      <c r="N39" s="645"/>
      <c r="O39" s="646"/>
      <c r="P39" s="644"/>
      <c r="Q39" s="645"/>
      <c r="R39" s="645"/>
      <c r="S39" s="645"/>
      <c r="T39" s="645"/>
      <c r="U39" s="646"/>
      <c r="V39" s="653"/>
      <c r="W39" s="654"/>
      <c r="X39" s="654"/>
      <c r="Y39" s="654"/>
      <c r="Z39" s="654"/>
      <c r="AA39" s="655"/>
      <c r="AB39" s="671"/>
      <c r="AC39" s="672"/>
      <c r="AD39" s="672"/>
      <c r="AE39" s="672"/>
      <c r="AF39" s="672"/>
      <c r="AG39" s="673"/>
      <c r="AH39" s="662"/>
      <c r="AI39" s="663"/>
      <c r="AJ39" s="663"/>
      <c r="AK39" s="663"/>
      <c r="AL39" s="663"/>
      <c r="AM39" s="664"/>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row>
    <row r="40" spans="1:80" x14ac:dyDescent="0.25">
      <c r="A40" s="69"/>
      <c r="B40" s="691"/>
      <c r="C40" s="691"/>
      <c r="D40" s="692"/>
      <c r="E40" s="684"/>
      <c r="F40" s="685"/>
      <c r="G40" s="685"/>
      <c r="H40" s="685"/>
      <c r="I40" s="686"/>
      <c r="J40" s="644" t="e">
        <f>IF(AND(#REF!="Muy Baja",#REF!="Leve"),CONCATENATE("R",#REF!),"")</f>
        <v>#REF!</v>
      </c>
      <c r="K40" s="645"/>
      <c r="L40" s="645" t="e">
        <f>IF(AND(#REF!="Muy Baja",#REF!="Leve"),CONCATENATE("R",#REF!),"")</f>
        <v>#REF!</v>
      </c>
      <c r="M40" s="645"/>
      <c r="N40" s="645" t="e">
        <f>IF(AND(#REF!="Muy Baja",#REF!="Leve"),CONCATENATE("R",#REF!),"")</f>
        <v>#REF!</v>
      </c>
      <c r="O40" s="646"/>
      <c r="P40" s="644" t="e">
        <f>IF(AND(#REF!="Muy Baja",#REF!="Menor"),CONCATENATE("R",#REF!),"")</f>
        <v>#REF!</v>
      </c>
      <c r="Q40" s="645"/>
      <c r="R40" s="645" t="e">
        <f>IF(AND(#REF!="Muy Baja",#REF!="Menor"),CONCATENATE("R",#REF!),"")</f>
        <v>#REF!</v>
      </c>
      <c r="S40" s="645"/>
      <c r="T40" s="645" t="e">
        <f>IF(AND(#REF!="Muy Baja",#REF!="Menor"),CONCATENATE("R",#REF!),"")</f>
        <v>#REF!</v>
      </c>
      <c r="U40" s="646"/>
      <c r="V40" s="653" t="e">
        <f>IF(AND(#REF!="Muy Baja",#REF!="Moderado"),CONCATENATE("R",#REF!),"")</f>
        <v>#REF!</v>
      </c>
      <c r="W40" s="654"/>
      <c r="X40" s="654" t="e">
        <f>IF(AND(#REF!="Muy Baja",#REF!="Moderado"),CONCATENATE("R",#REF!),"")</f>
        <v>#REF!</v>
      </c>
      <c r="Y40" s="654"/>
      <c r="Z40" s="654" t="e">
        <f>IF(AND(#REF!="Muy Baja",#REF!="Moderado"),CONCATENATE("R",#REF!),"")</f>
        <v>#REF!</v>
      </c>
      <c r="AA40" s="655"/>
      <c r="AB40" s="671" t="e">
        <f>IF(AND(#REF!="Muy Baja",#REF!="Mayor"),CONCATENATE("R",#REF!),"")</f>
        <v>#REF!</v>
      </c>
      <c r="AC40" s="672"/>
      <c r="AD40" s="672" t="e">
        <f>IF(AND(#REF!="Muy Baja",#REF!="Mayor"),CONCATENATE("R",#REF!),"")</f>
        <v>#REF!</v>
      </c>
      <c r="AE40" s="672"/>
      <c r="AF40" s="672" t="e">
        <f>IF(AND(#REF!="Muy Baja",#REF!="Mayor"),CONCATENATE("R",#REF!),"")</f>
        <v>#REF!</v>
      </c>
      <c r="AG40" s="673"/>
      <c r="AH40" s="662" t="e">
        <f>IF(AND(#REF!="Muy Baja",#REF!="Catastrófico"),CONCATENATE("R",#REF!),"")</f>
        <v>#REF!</v>
      </c>
      <c r="AI40" s="663"/>
      <c r="AJ40" s="663" t="e">
        <f>IF(AND(#REF!="Muy Baja",#REF!="Catastrófico"),CONCATENATE("R",#REF!),"")</f>
        <v>#REF!</v>
      </c>
      <c r="AK40" s="663"/>
      <c r="AL40" s="663" t="e">
        <f>IF(AND(#REF!="Muy Baja",#REF!="Catastrófico"),CONCATENATE("R",#REF!),"")</f>
        <v>#REF!</v>
      </c>
      <c r="AM40" s="664"/>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row>
    <row r="41" spans="1:80" x14ac:dyDescent="0.25">
      <c r="A41" s="69"/>
      <c r="B41" s="691"/>
      <c r="C41" s="691"/>
      <c r="D41" s="692"/>
      <c r="E41" s="684"/>
      <c r="F41" s="685"/>
      <c r="G41" s="685"/>
      <c r="H41" s="685"/>
      <c r="I41" s="686"/>
      <c r="J41" s="644"/>
      <c r="K41" s="645"/>
      <c r="L41" s="645"/>
      <c r="M41" s="645"/>
      <c r="N41" s="645"/>
      <c r="O41" s="646"/>
      <c r="P41" s="644"/>
      <c r="Q41" s="645"/>
      <c r="R41" s="645"/>
      <c r="S41" s="645"/>
      <c r="T41" s="645"/>
      <c r="U41" s="646"/>
      <c r="V41" s="653"/>
      <c r="W41" s="654"/>
      <c r="X41" s="654"/>
      <c r="Y41" s="654"/>
      <c r="Z41" s="654"/>
      <c r="AA41" s="655"/>
      <c r="AB41" s="671"/>
      <c r="AC41" s="672"/>
      <c r="AD41" s="672"/>
      <c r="AE41" s="672"/>
      <c r="AF41" s="672"/>
      <c r="AG41" s="673"/>
      <c r="AH41" s="662"/>
      <c r="AI41" s="663"/>
      <c r="AJ41" s="663"/>
      <c r="AK41" s="663"/>
      <c r="AL41" s="663"/>
      <c r="AM41" s="664"/>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row>
    <row r="42" spans="1:80" x14ac:dyDescent="0.25">
      <c r="A42" s="69"/>
      <c r="B42" s="691"/>
      <c r="C42" s="691"/>
      <c r="D42" s="692"/>
      <c r="E42" s="684"/>
      <c r="F42" s="685"/>
      <c r="G42" s="685"/>
      <c r="H42" s="685"/>
      <c r="I42" s="686"/>
      <c r="J42" s="644" t="e">
        <f>IF(AND(#REF!="Muy Baja",#REF!="Leve"),CONCATENATE("R",#REF!),"")</f>
        <v>#REF!</v>
      </c>
      <c r="K42" s="645"/>
      <c r="L42" s="645" t="e">
        <f>IF(AND(#REF!="Muy Baja",#REF!="Leve"),CONCATENATE("R",#REF!),"")</f>
        <v>#REF!</v>
      </c>
      <c r="M42" s="645"/>
      <c r="N42" s="645" t="e">
        <f>IF(AND(#REF!="Muy Baja",#REF!="Leve"),CONCATENATE("R",#REF!),"")</f>
        <v>#REF!</v>
      </c>
      <c r="O42" s="646"/>
      <c r="P42" s="644" t="e">
        <f>IF(AND(#REF!="Muy Baja",#REF!="Menor"),CONCATENATE("R",#REF!),"")</f>
        <v>#REF!</v>
      </c>
      <c r="Q42" s="645"/>
      <c r="R42" s="645" t="e">
        <f>IF(AND(#REF!="Muy Baja",#REF!="Menor"),CONCATENATE("R",#REF!),"")</f>
        <v>#REF!</v>
      </c>
      <c r="S42" s="645"/>
      <c r="T42" s="645" t="e">
        <f>IF(AND(#REF!="Muy Baja",#REF!="Menor"),CONCATENATE("R",#REF!),"")</f>
        <v>#REF!</v>
      </c>
      <c r="U42" s="646"/>
      <c r="V42" s="653" t="e">
        <f>IF(AND(#REF!="Muy Baja",#REF!="Moderado"),CONCATENATE("R",#REF!),"")</f>
        <v>#REF!</v>
      </c>
      <c r="W42" s="654"/>
      <c r="X42" s="654" t="e">
        <f>IF(AND(#REF!="Muy Baja",#REF!="Moderado"),CONCATENATE("R",#REF!),"")</f>
        <v>#REF!</v>
      </c>
      <c r="Y42" s="654"/>
      <c r="Z42" s="654" t="e">
        <f>IF(AND(#REF!="Muy Baja",#REF!="Moderado"),CONCATENATE("R",#REF!),"")</f>
        <v>#REF!</v>
      </c>
      <c r="AA42" s="655"/>
      <c r="AB42" s="671" t="e">
        <f>IF(AND(#REF!="Muy Baja",#REF!="Mayor"),CONCATENATE("R",#REF!),"")</f>
        <v>#REF!</v>
      </c>
      <c r="AC42" s="672"/>
      <c r="AD42" s="672" t="e">
        <f>IF(AND(#REF!="Muy Baja",#REF!="Mayor"),CONCATENATE("R",#REF!),"")</f>
        <v>#REF!</v>
      </c>
      <c r="AE42" s="672"/>
      <c r="AF42" s="672" t="e">
        <f>IF(AND(#REF!="Muy Baja",#REF!="Mayor"),CONCATENATE("R",#REF!),"")</f>
        <v>#REF!</v>
      </c>
      <c r="AG42" s="673"/>
      <c r="AH42" s="662" t="e">
        <f>IF(AND(#REF!="Muy Baja",#REF!="Catastrófico"),CONCATENATE("R",#REF!),"")</f>
        <v>#REF!</v>
      </c>
      <c r="AI42" s="663"/>
      <c r="AJ42" s="663" t="e">
        <f>IF(AND(#REF!="Muy Baja",#REF!="Catastrófico"),CONCATENATE("R",#REF!),"")</f>
        <v>#REF!</v>
      </c>
      <c r="AK42" s="663"/>
      <c r="AL42" s="663" t="e">
        <f>IF(AND(#REF!="Muy Baja",#REF!="Catastrófico"),CONCATENATE("R",#REF!),"")</f>
        <v>#REF!</v>
      </c>
      <c r="AM42" s="664"/>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row>
    <row r="43" spans="1:80" x14ac:dyDescent="0.25">
      <c r="A43" s="69"/>
      <c r="B43" s="691"/>
      <c r="C43" s="691"/>
      <c r="D43" s="692"/>
      <c r="E43" s="684"/>
      <c r="F43" s="685"/>
      <c r="G43" s="685"/>
      <c r="H43" s="685"/>
      <c r="I43" s="686"/>
      <c r="J43" s="644"/>
      <c r="K43" s="645"/>
      <c r="L43" s="645"/>
      <c r="M43" s="645"/>
      <c r="N43" s="645"/>
      <c r="O43" s="646"/>
      <c r="P43" s="644"/>
      <c r="Q43" s="645"/>
      <c r="R43" s="645"/>
      <c r="S43" s="645"/>
      <c r="T43" s="645"/>
      <c r="U43" s="646"/>
      <c r="V43" s="653"/>
      <c r="W43" s="654"/>
      <c r="X43" s="654"/>
      <c r="Y43" s="654"/>
      <c r="Z43" s="654"/>
      <c r="AA43" s="655"/>
      <c r="AB43" s="671"/>
      <c r="AC43" s="672"/>
      <c r="AD43" s="672"/>
      <c r="AE43" s="672"/>
      <c r="AF43" s="672"/>
      <c r="AG43" s="673"/>
      <c r="AH43" s="662"/>
      <c r="AI43" s="663"/>
      <c r="AJ43" s="663"/>
      <c r="AK43" s="663"/>
      <c r="AL43" s="663"/>
      <c r="AM43" s="664"/>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row>
    <row r="44" spans="1:80" x14ac:dyDescent="0.25">
      <c r="A44" s="69"/>
      <c r="B44" s="691"/>
      <c r="C44" s="691"/>
      <c r="D44" s="692"/>
      <c r="E44" s="684"/>
      <c r="F44" s="685"/>
      <c r="G44" s="685"/>
      <c r="H44" s="685"/>
      <c r="I44" s="686"/>
      <c r="J44" s="644" t="e">
        <f>IF(AND(#REF!="Muy Baja",#REF!="Leve"),CONCATENATE("R",#REF!),"")</f>
        <v>#REF!</v>
      </c>
      <c r="K44" s="645"/>
      <c r="L44" s="645" t="e">
        <f>IF(AND(#REF!="Muy Baja",#REF!="Leve"),CONCATENATE("R",#REF!),"")</f>
        <v>#REF!</v>
      </c>
      <c r="M44" s="645"/>
      <c r="N44" s="645" t="e">
        <f>IF(AND(#REF!="Muy Baja",#REF!="Leve"),CONCATENATE("R",#REF!),"")</f>
        <v>#REF!</v>
      </c>
      <c r="O44" s="646"/>
      <c r="P44" s="644" t="e">
        <f>IF(AND(#REF!="Muy Baja",#REF!="Menor"),CONCATENATE("R",#REF!),"")</f>
        <v>#REF!</v>
      </c>
      <c r="Q44" s="645"/>
      <c r="R44" s="645" t="e">
        <f>IF(AND(#REF!="Muy Baja",#REF!="Menor"),CONCATENATE("R",#REF!),"")</f>
        <v>#REF!</v>
      </c>
      <c r="S44" s="645"/>
      <c r="T44" s="645" t="e">
        <f>IF(AND(#REF!="Muy Baja",#REF!="Menor"),CONCATENATE("R",#REF!),"")</f>
        <v>#REF!</v>
      </c>
      <c r="U44" s="646"/>
      <c r="V44" s="653" t="e">
        <f>IF(AND(#REF!="Muy Baja",#REF!="Moderado"),CONCATENATE("R",#REF!),"")</f>
        <v>#REF!</v>
      </c>
      <c r="W44" s="654"/>
      <c r="X44" s="654" t="e">
        <f>IF(AND(#REF!="Muy Baja",#REF!="Moderado"),CONCATENATE("R",#REF!),"")</f>
        <v>#REF!</v>
      </c>
      <c r="Y44" s="654"/>
      <c r="Z44" s="654" t="e">
        <f>IF(AND(#REF!="Muy Baja",#REF!="Moderado"),CONCATENATE("R",#REF!),"")</f>
        <v>#REF!</v>
      </c>
      <c r="AA44" s="655"/>
      <c r="AB44" s="671" t="e">
        <f>IF(AND(#REF!="Muy Baja",#REF!="Mayor"),CONCATENATE("R",#REF!),"")</f>
        <v>#REF!</v>
      </c>
      <c r="AC44" s="672"/>
      <c r="AD44" s="672" t="e">
        <f>IF(AND(#REF!="Muy Baja",#REF!="Mayor"),CONCATENATE("R",#REF!),"")</f>
        <v>#REF!</v>
      </c>
      <c r="AE44" s="672"/>
      <c r="AF44" s="672" t="e">
        <f>IF(AND(#REF!="Muy Baja",#REF!="Mayor"),CONCATENATE("R",#REF!),"")</f>
        <v>#REF!</v>
      </c>
      <c r="AG44" s="673"/>
      <c r="AH44" s="662" t="e">
        <f>IF(AND(#REF!="Muy Baja",#REF!="Catastrófico"),CONCATENATE("R",#REF!),"")</f>
        <v>#REF!</v>
      </c>
      <c r="AI44" s="663"/>
      <c r="AJ44" s="663" t="e">
        <f>IF(AND(#REF!="Muy Baja",#REF!="Catastrófico"),CONCATENATE("R",#REF!),"")</f>
        <v>#REF!</v>
      </c>
      <c r="AK44" s="663"/>
      <c r="AL44" s="663" t="e">
        <f>IF(AND(#REF!="Muy Baja",#REF!="Catastrófico"),CONCATENATE("R",#REF!),"")</f>
        <v>#REF!</v>
      </c>
      <c r="AM44" s="664"/>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row>
    <row r="45" spans="1:80" ht="15.75" thickBot="1" x14ac:dyDescent="0.3">
      <c r="A45" s="69"/>
      <c r="B45" s="691"/>
      <c r="C45" s="691"/>
      <c r="D45" s="692"/>
      <c r="E45" s="687"/>
      <c r="F45" s="688"/>
      <c r="G45" s="688"/>
      <c r="H45" s="688"/>
      <c r="I45" s="689"/>
      <c r="J45" s="647"/>
      <c r="K45" s="648"/>
      <c r="L45" s="648"/>
      <c r="M45" s="648"/>
      <c r="N45" s="648"/>
      <c r="O45" s="649"/>
      <c r="P45" s="647"/>
      <c r="Q45" s="648"/>
      <c r="R45" s="648"/>
      <c r="S45" s="648"/>
      <c r="T45" s="648"/>
      <c r="U45" s="649"/>
      <c r="V45" s="656"/>
      <c r="W45" s="657"/>
      <c r="X45" s="657"/>
      <c r="Y45" s="657"/>
      <c r="Z45" s="657"/>
      <c r="AA45" s="658"/>
      <c r="AB45" s="674"/>
      <c r="AC45" s="675"/>
      <c r="AD45" s="675"/>
      <c r="AE45" s="675"/>
      <c r="AF45" s="675"/>
      <c r="AG45" s="676"/>
      <c r="AH45" s="665"/>
      <c r="AI45" s="666"/>
      <c r="AJ45" s="666"/>
      <c r="AK45" s="666"/>
      <c r="AL45" s="666"/>
      <c r="AM45" s="667"/>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row>
    <row r="46" spans="1:80" x14ac:dyDescent="0.25">
      <c r="A46" s="69"/>
      <c r="B46" s="69"/>
      <c r="C46" s="69"/>
      <c r="D46" s="69"/>
      <c r="E46" s="69"/>
      <c r="F46" s="69"/>
      <c r="G46" s="69"/>
      <c r="H46" s="69"/>
      <c r="I46" s="69"/>
      <c r="J46" s="681" t="s">
        <v>299</v>
      </c>
      <c r="K46" s="682"/>
      <c r="L46" s="682"/>
      <c r="M46" s="682"/>
      <c r="N46" s="682"/>
      <c r="O46" s="683"/>
      <c r="P46" s="681" t="s">
        <v>300</v>
      </c>
      <c r="Q46" s="682"/>
      <c r="R46" s="682"/>
      <c r="S46" s="682"/>
      <c r="T46" s="682"/>
      <c r="U46" s="683"/>
      <c r="V46" s="681" t="s">
        <v>301</v>
      </c>
      <c r="W46" s="682"/>
      <c r="X46" s="682"/>
      <c r="Y46" s="682"/>
      <c r="Z46" s="682"/>
      <c r="AA46" s="683"/>
      <c r="AB46" s="681" t="s">
        <v>302</v>
      </c>
      <c r="AC46" s="690"/>
      <c r="AD46" s="682"/>
      <c r="AE46" s="682"/>
      <c r="AF46" s="682"/>
      <c r="AG46" s="683"/>
      <c r="AH46" s="681" t="s">
        <v>303</v>
      </c>
      <c r="AI46" s="682"/>
      <c r="AJ46" s="682"/>
      <c r="AK46" s="682"/>
      <c r="AL46" s="682"/>
      <c r="AM46" s="683"/>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row>
    <row r="47" spans="1:80" x14ac:dyDescent="0.25">
      <c r="A47" s="69"/>
      <c r="B47" s="69"/>
      <c r="C47" s="69"/>
      <c r="D47" s="69"/>
      <c r="E47" s="69"/>
      <c r="F47" s="69"/>
      <c r="G47" s="69"/>
      <c r="H47" s="69"/>
      <c r="I47" s="69"/>
      <c r="J47" s="684"/>
      <c r="K47" s="685"/>
      <c r="L47" s="685"/>
      <c r="M47" s="685"/>
      <c r="N47" s="685"/>
      <c r="O47" s="686"/>
      <c r="P47" s="684"/>
      <c r="Q47" s="685"/>
      <c r="R47" s="685"/>
      <c r="S47" s="685"/>
      <c r="T47" s="685"/>
      <c r="U47" s="686"/>
      <c r="V47" s="684"/>
      <c r="W47" s="685"/>
      <c r="X47" s="685"/>
      <c r="Y47" s="685"/>
      <c r="Z47" s="685"/>
      <c r="AA47" s="686"/>
      <c r="AB47" s="684"/>
      <c r="AC47" s="685"/>
      <c r="AD47" s="685"/>
      <c r="AE47" s="685"/>
      <c r="AF47" s="685"/>
      <c r="AG47" s="686"/>
      <c r="AH47" s="684"/>
      <c r="AI47" s="685"/>
      <c r="AJ47" s="685"/>
      <c r="AK47" s="685"/>
      <c r="AL47" s="685"/>
      <c r="AM47" s="686"/>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row>
    <row r="48" spans="1:80" x14ac:dyDescent="0.25">
      <c r="A48" s="69"/>
      <c r="B48" s="69"/>
      <c r="C48" s="69"/>
      <c r="D48" s="69"/>
      <c r="E48" s="69"/>
      <c r="F48" s="69"/>
      <c r="G48" s="69"/>
      <c r="H48" s="69"/>
      <c r="I48" s="69"/>
      <c r="J48" s="684"/>
      <c r="K48" s="685"/>
      <c r="L48" s="685"/>
      <c r="M48" s="685"/>
      <c r="N48" s="685"/>
      <c r="O48" s="686"/>
      <c r="P48" s="684"/>
      <c r="Q48" s="685"/>
      <c r="R48" s="685"/>
      <c r="S48" s="685"/>
      <c r="T48" s="685"/>
      <c r="U48" s="686"/>
      <c r="V48" s="684"/>
      <c r="W48" s="685"/>
      <c r="X48" s="685"/>
      <c r="Y48" s="685"/>
      <c r="Z48" s="685"/>
      <c r="AA48" s="686"/>
      <c r="AB48" s="684"/>
      <c r="AC48" s="685"/>
      <c r="AD48" s="685"/>
      <c r="AE48" s="685"/>
      <c r="AF48" s="685"/>
      <c r="AG48" s="686"/>
      <c r="AH48" s="684"/>
      <c r="AI48" s="685"/>
      <c r="AJ48" s="685"/>
      <c r="AK48" s="685"/>
      <c r="AL48" s="685"/>
      <c r="AM48" s="686"/>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row>
    <row r="49" spans="1:80" x14ac:dyDescent="0.25">
      <c r="A49" s="69"/>
      <c r="B49" s="69"/>
      <c r="C49" s="69"/>
      <c r="D49" s="69"/>
      <c r="E49" s="69"/>
      <c r="F49" s="69"/>
      <c r="G49" s="69"/>
      <c r="H49" s="69"/>
      <c r="I49" s="69"/>
      <c r="J49" s="684"/>
      <c r="K49" s="685"/>
      <c r="L49" s="685"/>
      <c r="M49" s="685"/>
      <c r="N49" s="685"/>
      <c r="O49" s="686"/>
      <c r="P49" s="684"/>
      <c r="Q49" s="685"/>
      <c r="R49" s="685"/>
      <c r="S49" s="685"/>
      <c r="T49" s="685"/>
      <c r="U49" s="686"/>
      <c r="V49" s="684"/>
      <c r="W49" s="685"/>
      <c r="X49" s="685"/>
      <c r="Y49" s="685"/>
      <c r="Z49" s="685"/>
      <c r="AA49" s="686"/>
      <c r="AB49" s="684"/>
      <c r="AC49" s="685"/>
      <c r="AD49" s="685"/>
      <c r="AE49" s="685"/>
      <c r="AF49" s="685"/>
      <c r="AG49" s="686"/>
      <c r="AH49" s="684"/>
      <c r="AI49" s="685"/>
      <c r="AJ49" s="685"/>
      <c r="AK49" s="685"/>
      <c r="AL49" s="685"/>
      <c r="AM49" s="686"/>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row>
    <row r="50" spans="1:80" x14ac:dyDescent="0.25">
      <c r="A50" s="69"/>
      <c r="B50" s="69"/>
      <c r="C50" s="69"/>
      <c r="D50" s="69"/>
      <c r="E50" s="69"/>
      <c r="F50" s="69"/>
      <c r="G50" s="69"/>
      <c r="H50" s="69"/>
      <c r="I50" s="69"/>
      <c r="J50" s="684"/>
      <c r="K50" s="685"/>
      <c r="L50" s="685"/>
      <c r="M50" s="685"/>
      <c r="N50" s="685"/>
      <c r="O50" s="686"/>
      <c r="P50" s="684"/>
      <c r="Q50" s="685"/>
      <c r="R50" s="685"/>
      <c r="S50" s="685"/>
      <c r="T50" s="685"/>
      <c r="U50" s="686"/>
      <c r="V50" s="684"/>
      <c r="W50" s="685"/>
      <c r="X50" s="685"/>
      <c r="Y50" s="685"/>
      <c r="Z50" s="685"/>
      <c r="AA50" s="686"/>
      <c r="AB50" s="684"/>
      <c r="AC50" s="685"/>
      <c r="AD50" s="685"/>
      <c r="AE50" s="685"/>
      <c r="AF50" s="685"/>
      <c r="AG50" s="686"/>
      <c r="AH50" s="684"/>
      <c r="AI50" s="685"/>
      <c r="AJ50" s="685"/>
      <c r="AK50" s="685"/>
      <c r="AL50" s="685"/>
      <c r="AM50" s="686"/>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row>
    <row r="51" spans="1:80" ht="15.75" thickBot="1" x14ac:dyDescent="0.3">
      <c r="A51" s="69"/>
      <c r="B51" s="69"/>
      <c r="C51" s="69"/>
      <c r="D51" s="69"/>
      <c r="E51" s="69"/>
      <c r="F51" s="69"/>
      <c r="G51" s="69"/>
      <c r="H51" s="69"/>
      <c r="I51" s="69"/>
      <c r="J51" s="687"/>
      <c r="K51" s="688"/>
      <c r="L51" s="688"/>
      <c r="M51" s="688"/>
      <c r="N51" s="688"/>
      <c r="O51" s="689"/>
      <c r="P51" s="687"/>
      <c r="Q51" s="688"/>
      <c r="R51" s="688"/>
      <c r="S51" s="688"/>
      <c r="T51" s="688"/>
      <c r="U51" s="689"/>
      <c r="V51" s="687"/>
      <c r="W51" s="688"/>
      <c r="X51" s="688"/>
      <c r="Y51" s="688"/>
      <c r="Z51" s="688"/>
      <c r="AA51" s="689"/>
      <c r="AB51" s="687"/>
      <c r="AC51" s="688"/>
      <c r="AD51" s="688"/>
      <c r="AE51" s="688"/>
      <c r="AF51" s="688"/>
      <c r="AG51" s="689"/>
      <c r="AH51" s="687"/>
      <c r="AI51" s="688"/>
      <c r="AJ51" s="688"/>
      <c r="AK51" s="688"/>
      <c r="AL51" s="688"/>
      <c r="AM51" s="68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row>
    <row r="52" spans="1:80" x14ac:dyDescent="0.25">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row>
    <row r="53" spans="1:80" ht="15" customHeight="1" x14ac:dyDescent="0.25">
      <c r="A53" s="69"/>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row>
    <row r="54" spans="1:80" ht="15" customHeight="1" x14ac:dyDescent="0.25">
      <c r="A54" s="69"/>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row>
    <row r="55" spans="1:80" x14ac:dyDescent="0.25">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row>
    <row r="56" spans="1:80" x14ac:dyDescent="0.25">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row>
    <row r="57" spans="1:80" x14ac:dyDescent="0.25">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row>
    <row r="58" spans="1:80" x14ac:dyDescent="0.25">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row>
    <row r="59" spans="1:80" x14ac:dyDescent="0.25">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row>
    <row r="60" spans="1:80" x14ac:dyDescent="0.25">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row>
    <row r="61" spans="1:80" x14ac:dyDescent="0.25">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row>
    <row r="62" spans="1:80" x14ac:dyDescent="0.25">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row>
    <row r="63" spans="1:80" x14ac:dyDescent="0.25">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row>
    <row r="64" spans="1:80" x14ac:dyDescent="0.25">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row>
    <row r="65" spans="1:80" x14ac:dyDescent="0.2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row>
    <row r="66" spans="1:80" x14ac:dyDescent="0.25">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row>
    <row r="67" spans="1:80" x14ac:dyDescent="0.25">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row>
    <row r="68" spans="1:80" x14ac:dyDescent="0.25">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row>
    <row r="69" spans="1:80" x14ac:dyDescent="0.25">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row>
    <row r="70" spans="1:80" x14ac:dyDescent="0.25">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c r="BU70" s="69"/>
      <c r="BV70" s="69"/>
      <c r="BW70" s="69"/>
      <c r="BX70" s="69"/>
      <c r="BY70" s="69"/>
      <c r="BZ70" s="69"/>
      <c r="CA70" s="69"/>
      <c r="CB70" s="69"/>
    </row>
    <row r="71" spans="1:80" x14ac:dyDescent="0.25">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c r="BS71" s="69"/>
      <c r="BT71" s="69"/>
      <c r="BU71" s="69"/>
      <c r="BV71" s="69"/>
      <c r="BW71" s="69"/>
      <c r="BX71" s="69"/>
      <c r="BY71" s="69"/>
      <c r="BZ71" s="69"/>
      <c r="CA71" s="69"/>
      <c r="CB71" s="69"/>
    </row>
    <row r="72" spans="1:80" x14ac:dyDescent="0.25">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c r="BZ72" s="69"/>
      <c r="CA72" s="69"/>
      <c r="CB72" s="69"/>
    </row>
    <row r="73" spans="1:80" x14ac:dyDescent="0.25">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c r="BS73" s="69"/>
      <c r="BT73" s="69"/>
      <c r="BU73" s="69"/>
      <c r="BV73" s="69"/>
      <c r="BW73" s="69"/>
      <c r="BX73" s="69"/>
      <c r="BY73" s="69"/>
      <c r="BZ73" s="69"/>
      <c r="CA73" s="69"/>
      <c r="CB73" s="69"/>
    </row>
    <row r="74" spans="1:80" x14ac:dyDescent="0.25">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row>
    <row r="75" spans="1:80" x14ac:dyDescent="0.25">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row>
    <row r="76" spans="1:80" x14ac:dyDescent="0.25">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c r="BZ76" s="69"/>
      <c r="CA76" s="69"/>
      <c r="CB76" s="69"/>
    </row>
    <row r="77" spans="1:80" x14ac:dyDescent="0.25">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row>
    <row r="78" spans="1:80" x14ac:dyDescent="0.25">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c r="BZ78" s="69"/>
      <c r="CA78" s="69"/>
      <c r="CB78" s="69"/>
    </row>
    <row r="79" spans="1:80" x14ac:dyDescent="0.25">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80" x14ac:dyDescent="0.25">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row>
    <row r="81" spans="1:63" x14ac:dyDescent="0.25">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row>
    <row r="82" spans="1:63" x14ac:dyDescent="0.25">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row>
    <row r="83" spans="1:63" x14ac:dyDescent="0.25">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row>
    <row r="84" spans="1:63" x14ac:dyDescent="0.25">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row>
    <row r="85" spans="1:63" x14ac:dyDescent="0.25">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row>
    <row r="86" spans="1:63" x14ac:dyDescent="0.2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row>
    <row r="87" spans="1:63" x14ac:dyDescent="0.25">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row>
    <row r="88" spans="1:63" x14ac:dyDescent="0.25">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row>
    <row r="89" spans="1:63" x14ac:dyDescent="0.25">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row>
    <row r="90" spans="1:63" x14ac:dyDescent="0.25">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row>
    <row r="91" spans="1:63" x14ac:dyDescent="0.25">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row>
    <row r="92" spans="1:63" x14ac:dyDescent="0.2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row>
    <row r="93" spans="1:63" x14ac:dyDescent="0.25">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row>
    <row r="94" spans="1:63" x14ac:dyDescent="0.25">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row>
    <row r="95" spans="1:63" x14ac:dyDescent="0.2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row>
    <row r="96" spans="1:63" x14ac:dyDescent="0.25">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row>
    <row r="97" spans="1:63" x14ac:dyDescent="0.25">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row>
    <row r="98" spans="1:63" x14ac:dyDescent="0.25">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row>
    <row r="99" spans="1:63" x14ac:dyDescent="0.25">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row>
    <row r="100" spans="1:63" x14ac:dyDescent="0.25">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row>
    <row r="101" spans="1:63" x14ac:dyDescent="0.2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row>
    <row r="102" spans="1:63" x14ac:dyDescent="0.25">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row>
    <row r="103" spans="1:63" x14ac:dyDescent="0.25">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row>
    <row r="104" spans="1:63" x14ac:dyDescent="0.25">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row>
    <row r="105" spans="1:63" x14ac:dyDescent="0.25">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row>
    <row r="106" spans="1:63" x14ac:dyDescent="0.25">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row>
    <row r="107" spans="1:63" x14ac:dyDescent="0.25">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row>
    <row r="108" spans="1:63" x14ac:dyDescent="0.25">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row>
    <row r="109" spans="1:63" x14ac:dyDescent="0.25">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row>
    <row r="110" spans="1:63" x14ac:dyDescent="0.25">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row>
    <row r="111" spans="1:63" x14ac:dyDescent="0.25">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row>
    <row r="112" spans="1:63" x14ac:dyDescent="0.25">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row>
    <row r="113" spans="1:63" x14ac:dyDescent="0.25">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row>
    <row r="114" spans="1:63" x14ac:dyDescent="0.25">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row>
    <row r="115" spans="1:63" x14ac:dyDescent="0.25">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row>
    <row r="116" spans="1:63" x14ac:dyDescent="0.25">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row>
    <row r="117" spans="1:63" x14ac:dyDescent="0.25">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row>
    <row r="118" spans="1:63" x14ac:dyDescent="0.25">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row>
    <row r="119" spans="1:63" x14ac:dyDescent="0.25">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row>
    <row r="120" spans="1:63" x14ac:dyDescent="0.25">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row>
    <row r="121" spans="1:63" x14ac:dyDescent="0.25">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row>
    <row r="122" spans="1:63" x14ac:dyDescent="0.25">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row>
    <row r="123" spans="1:63" x14ac:dyDescent="0.25">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row>
    <row r="124" spans="1:63" x14ac:dyDescent="0.25">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row>
    <row r="125" spans="1:63" x14ac:dyDescent="0.25">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row>
    <row r="126" spans="1:63" x14ac:dyDescent="0.25">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row>
    <row r="127" spans="1:63" x14ac:dyDescent="0.25">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row>
    <row r="128" spans="1:63" x14ac:dyDescent="0.25">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row>
    <row r="129" spans="2:63" x14ac:dyDescent="0.25">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row>
    <row r="130" spans="2:63" x14ac:dyDescent="0.25">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row>
    <row r="131" spans="2:63" x14ac:dyDescent="0.25">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row>
    <row r="132" spans="2:63" x14ac:dyDescent="0.25">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row>
    <row r="133" spans="2:63" x14ac:dyDescent="0.25">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row>
    <row r="134" spans="2:63" x14ac:dyDescent="0.25">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row>
    <row r="135" spans="2:63" x14ac:dyDescent="0.25">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row>
    <row r="136" spans="2:63" x14ac:dyDescent="0.25">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row>
    <row r="137" spans="2:63" x14ac:dyDescent="0.25">
      <c r="B137" s="69"/>
      <c r="C137" s="69"/>
      <c r="D137" s="69"/>
      <c r="E137" s="69"/>
      <c r="F137" s="69"/>
      <c r="G137" s="69"/>
      <c r="H137" s="69"/>
      <c r="I137" s="69"/>
    </row>
    <row r="138" spans="2:63" x14ac:dyDescent="0.25">
      <c r="B138" s="69"/>
      <c r="C138" s="69"/>
      <c r="D138" s="69"/>
      <c r="E138" s="69"/>
      <c r="F138" s="69"/>
      <c r="G138" s="69"/>
      <c r="H138" s="69"/>
      <c r="I138" s="69"/>
    </row>
    <row r="139" spans="2:63" x14ac:dyDescent="0.25">
      <c r="B139" s="69"/>
      <c r="C139" s="69"/>
      <c r="D139" s="69"/>
      <c r="E139" s="69"/>
      <c r="F139" s="69"/>
      <c r="G139" s="69"/>
      <c r="H139" s="69"/>
      <c r="I139" s="69"/>
    </row>
    <row r="140" spans="2:63" x14ac:dyDescent="0.25">
      <c r="B140" s="69"/>
      <c r="C140" s="69"/>
      <c r="D140" s="69"/>
      <c r="E140" s="69"/>
      <c r="F140" s="69"/>
      <c r="G140" s="69"/>
      <c r="H140" s="69"/>
      <c r="I140" s="69"/>
    </row>
  </sheetData>
  <mergeCells count="317">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42:AC43"/>
    <mergeCell ref="AD42:AE43"/>
    <mergeCell ref="AF42:AG43"/>
    <mergeCell ref="AB44:AC45"/>
    <mergeCell ref="AD44:AE45"/>
    <mergeCell ref="AF44:AG45"/>
    <mergeCell ref="AB38:AC39"/>
    <mergeCell ref="AD38:AE39"/>
    <mergeCell ref="AF38:AG39"/>
    <mergeCell ref="AB40:AC41"/>
    <mergeCell ref="AD40:AE41"/>
    <mergeCell ref="AF40:AG41"/>
    <mergeCell ref="AH10:AI11"/>
    <mergeCell ref="AJ10:AK11"/>
    <mergeCell ref="AL10:AM11"/>
    <mergeCell ref="AH12:AI13"/>
    <mergeCell ref="AJ12:AK13"/>
    <mergeCell ref="AL12:AM13"/>
    <mergeCell ref="AH6:AI7"/>
    <mergeCell ref="AJ6:AK7"/>
    <mergeCell ref="AL6:AM7"/>
    <mergeCell ref="AH8:AI9"/>
    <mergeCell ref="AJ8:AK9"/>
    <mergeCell ref="AL8:AM9"/>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42:AI43"/>
    <mergeCell ref="AJ42:AK43"/>
    <mergeCell ref="AL42:AM43"/>
    <mergeCell ref="AH44:AI45"/>
    <mergeCell ref="AJ44:AK45"/>
    <mergeCell ref="AL44:AM45"/>
    <mergeCell ref="AH38:AI39"/>
    <mergeCell ref="AJ38:AK39"/>
    <mergeCell ref="AL38:AM39"/>
    <mergeCell ref="AH40:AI41"/>
    <mergeCell ref="AJ40:AK41"/>
    <mergeCell ref="AL40:AM41"/>
    <mergeCell ref="J18:K19"/>
    <mergeCell ref="L18:M19"/>
    <mergeCell ref="N18:O19"/>
    <mergeCell ref="J20:K21"/>
    <mergeCell ref="L20:M21"/>
    <mergeCell ref="N20:O21"/>
    <mergeCell ref="J14:K15"/>
    <mergeCell ref="L14:M15"/>
    <mergeCell ref="N14:O15"/>
    <mergeCell ref="J16:K17"/>
    <mergeCell ref="L16:M17"/>
    <mergeCell ref="N16:O17"/>
    <mergeCell ref="P18:Q19"/>
    <mergeCell ref="R18:S19"/>
    <mergeCell ref="T18:U19"/>
    <mergeCell ref="P20:Q21"/>
    <mergeCell ref="R20:S21"/>
    <mergeCell ref="T20:U21"/>
    <mergeCell ref="P14:Q15"/>
    <mergeCell ref="R14:S15"/>
    <mergeCell ref="T14:U15"/>
    <mergeCell ref="P16:Q17"/>
    <mergeCell ref="R16:S17"/>
    <mergeCell ref="T16:U17"/>
    <mergeCell ref="J26:K27"/>
    <mergeCell ref="L26:M27"/>
    <mergeCell ref="N26:O27"/>
    <mergeCell ref="J28:K29"/>
    <mergeCell ref="L28:M29"/>
    <mergeCell ref="N28:O29"/>
    <mergeCell ref="J22:K23"/>
    <mergeCell ref="L22:M23"/>
    <mergeCell ref="N22:O23"/>
    <mergeCell ref="J24:K25"/>
    <mergeCell ref="L24:M25"/>
    <mergeCell ref="N24:O25"/>
    <mergeCell ref="P26:Q27"/>
    <mergeCell ref="R26:S27"/>
    <mergeCell ref="T26:U27"/>
    <mergeCell ref="P28:Q29"/>
    <mergeCell ref="R28:S29"/>
    <mergeCell ref="T28:U29"/>
    <mergeCell ref="P22:Q23"/>
    <mergeCell ref="R22:S23"/>
    <mergeCell ref="T22:U23"/>
    <mergeCell ref="P24:Q25"/>
    <mergeCell ref="R24:S25"/>
    <mergeCell ref="T24:U25"/>
    <mergeCell ref="V26:W27"/>
    <mergeCell ref="X26:Y27"/>
    <mergeCell ref="Z26:AA27"/>
    <mergeCell ref="V28:W29"/>
    <mergeCell ref="X28:Y29"/>
    <mergeCell ref="Z28:AA29"/>
    <mergeCell ref="V22:W23"/>
    <mergeCell ref="X22:Y23"/>
    <mergeCell ref="Z22:AA23"/>
    <mergeCell ref="V24:W25"/>
    <mergeCell ref="X24:Y25"/>
    <mergeCell ref="Z24:AA25"/>
    <mergeCell ref="V34:W35"/>
    <mergeCell ref="X34:Y35"/>
    <mergeCell ref="Z34:AA35"/>
    <mergeCell ref="V36:W37"/>
    <mergeCell ref="X36:Y37"/>
    <mergeCell ref="Z36:AA37"/>
    <mergeCell ref="V30:W31"/>
    <mergeCell ref="X30:Y31"/>
    <mergeCell ref="Z30:AA31"/>
    <mergeCell ref="V32:W33"/>
    <mergeCell ref="X32:Y33"/>
    <mergeCell ref="Z32:AA33"/>
    <mergeCell ref="P34:Q35"/>
    <mergeCell ref="R34:S35"/>
    <mergeCell ref="T34:U35"/>
    <mergeCell ref="P36:Q37"/>
    <mergeCell ref="R36:S37"/>
    <mergeCell ref="T36:U37"/>
    <mergeCell ref="P30:Q31"/>
    <mergeCell ref="R30:S31"/>
    <mergeCell ref="T30:U31"/>
    <mergeCell ref="P32:Q33"/>
    <mergeCell ref="R32:S33"/>
    <mergeCell ref="T32:U33"/>
    <mergeCell ref="V42:W43"/>
    <mergeCell ref="X42:Y43"/>
    <mergeCell ref="Z42:AA43"/>
    <mergeCell ref="V44:W45"/>
    <mergeCell ref="X44:Y45"/>
    <mergeCell ref="Z44:AA45"/>
    <mergeCell ref="V38:W39"/>
    <mergeCell ref="X38:Y39"/>
    <mergeCell ref="Z38:AA39"/>
    <mergeCell ref="V40:W41"/>
    <mergeCell ref="X40:Y41"/>
    <mergeCell ref="Z40:AA41"/>
    <mergeCell ref="N40:O41"/>
    <mergeCell ref="J34:K35"/>
    <mergeCell ref="L34:M35"/>
    <mergeCell ref="N34:O35"/>
    <mergeCell ref="J36:K37"/>
    <mergeCell ref="L36:M37"/>
    <mergeCell ref="N36:O37"/>
    <mergeCell ref="J30:K31"/>
    <mergeCell ref="L30:M31"/>
    <mergeCell ref="N30:O31"/>
    <mergeCell ref="J32:K33"/>
    <mergeCell ref="L32:M33"/>
    <mergeCell ref="N32:O33"/>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9f59ed0-39e4-4f2c-a3c8-aef09bfcd621" xsi:nil="true"/>
    <lcf76f155ced4ddcb4097134ff3c332f xmlns="8c83d6df-042f-4856-8300-b0a89e9522b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36D6CB328D2D846A139BE6F8E264450" ma:contentTypeVersion="15" ma:contentTypeDescription="Crear nuevo documento." ma:contentTypeScope="" ma:versionID="a2bf7b6923d6d4a8cdbb5e81aaaf9809">
  <xsd:schema xmlns:xsd="http://www.w3.org/2001/XMLSchema" xmlns:xs="http://www.w3.org/2001/XMLSchema" xmlns:p="http://schemas.microsoft.com/office/2006/metadata/properties" xmlns:ns2="99f59ed0-39e4-4f2c-a3c8-aef09bfcd621" xmlns:ns3="8c83d6df-042f-4856-8300-b0a89e9522be" targetNamespace="http://schemas.microsoft.com/office/2006/metadata/properties" ma:root="true" ma:fieldsID="5594cfc5c30189d1832e6a049b25eec2" ns2:_="" ns3:_="">
    <xsd:import namespace="99f59ed0-39e4-4f2c-a3c8-aef09bfcd621"/>
    <xsd:import namespace="8c83d6df-042f-4856-8300-b0a89e9522b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CR" minOccurs="0"/>
                <xsd:element ref="ns3:MediaServiceGenerationTime" minOccurs="0"/>
                <xsd:element ref="ns3:MediaServiceEventHashCode" minOccurs="0"/>
                <xsd:element ref="ns3:MediaServiceDateTaken" minOccurs="0"/>
                <xsd:element ref="ns3:lcf76f155ced4ddcb4097134ff3c332f" minOccurs="0"/>
                <xsd:element ref="ns2:TaxCatchAll" minOccurs="0"/>
                <xsd:element ref="ns3:MediaLengthInSeconds"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f59ed0-39e4-4f2c-a3c8-aef09bfcd621"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bc94d2c1-57c7-4556-a948-eb5f53433570}" ma:internalName="TaxCatchAll" ma:showField="CatchAllData" ma:web="99f59ed0-39e4-4f2c-a3c8-aef09bfcd62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c83d6df-042f-4856-8300-b0a89e9522b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dbcad680-5a29-4d0b-8086-9ecf1ca567a9" ma:termSetId="09814cd3-568e-fe90-9814-8d621ff8fb84" ma:anchorId="fba54fb3-c3e1-fe81-a776-ca4b69148c4d" ma:open="true" ma:isKeyword="false">
      <xsd:complexType>
        <xsd:sequence>
          <xsd:element ref="pc:Terms" minOccurs="0" maxOccurs="1"/>
        </xsd:sequence>
      </xsd:complexType>
    </xsd:element>
    <xsd:element name="MediaLengthInSeconds" ma:index="19" nillable="true" ma:displayName="MediaLengthInSeconds" ma:hidden="true" ma:internalName="MediaLengthInSeconds" ma:readOnly="true">
      <xsd:simpleType>
        <xsd:restriction base="dms:Unknow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D80A99-D8AF-47F0-A652-269DA241C263}">
  <ds:schemaRefs>
    <ds:schemaRef ds:uri="http://purl.org/dc/dcmitype/"/>
    <ds:schemaRef ds:uri="99f59ed0-39e4-4f2c-a3c8-aef09bfcd621"/>
    <ds:schemaRef ds:uri="http://www.w3.org/XML/1998/namespace"/>
    <ds:schemaRef ds:uri="http://purl.org/dc/term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8c83d6df-042f-4856-8300-b0a89e9522be"/>
  </ds:schemaRefs>
</ds:datastoreItem>
</file>

<file path=customXml/itemProps2.xml><?xml version="1.0" encoding="utf-8"?>
<ds:datastoreItem xmlns:ds="http://schemas.openxmlformats.org/officeDocument/2006/customXml" ds:itemID="{4BBF8704-0710-4834-80E8-F8AF3BB15B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f59ed0-39e4-4f2c-a3c8-aef09bfcd621"/>
    <ds:schemaRef ds:uri="8c83d6df-042f-4856-8300-b0a89e9522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18AF9F-B3A5-45E8-83B6-289B622DF8D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9</vt:i4>
      </vt:variant>
    </vt:vector>
  </HeadingPairs>
  <TitlesOfParts>
    <vt:vector size="13" baseType="lpstr">
      <vt:lpstr>Instructivo</vt:lpstr>
      <vt:lpstr>Mapa de Riesgos de Corrupción </vt:lpstr>
      <vt:lpstr>Evaluación de impacto</vt:lpstr>
      <vt:lpstr>Evaluación Control</vt:lpstr>
      <vt:lpstr>'Evaluación Control'!Área_de_impresión</vt:lpstr>
      <vt:lpstr>'Evaluación de impacto'!Área_de_impresión</vt:lpstr>
      <vt:lpstr>Calculo_Impacto</vt:lpstr>
      <vt:lpstr>Calculo_Probabilidad</vt:lpstr>
      <vt:lpstr>DEBIL</vt:lpstr>
      <vt:lpstr>Evaluación_diseño_control</vt:lpstr>
      <vt:lpstr>FUERTE</vt:lpstr>
      <vt:lpstr>Matriz_Impacto</vt:lpstr>
      <vt:lpstr>MODERADO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Myrian Cubillos Benavides</dc:creator>
  <cp:keywords/>
  <dc:description/>
  <cp:lastModifiedBy>Angela Milena Pena Mendez</cp:lastModifiedBy>
  <cp:revision/>
  <cp:lastPrinted>2023-01-30T17:27:57Z</cp:lastPrinted>
  <dcterms:created xsi:type="dcterms:W3CDTF">2020-03-24T23:12:47Z</dcterms:created>
  <dcterms:modified xsi:type="dcterms:W3CDTF">2023-01-30T20:41:01Z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1acc0d-dcc4-4dc9-a2c5-be70b05a2fe6_Enabled">
    <vt:lpwstr>true</vt:lpwstr>
  </property>
  <property fmtid="{D5CDD505-2E9C-101B-9397-08002B2CF9AE}" pid="3" name="MSIP_Label_e81acc0d-dcc4-4dc9-a2c5-be70b05a2fe6_SetDate">
    <vt:lpwstr>2021-10-12T23:53:58Z</vt:lpwstr>
  </property>
  <property fmtid="{D5CDD505-2E9C-101B-9397-08002B2CF9AE}" pid="4" name="MSIP_Label_e81acc0d-dcc4-4dc9-a2c5-be70b05a2fe6_Method">
    <vt:lpwstr>Privileged</vt:lpwstr>
  </property>
  <property fmtid="{D5CDD505-2E9C-101B-9397-08002B2CF9AE}" pid="5" name="MSIP_Label_e81acc0d-dcc4-4dc9-a2c5-be70b05a2fe6_Name">
    <vt:lpwstr>e81acc0d-dcc4-4dc9-a2c5-be70b05a2fe6</vt:lpwstr>
  </property>
  <property fmtid="{D5CDD505-2E9C-101B-9397-08002B2CF9AE}" pid="6" name="MSIP_Label_e81acc0d-dcc4-4dc9-a2c5-be70b05a2fe6_SiteId">
    <vt:lpwstr>a00de4ec-48a8-43a6-be74-e31274e2060d</vt:lpwstr>
  </property>
  <property fmtid="{D5CDD505-2E9C-101B-9397-08002B2CF9AE}" pid="7" name="MSIP_Label_e81acc0d-dcc4-4dc9-a2c5-be70b05a2fe6_ActionId">
    <vt:lpwstr>ced99a13-b074-43ed-8a14-00e6f49b8f06</vt:lpwstr>
  </property>
  <property fmtid="{D5CDD505-2E9C-101B-9397-08002B2CF9AE}" pid="8" name="MSIP_Label_e81acc0d-dcc4-4dc9-a2c5-be70b05a2fe6_ContentBits">
    <vt:lpwstr>0</vt:lpwstr>
  </property>
  <property fmtid="{D5CDD505-2E9C-101B-9397-08002B2CF9AE}" pid="9" name="ContentTypeId">
    <vt:lpwstr>0x010100936D6CB328D2D846A139BE6F8E264450</vt:lpwstr>
  </property>
  <property fmtid="{D5CDD505-2E9C-101B-9397-08002B2CF9AE}" pid="10" name="MediaServiceImageTags">
    <vt:lpwstr/>
  </property>
</Properties>
</file>