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D:\Users\USUARIO\Documents\2023\SUPERTRANSPORTE\8. AGOSTO\"/>
    </mc:Choice>
  </mc:AlternateContent>
  <xr:revisionPtr revIDLastSave="0" documentId="13_ncr:1_{F4C04786-0380-4E35-AE06-62CAD8760D44}" xr6:coauthVersionLast="47" xr6:coauthVersionMax="47" xr10:uidLastSave="{00000000-0000-0000-0000-000000000000}"/>
  <bookViews>
    <workbookView xWindow="-120" yWindow="-120" windowWidth="20730" windowHeight="11040" xr2:uid="{1B4F26EA-66A8-46BA-9B4A-1E62E69FCCC7}"/>
  </bookViews>
  <sheets>
    <sheet name="Mapa de Riesgos de Gestión "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0" hidden="1">'Mapa de Riesgos de Gestión '!$A$7:$AN$215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15" i="1" l="1"/>
  <c r="AA215" i="1"/>
  <c r="AD214" i="1"/>
  <c r="AA214" i="1"/>
  <c r="AD213" i="1"/>
  <c r="AA213" i="1"/>
  <c r="AD212" i="1"/>
  <c r="AA212" i="1"/>
  <c r="AD211" i="1"/>
  <c r="AA211" i="1"/>
  <c r="AD210" i="1"/>
  <c r="AA210" i="1"/>
  <c r="P210" i="1"/>
  <c r="Q210" i="1" s="1"/>
  <c r="R210" i="1" s="1"/>
  <c r="L210" i="1"/>
  <c r="M210" i="1" s="1"/>
  <c r="AD209" i="1"/>
  <c r="AA209" i="1"/>
  <c r="AD208" i="1"/>
  <c r="AA208" i="1"/>
  <c r="AD207" i="1"/>
  <c r="AA207" i="1"/>
  <c r="AD206" i="1"/>
  <c r="AA206" i="1"/>
  <c r="AD205" i="1"/>
  <c r="AA205" i="1"/>
  <c r="AL206" i="1" s="1"/>
  <c r="AK206" i="1" s="1"/>
  <c r="AD204" i="1"/>
  <c r="AA204" i="1"/>
  <c r="P204" i="1"/>
  <c r="Q204" i="1" s="1"/>
  <c r="R204" i="1" s="1"/>
  <c r="L204" i="1"/>
  <c r="M204" i="1" s="1"/>
  <c r="N204" i="1" s="1"/>
  <c r="AD203" i="1"/>
  <c r="AA203" i="1"/>
  <c r="P203" i="1"/>
  <c r="Q203" i="1" s="1"/>
  <c r="M203" i="1"/>
  <c r="N203" i="1" s="1"/>
  <c r="AD202" i="1"/>
  <c r="AA202" i="1"/>
  <c r="P202" i="1"/>
  <c r="Q202" i="1" s="1"/>
  <c r="R202" i="1" s="1"/>
  <c r="AL202" i="1" s="1"/>
  <c r="AK202" i="1" s="1"/>
  <c r="M202" i="1"/>
  <c r="N202" i="1" s="1"/>
  <c r="AD189" i="1"/>
  <c r="AD188" i="1"/>
  <c r="P188" i="1"/>
  <c r="Q188" i="1" s="1"/>
  <c r="R188" i="1" s="1"/>
  <c r="AL188" i="1" s="1"/>
  <c r="M188" i="1"/>
  <c r="AD187" i="1"/>
  <c r="AA187" i="1"/>
  <c r="AD186" i="1"/>
  <c r="AA186" i="1"/>
  <c r="AD185" i="1"/>
  <c r="AA185" i="1"/>
  <c r="P185" i="1"/>
  <c r="Q185" i="1" s="1"/>
  <c r="R185" i="1" s="1"/>
  <c r="AL185" i="1" s="1"/>
  <c r="M185" i="1"/>
  <c r="N185" i="1" s="1"/>
  <c r="AD184" i="1"/>
  <c r="AA184" i="1"/>
  <c r="AD183" i="1"/>
  <c r="AA183" i="1"/>
  <c r="AD182" i="1"/>
  <c r="AA182" i="1"/>
  <c r="AD181" i="1"/>
  <c r="AA181" i="1"/>
  <c r="AD180" i="1"/>
  <c r="AA180" i="1"/>
  <c r="AD179" i="1"/>
  <c r="AA179" i="1"/>
  <c r="P179" i="1"/>
  <c r="Q179" i="1" s="1"/>
  <c r="R179" i="1" s="1"/>
  <c r="M179" i="1"/>
  <c r="N179" i="1" s="1"/>
  <c r="AD172" i="1"/>
  <c r="AA172" i="1"/>
  <c r="P172" i="1"/>
  <c r="Q172" i="1" s="1"/>
  <c r="R172" i="1" s="1"/>
  <c r="M172" i="1"/>
  <c r="AD165" i="1"/>
  <c r="AD164" i="1"/>
  <c r="AD163" i="1"/>
  <c r="P163" i="1"/>
  <c r="Q163" i="1" s="1"/>
  <c r="M163" i="1"/>
  <c r="N163" i="1" s="1"/>
  <c r="AD162" i="1"/>
  <c r="AA162" i="1"/>
  <c r="AD161" i="1"/>
  <c r="AA161" i="1"/>
  <c r="AD160" i="1"/>
  <c r="AA160" i="1"/>
  <c r="AD159" i="1"/>
  <c r="AA159" i="1"/>
  <c r="AH160" i="1" s="1"/>
  <c r="AJ160" i="1" s="1"/>
  <c r="AD158" i="1"/>
  <c r="AA158" i="1"/>
  <c r="AD157" i="1"/>
  <c r="AA157" i="1"/>
  <c r="P157" i="1"/>
  <c r="Q157" i="1" s="1"/>
  <c r="M157" i="1"/>
  <c r="N157" i="1" s="1"/>
  <c r="AD156" i="1"/>
  <c r="AA156" i="1"/>
  <c r="AL156" i="1" s="1"/>
  <c r="AK156" i="1" s="1"/>
  <c r="AD155" i="1"/>
  <c r="AA155" i="1"/>
  <c r="AD154" i="1"/>
  <c r="AA154" i="1"/>
  <c r="AD153" i="1"/>
  <c r="AA153" i="1"/>
  <c r="AD152" i="1"/>
  <c r="AA152" i="1"/>
  <c r="AD151" i="1"/>
  <c r="AA151" i="1"/>
  <c r="P151" i="1"/>
  <c r="Q151" i="1" s="1"/>
  <c r="M151" i="1"/>
  <c r="N151" i="1" s="1"/>
  <c r="AD150" i="1"/>
  <c r="AA150" i="1"/>
  <c r="AD149" i="1"/>
  <c r="AA149" i="1"/>
  <c r="AD148" i="1"/>
  <c r="AA148" i="1"/>
  <c r="AD147" i="1"/>
  <c r="AA147" i="1"/>
  <c r="AD146" i="1"/>
  <c r="AA146" i="1"/>
  <c r="AD145" i="1"/>
  <c r="AA145" i="1"/>
  <c r="AL145" i="1" s="1"/>
  <c r="AK145" i="1" s="1"/>
  <c r="P145" i="1"/>
  <c r="Q145" i="1" s="1"/>
  <c r="M145" i="1"/>
  <c r="N145" i="1" s="1"/>
  <c r="AD144" i="1"/>
  <c r="AA144" i="1"/>
  <c r="AD143" i="1"/>
  <c r="AA143" i="1"/>
  <c r="AD142" i="1"/>
  <c r="AA142" i="1"/>
  <c r="AD141" i="1"/>
  <c r="AA141" i="1"/>
  <c r="AD140" i="1"/>
  <c r="AA140" i="1"/>
  <c r="AD139" i="1"/>
  <c r="AA139" i="1"/>
  <c r="P139" i="1"/>
  <c r="Q139" i="1" s="1"/>
  <c r="R139" i="1" s="1"/>
  <c r="M139" i="1"/>
  <c r="N139" i="1" s="1"/>
  <c r="L127" i="1"/>
  <c r="AD126" i="1"/>
  <c r="AA126" i="1"/>
  <c r="AD125" i="1"/>
  <c r="AA125" i="1"/>
  <c r="AD124" i="1"/>
  <c r="AA124" i="1"/>
  <c r="AD123" i="1"/>
  <c r="AA123" i="1"/>
  <c r="AD122" i="1"/>
  <c r="AA122" i="1"/>
  <c r="AH122" i="1" s="1"/>
  <c r="Q121" i="1"/>
  <c r="R121" i="1" s="1"/>
  <c r="AL121" i="1" s="1"/>
  <c r="AK121" i="1" s="1"/>
  <c r="M121" i="1"/>
  <c r="N121" i="1" s="1"/>
  <c r="AH121" i="1" s="1"/>
  <c r="AD120" i="1"/>
  <c r="AA120" i="1"/>
  <c r="AD119" i="1"/>
  <c r="AA119" i="1"/>
  <c r="AD118" i="1"/>
  <c r="AA118" i="1"/>
  <c r="AD117" i="1"/>
  <c r="AA117" i="1"/>
  <c r="AH117" i="1" s="1"/>
  <c r="Q116" i="1"/>
  <c r="R116" i="1" s="1"/>
  <c r="AL116" i="1" s="1"/>
  <c r="AK116" i="1" s="1"/>
  <c r="M116" i="1"/>
  <c r="AD115" i="1"/>
  <c r="AA115" i="1"/>
  <c r="AD114" i="1"/>
  <c r="AA114" i="1"/>
  <c r="AD113" i="1"/>
  <c r="AA113" i="1"/>
  <c r="AD112" i="1"/>
  <c r="AA112" i="1"/>
  <c r="AD111" i="1"/>
  <c r="AA111" i="1"/>
  <c r="AL111" i="1" s="1"/>
  <c r="AK111" i="1" s="1"/>
  <c r="Q110" i="1"/>
  <c r="R110" i="1" s="1"/>
  <c r="AL110" i="1" s="1"/>
  <c r="AK110" i="1" s="1"/>
  <c r="M110" i="1"/>
  <c r="N110" i="1" s="1"/>
  <c r="AH110" i="1" s="1"/>
  <c r="AD109" i="1"/>
  <c r="AA109" i="1"/>
  <c r="AD108" i="1"/>
  <c r="AA108" i="1"/>
  <c r="AD107" i="1"/>
  <c r="AA107" i="1"/>
  <c r="AD106" i="1"/>
  <c r="AA106" i="1"/>
  <c r="AD105" i="1"/>
  <c r="AA105" i="1"/>
  <c r="Q104" i="1"/>
  <c r="R104" i="1" s="1"/>
  <c r="AL104" i="1" s="1"/>
  <c r="AK104" i="1" s="1"/>
  <c r="M104" i="1"/>
  <c r="N104" i="1" s="1"/>
  <c r="AH104" i="1" s="1"/>
  <c r="AD103" i="1"/>
  <c r="AA103" i="1"/>
  <c r="AD102" i="1"/>
  <c r="AA102" i="1"/>
  <c r="AD101" i="1"/>
  <c r="AA101" i="1"/>
  <c r="AD100" i="1"/>
  <c r="AA100" i="1"/>
  <c r="AD99" i="1"/>
  <c r="AA99" i="1"/>
  <c r="AL99" i="1" s="1"/>
  <c r="AK99" i="1" s="1"/>
  <c r="Q98" i="1"/>
  <c r="M98" i="1"/>
  <c r="N98" i="1" s="1"/>
  <c r="AH98" i="1" s="1"/>
  <c r="AJ98" i="1" s="1"/>
  <c r="AD97" i="1"/>
  <c r="AA97" i="1"/>
  <c r="AD96" i="1"/>
  <c r="AA96" i="1"/>
  <c r="AD94" i="1"/>
  <c r="AA94" i="1"/>
  <c r="AD93" i="1"/>
  <c r="AA93" i="1"/>
  <c r="AD92" i="1"/>
  <c r="AA92" i="1"/>
  <c r="P92" i="1"/>
  <c r="Q92" i="1" s="1"/>
  <c r="M92" i="1"/>
  <c r="N92" i="1" s="1"/>
  <c r="D92" i="1"/>
  <c r="AK46" i="1"/>
  <c r="AI46" i="1"/>
  <c r="AK45" i="1"/>
  <c r="AI45" i="1"/>
  <c r="AK44" i="1"/>
  <c r="AI44" i="1"/>
  <c r="AD43" i="1"/>
  <c r="P43" i="1"/>
  <c r="Q43" i="1" s="1"/>
  <c r="M43" i="1"/>
  <c r="N43" i="1" s="1"/>
  <c r="AH43" i="1" s="1"/>
  <c r="E43" i="1"/>
  <c r="D43" i="1"/>
  <c r="AD42" i="1"/>
  <c r="AA42" i="1"/>
  <c r="AD41" i="1"/>
  <c r="AA41" i="1"/>
  <c r="AD40" i="1"/>
  <c r="AA40" i="1"/>
  <c r="P40" i="1"/>
  <c r="Q40" i="1" s="1"/>
  <c r="M40" i="1"/>
  <c r="N40" i="1" s="1"/>
  <c r="E40" i="1"/>
  <c r="D40" i="1"/>
  <c r="AD32" i="1"/>
  <c r="AA32" i="1"/>
  <c r="P32" i="1"/>
  <c r="Q32" i="1" s="1"/>
  <c r="M32" i="1"/>
  <c r="N32" i="1" s="1"/>
  <c r="E32" i="1"/>
  <c r="D32" i="1"/>
  <c r="AD28" i="1"/>
  <c r="AA28" i="1"/>
  <c r="P28" i="1"/>
  <c r="Q28" i="1" s="1"/>
  <c r="M28" i="1"/>
  <c r="N28" i="1" s="1"/>
  <c r="AK26" i="1"/>
  <c r="AI26" i="1"/>
  <c r="AK25" i="1"/>
  <c r="AI25" i="1"/>
  <c r="P25" i="1"/>
  <c r="Q25" i="1" s="1"/>
  <c r="R25" i="1" s="1"/>
  <c r="N25" i="1"/>
  <c r="AD24" i="1"/>
  <c r="AD23" i="1"/>
  <c r="AD22" i="1"/>
  <c r="P22" i="1"/>
  <c r="Q22" i="1" s="1"/>
  <c r="M22" i="1"/>
  <c r="N22" i="1" s="1"/>
  <c r="AD21" i="1"/>
  <c r="AD20" i="1"/>
  <c r="AD19" i="1"/>
  <c r="P19" i="1"/>
  <c r="Q19" i="1" s="1"/>
  <c r="R19" i="1" s="1"/>
  <c r="AL19" i="1" s="1"/>
  <c r="AL20" i="1" s="1"/>
  <c r="M19" i="1"/>
  <c r="N19" i="1" s="1"/>
  <c r="AD18" i="1"/>
  <c r="AA18" i="1"/>
  <c r="P18" i="1"/>
  <c r="Q18" i="1" s="1"/>
  <c r="R18" i="1" s="1"/>
  <c r="M18" i="1"/>
  <c r="AD13" i="1"/>
  <c r="AA13" i="1"/>
  <c r="AD12" i="1"/>
  <c r="AA12" i="1"/>
  <c r="P12" i="1"/>
  <c r="Q12" i="1" s="1"/>
  <c r="R12" i="1" s="1"/>
  <c r="M12" i="1"/>
  <c r="AD11" i="1"/>
  <c r="AA11" i="1"/>
  <c r="AD10" i="1"/>
  <c r="AA10" i="1"/>
  <c r="P10" i="1"/>
  <c r="Q10" i="1" s="1"/>
  <c r="M10" i="1"/>
  <c r="N10" i="1" s="1"/>
  <c r="AH155" i="1" l="1"/>
  <c r="AJ155" i="1" s="1"/>
  <c r="AH158" i="1"/>
  <c r="AJ158" i="1" s="1"/>
  <c r="AH162" i="1"/>
  <c r="AJ162" i="1" s="1"/>
  <c r="AL143" i="1"/>
  <c r="AK143" i="1" s="1"/>
  <c r="AH103" i="1"/>
  <c r="AI103" i="1" s="1"/>
  <c r="AH115" i="1"/>
  <c r="AJ115" i="1" s="1"/>
  <c r="AL117" i="1"/>
  <c r="AK117" i="1" s="1"/>
  <c r="AH22" i="1"/>
  <c r="AJ22" i="1" s="1"/>
  <c r="AH23" i="1" s="1"/>
  <c r="AH119" i="1"/>
  <c r="AJ119" i="1" s="1"/>
  <c r="S145" i="1"/>
  <c r="AL153" i="1"/>
  <c r="AK153" i="1" s="1"/>
  <c r="S43" i="1"/>
  <c r="S10" i="1"/>
  <c r="AL97" i="1"/>
  <c r="AK97" i="1" s="1"/>
  <c r="AH109" i="1"/>
  <c r="AJ109" i="1" s="1"/>
  <c r="AL115" i="1"/>
  <c r="AK115" i="1" s="1"/>
  <c r="AL148" i="1"/>
  <c r="AK148" i="1" s="1"/>
  <c r="S157" i="1"/>
  <c r="AH180" i="1"/>
  <c r="AI180" i="1" s="1"/>
  <c r="AH184" i="1"/>
  <c r="AI184" i="1" s="1"/>
  <c r="AH114" i="1"/>
  <c r="AJ114" i="1" s="1"/>
  <c r="S98" i="1"/>
  <c r="AH106" i="1"/>
  <c r="AI106" i="1" s="1"/>
  <c r="AL139" i="1"/>
  <c r="AK139" i="1" s="1"/>
  <c r="AI117" i="1"/>
  <c r="AJ117" i="1"/>
  <c r="AM45" i="1"/>
  <c r="S116" i="1"/>
  <c r="AL146" i="1"/>
  <c r="AL147" i="1" s="1"/>
  <c r="AK147" i="1" s="1"/>
  <c r="AH149" i="1"/>
  <c r="AJ149" i="1" s="1"/>
  <c r="AH183" i="1"/>
  <c r="AI183" i="1" s="1"/>
  <c r="AH105" i="1"/>
  <c r="AJ105" i="1" s="1"/>
  <c r="S151" i="1"/>
  <c r="AL120" i="1"/>
  <c r="AK120" i="1" s="1"/>
  <c r="AL144" i="1"/>
  <c r="AK144" i="1" s="1"/>
  <c r="R151" i="1"/>
  <c r="AL151" i="1" s="1"/>
  <c r="AK151" i="1" s="1"/>
  <c r="AK19" i="1"/>
  <c r="AJ103" i="1"/>
  <c r="AL108" i="1"/>
  <c r="AK108" i="1" s="1"/>
  <c r="S110" i="1"/>
  <c r="AL119" i="1"/>
  <c r="AK119" i="1" s="1"/>
  <c r="AH159" i="1"/>
  <c r="AJ159" i="1" s="1"/>
  <c r="AH181" i="1"/>
  <c r="AI181" i="1" s="1"/>
  <c r="AH143" i="1"/>
  <c r="AI143" i="1" s="1"/>
  <c r="AM143" i="1" s="1"/>
  <c r="AH153" i="1"/>
  <c r="AJ153" i="1" s="1"/>
  <c r="R98" i="1"/>
  <c r="AL98" i="1" s="1"/>
  <c r="AK98" i="1" s="1"/>
  <c r="S203" i="1"/>
  <c r="AM44" i="1"/>
  <c r="S104" i="1"/>
  <c r="AH203" i="1"/>
  <c r="AI203" i="1" s="1"/>
  <c r="AL207" i="1"/>
  <c r="AK207" i="1" s="1"/>
  <c r="AH139" i="1"/>
  <c r="AJ139" i="1" s="1"/>
  <c r="AH140" i="1" s="1"/>
  <c r="AH150" i="1"/>
  <c r="AL150" i="1"/>
  <c r="AK150" i="1" s="1"/>
  <c r="AL154" i="1"/>
  <c r="AK154" i="1" s="1"/>
  <c r="AL96" i="1"/>
  <c r="AK96" i="1" s="1"/>
  <c r="AH19" i="1"/>
  <c r="AJ19" i="1" s="1"/>
  <c r="AH20" i="1" s="1"/>
  <c r="S25" i="1"/>
  <c r="AH97" i="1"/>
  <c r="AJ97" i="1" s="1"/>
  <c r="AL114" i="1"/>
  <c r="AK114" i="1" s="1"/>
  <c r="AH118" i="1"/>
  <c r="AJ118" i="1" s="1"/>
  <c r="AH144" i="1"/>
  <c r="AI144" i="1" s="1"/>
  <c r="AH156" i="1"/>
  <c r="AL172" i="1"/>
  <c r="AK172" i="1" s="1"/>
  <c r="AL208" i="1"/>
  <c r="AK208" i="1" s="1"/>
  <c r="AH28" i="1"/>
  <c r="AJ28" i="1" s="1"/>
  <c r="AH101" i="1"/>
  <c r="AJ101" i="1" s="1"/>
  <c r="AH113" i="1"/>
  <c r="AJ113" i="1" s="1"/>
  <c r="AL124" i="1"/>
  <c r="AK124" i="1" s="1"/>
  <c r="AH148" i="1"/>
  <c r="AJ148" i="1" s="1"/>
  <c r="AH154" i="1"/>
  <c r="AH163" i="1"/>
  <c r="AI163" i="1" s="1"/>
  <c r="AH32" i="1"/>
  <c r="AI32" i="1" s="1"/>
  <c r="AM46" i="1"/>
  <c r="AL103" i="1"/>
  <c r="AK103" i="1" s="1"/>
  <c r="AM103" i="1" s="1"/>
  <c r="AL107" i="1"/>
  <c r="AK107" i="1" s="1"/>
  <c r="AL149" i="1"/>
  <c r="AK149" i="1" s="1"/>
  <c r="AL155" i="1"/>
  <c r="AK155" i="1" s="1"/>
  <c r="AH161" i="1"/>
  <c r="AH182" i="1"/>
  <c r="AH202" i="1"/>
  <c r="AI202" i="1" s="1"/>
  <c r="AM202" i="1" s="1"/>
  <c r="AL209" i="1"/>
  <c r="AK209" i="1" s="1"/>
  <c r="R10" i="1"/>
  <c r="AL10" i="1" s="1"/>
  <c r="AK10" i="1" s="1"/>
  <c r="AL21" i="1"/>
  <c r="AK21" i="1" s="1"/>
  <c r="AK20" i="1"/>
  <c r="S28" i="1"/>
  <c r="R28" i="1"/>
  <c r="AL28" i="1" s="1"/>
  <c r="AK28" i="1" s="1"/>
  <c r="AK185" i="1"/>
  <c r="AL186" i="1"/>
  <c r="S12" i="1"/>
  <c r="AL18" i="1"/>
  <c r="AK18" i="1" s="1"/>
  <c r="S32" i="1"/>
  <c r="R32" i="1"/>
  <c r="AL32" i="1" s="1"/>
  <c r="AK32" i="1" s="1"/>
  <c r="R92" i="1"/>
  <c r="AL92" i="1" s="1"/>
  <c r="S92" i="1"/>
  <c r="S40" i="1"/>
  <c r="R40" i="1"/>
  <c r="AL40" i="1" s="1"/>
  <c r="AK40" i="1" s="1"/>
  <c r="AJ122" i="1"/>
  <c r="AI122" i="1"/>
  <c r="AH10" i="1"/>
  <c r="AL12" i="1"/>
  <c r="AK12" i="1" s="1"/>
  <c r="AI118" i="1"/>
  <c r="AJ144" i="1"/>
  <c r="S18" i="1"/>
  <c r="N18" i="1"/>
  <c r="AH18" i="1" s="1"/>
  <c r="AJ121" i="1"/>
  <c r="AI121" i="1"/>
  <c r="AM121" i="1" s="1"/>
  <c r="AJ43" i="1"/>
  <c r="AI43" i="1"/>
  <c r="AJ110" i="1"/>
  <c r="AI110" i="1"/>
  <c r="AM110" i="1" s="1"/>
  <c r="S22" i="1"/>
  <c r="R22" i="1"/>
  <c r="AL22" i="1" s="1"/>
  <c r="AJ104" i="1"/>
  <c r="AI104" i="1"/>
  <c r="AM104" i="1" s="1"/>
  <c r="AH123" i="1"/>
  <c r="S172" i="1"/>
  <c r="N172" i="1"/>
  <c r="AH172" i="1" s="1"/>
  <c r="AL213" i="1"/>
  <c r="AK213" i="1" s="1"/>
  <c r="AH213" i="1"/>
  <c r="R43" i="1"/>
  <c r="AL43" i="1" s="1"/>
  <c r="AK43" i="1" s="1"/>
  <c r="AH100" i="1"/>
  <c r="AH99" i="1"/>
  <c r="AL106" i="1"/>
  <c r="AK106" i="1" s="1"/>
  <c r="AI114" i="1"/>
  <c r="AL118" i="1"/>
  <c r="AK118" i="1" s="1"/>
  <c r="AI149" i="1"/>
  <c r="AI160" i="1"/>
  <c r="R203" i="1"/>
  <c r="AL203" i="1" s="1"/>
  <c r="AK203" i="1" s="1"/>
  <c r="AH108" i="1"/>
  <c r="AL126" i="1"/>
  <c r="AK126" i="1" s="1"/>
  <c r="AH126" i="1"/>
  <c r="S163" i="1"/>
  <c r="R163" i="1"/>
  <c r="AL163" i="1" s="1"/>
  <c r="AJ203" i="1"/>
  <c r="S210" i="1"/>
  <c r="N210" i="1"/>
  <c r="AH210" i="1" s="1"/>
  <c r="AL214" i="1"/>
  <c r="AK214" i="1" s="1"/>
  <c r="AH214" i="1"/>
  <c r="N12" i="1"/>
  <c r="AH12" i="1" s="1"/>
  <c r="S19" i="1"/>
  <c r="AH96" i="1"/>
  <c r="AL102" i="1"/>
  <c r="AK102" i="1" s="1"/>
  <c r="AL105" i="1"/>
  <c r="AK105" i="1" s="1"/>
  <c r="AL109" i="1"/>
  <c r="AK109" i="1" s="1"/>
  <c r="AH120" i="1"/>
  <c r="S121" i="1"/>
  <c r="AI158" i="1"/>
  <c r="AH92" i="1"/>
  <c r="AL101" i="1"/>
  <c r="AK101" i="1" s="1"/>
  <c r="AH107" i="1"/>
  <c r="N116" i="1"/>
  <c r="AH116" i="1" s="1"/>
  <c r="AL125" i="1"/>
  <c r="AK125" i="1" s="1"/>
  <c r="AH125" i="1"/>
  <c r="AI153" i="1"/>
  <c r="AI155" i="1"/>
  <c r="AL210" i="1"/>
  <c r="AK210" i="1" s="1"/>
  <c r="AL215" i="1"/>
  <c r="AK215" i="1" s="1"/>
  <c r="AH215" i="1"/>
  <c r="AL123" i="1"/>
  <c r="AK123" i="1" s="1"/>
  <c r="AL122" i="1"/>
  <c r="AK122" i="1" s="1"/>
  <c r="AI98" i="1"/>
  <c r="AM98" i="1" s="1"/>
  <c r="AH40" i="1"/>
  <c r="AL100" i="1"/>
  <c r="AK100" i="1" s="1"/>
  <c r="AH112" i="1"/>
  <c r="AH111" i="1"/>
  <c r="AL113" i="1"/>
  <c r="AK113" i="1" s="1"/>
  <c r="S188" i="1"/>
  <c r="AH124" i="1"/>
  <c r="AL189" i="1"/>
  <c r="AK189" i="1" s="1"/>
  <c r="AK188" i="1"/>
  <c r="AJ202" i="1"/>
  <c r="AL212" i="1"/>
  <c r="AK212" i="1" s="1"/>
  <c r="AH212" i="1"/>
  <c r="AH102" i="1"/>
  <c r="AL112" i="1"/>
  <c r="AK112" i="1" s="1"/>
  <c r="S139" i="1"/>
  <c r="AK146" i="1"/>
  <c r="AI162" i="1"/>
  <c r="S204" i="1"/>
  <c r="AH151" i="1"/>
  <c r="S185" i="1"/>
  <c r="AL179" i="1"/>
  <c r="AK179" i="1" s="1"/>
  <c r="AL180" i="1"/>
  <c r="AK180" i="1" s="1"/>
  <c r="AL181" i="1"/>
  <c r="AK181" i="1" s="1"/>
  <c r="AL182" i="1"/>
  <c r="AK182" i="1" s="1"/>
  <c r="AL183" i="1"/>
  <c r="AK183" i="1" s="1"/>
  <c r="AM183" i="1" s="1"/>
  <c r="AL184" i="1"/>
  <c r="AK184" i="1" s="1"/>
  <c r="AH145" i="1"/>
  <c r="R157" i="1"/>
  <c r="AL157" i="1" s="1"/>
  <c r="AK157" i="1" s="1"/>
  <c r="AL158" i="1"/>
  <c r="AK158" i="1" s="1"/>
  <c r="AL159" i="1"/>
  <c r="AK159" i="1" s="1"/>
  <c r="AL160" i="1"/>
  <c r="AK160" i="1" s="1"/>
  <c r="AL161" i="1"/>
  <c r="AK161" i="1" s="1"/>
  <c r="AL162" i="1"/>
  <c r="AK162" i="1" s="1"/>
  <c r="S179" i="1"/>
  <c r="N188" i="1"/>
  <c r="AH188" i="1" s="1"/>
  <c r="S202" i="1"/>
  <c r="AH204" i="1"/>
  <c r="AH206" i="1"/>
  <c r="AH207" i="1"/>
  <c r="AH208" i="1"/>
  <c r="AH209" i="1"/>
  <c r="AH185" i="1"/>
  <c r="AH179" i="1"/>
  <c r="AH157" i="1"/>
  <c r="AL204" i="1"/>
  <c r="AK204" i="1" s="1"/>
  <c r="AI22" i="1" l="1"/>
  <c r="AJ183" i="1"/>
  <c r="AJ106" i="1"/>
  <c r="AI148" i="1"/>
  <c r="AM148" i="1" s="1"/>
  <c r="AI109" i="1"/>
  <c r="AM181" i="1"/>
  <c r="AI115" i="1"/>
  <c r="AM115" i="1" s="1"/>
  <c r="AL140" i="1"/>
  <c r="AK140" i="1" s="1"/>
  <c r="AM117" i="1"/>
  <c r="AI19" i="1"/>
  <c r="AM19" i="1" s="1"/>
  <c r="AJ163" i="1"/>
  <c r="AH164" i="1" s="1"/>
  <c r="AJ164" i="1" s="1"/>
  <c r="AH165" i="1" s="1"/>
  <c r="AJ32" i="1"/>
  <c r="AJ180" i="1"/>
  <c r="AM144" i="1"/>
  <c r="AI139" i="1"/>
  <c r="AM139" i="1" s="1"/>
  <c r="AJ143" i="1"/>
  <c r="AI101" i="1"/>
  <c r="AM180" i="1"/>
  <c r="AM153" i="1"/>
  <c r="AI159" i="1"/>
  <c r="AM159" i="1" s="1"/>
  <c r="AM184" i="1"/>
  <c r="AL152" i="1"/>
  <c r="AK152" i="1" s="1"/>
  <c r="AI97" i="1"/>
  <c r="AM97" i="1" s="1"/>
  <c r="AI119" i="1"/>
  <c r="AM119" i="1" s="1"/>
  <c r="AJ181" i="1"/>
  <c r="AJ184" i="1"/>
  <c r="AM149" i="1"/>
  <c r="AM160" i="1"/>
  <c r="AM155" i="1"/>
  <c r="AM158" i="1"/>
  <c r="AI28" i="1"/>
  <c r="AM28" i="1" s="1"/>
  <c r="AI105" i="1"/>
  <c r="AM105" i="1" s="1"/>
  <c r="AM203" i="1"/>
  <c r="AM122" i="1"/>
  <c r="AI182" i="1"/>
  <c r="AM182" i="1" s="1"/>
  <c r="AJ182" i="1"/>
  <c r="AJ161" i="1"/>
  <c r="AI161" i="1"/>
  <c r="AM161" i="1" s="1"/>
  <c r="AM114" i="1"/>
  <c r="AJ154" i="1"/>
  <c r="AI154" i="1"/>
  <c r="AM154" i="1" s="1"/>
  <c r="AJ156" i="1"/>
  <c r="AI156" i="1"/>
  <c r="AM156" i="1" s="1"/>
  <c r="AI113" i="1"/>
  <c r="AM113" i="1" s="1"/>
  <c r="AM43" i="1"/>
  <c r="AJ150" i="1"/>
  <c r="AI150" i="1"/>
  <c r="AM150" i="1" s="1"/>
  <c r="AL11" i="1"/>
  <c r="AK11" i="1" s="1"/>
  <c r="AJ12" i="1"/>
  <c r="AH13" i="1" s="1"/>
  <c r="AI12" i="1"/>
  <c r="AM12" i="1" s="1"/>
  <c r="AI179" i="1"/>
  <c r="AM179" i="1" s="1"/>
  <c r="AJ179" i="1"/>
  <c r="AJ207" i="1"/>
  <c r="AI207" i="1"/>
  <c r="AM207" i="1" s="1"/>
  <c r="AJ107" i="1"/>
  <c r="AI107" i="1"/>
  <c r="AM107" i="1" s="1"/>
  <c r="AJ102" i="1"/>
  <c r="AI102" i="1"/>
  <c r="AM102" i="1" s="1"/>
  <c r="AJ40" i="1"/>
  <c r="AH41" i="1" s="1"/>
  <c r="AI40" i="1"/>
  <c r="AM40" i="1" s="1"/>
  <c r="AJ206" i="1"/>
  <c r="AI206" i="1"/>
  <c r="AM206" i="1" s="1"/>
  <c r="AJ212" i="1"/>
  <c r="AI212" i="1"/>
  <c r="AM212" i="1" s="1"/>
  <c r="AL211" i="1"/>
  <c r="AK211" i="1" s="1"/>
  <c r="AJ96" i="1"/>
  <c r="AI96" i="1"/>
  <c r="AM96" i="1" s="1"/>
  <c r="AJ108" i="1"/>
  <c r="AI108" i="1"/>
  <c r="AM108" i="1" s="1"/>
  <c r="AM101" i="1"/>
  <c r="AM118" i="1"/>
  <c r="AL13" i="1"/>
  <c r="AK13" i="1" s="1"/>
  <c r="AM109" i="1"/>
  <c r="AJ124" i="1"/>
  <c r="AI124" i="1"/>
  <c r="AM124" i="1" s="1"/>
  <c r="AJ126" i="1"/>
  <c r="AI126" i="1"/>
  <c r="AM126" i="1" s="1"/>
  <c r="AJ125" i="1"/>
  <c r="AI125" i="1"/>
  <c r="AM125" i="1" s="1"/>
  <c r="AJ157" i="1"/>
  <c r="AI157" i="1"/>
  <c r="AM157" i="1" s="1"/>
  <c r="AJ204" i="1"/>
  <c r="AH205" i="1" s="1"/>
  <c r="AI204" i="1"/>
  <c r="AM204" i="1" s="1"/>
  <c r="AM162" i="1"/>
  <c r="AI116" i="1"/>
  <c r="AM116" i="1" s="1"/>
  <c r="AJ116" i="1"/>
  <c r="AJ140" i="1"/>
  <c r="AH141" i="1" s="1"/>
  <c r="AI140" i="1"/>
  <c r="AJ99" i="1"/>
  <c r="AI99" i="1"/>
  <c r="AM99" i="1" s="1"/>
  <c r="AJ213" i="1"/>
  <c r="AI213" i="1"/>
  <c r="AM213" i="1" s="1"/>
  <c r="AJ123" i="1"/>
  <c r="AI123" i="1"/>
  <c r="AM123" i="1" s="1"/>
  <c r="AJ18" i="1"/>
  <c r="AI18" i="1"/>
  <c r="AM18" i="1" s="1"/>
  <c r="AJ10" i="1"/>
  <c r="AH11" i="1" s="1"/>
  <c r="AI10" i="1"/>
  <c r="AM10" i="1" s="1"/>
  <c r="AM106" i="1"/>
  <c r="AJ23" i="1"/>
  <c r="AH24" i="1" s="1"/>
  <c r="AI23" i="1"/>
  <c r="AL164" i="1"/>
  <c r="AK163" i="1"/>
  <c r="AM163" i="1" s="1"/>
  <c r="AJ100" i="1"/>
  <c r="AI100" i="1"/>
  <c r="AM100" i="1" s="1"/>
  <c r="AM32" i="1"/>
  <c r="AK186" i="1"/>
  <c r="AL187" i="1"/>
  <c r="AK187" i="1" s="1"/>
  <c r="AJ111" i="1"/>
  <c r="AI111" i="1"/>
  <c r="AM111" i="1" s="1"/>
  <c r="AJ215" i="1"/>
  <c r="AI215" i="1"/>
  <c r="AM215" i="1" s="1"/>
  <c r="AJ120" i="1"/>
  <c r="AI120" i="1"/>
  <c r="AM120" i="1" s="1"/>
  <c r="AJ214" i="1"/>
  <c r="AI214" i="1"/>
  <c r="AM214" i="1" s="1"/>
  <c r="AL205" i="1"/>
  <c r="AK205" i="1" s="1"/>
  <c r="AK92" i="1"/>
  <c r="AL93" i="1"/>
  <c r="AJ188" i="1"/>
  <c r="AH189" i="1" s="1"/>
  <c r="AI188" i="1"/>
  <c r="AM188" i="1" s="1"/>
  <c r="AJ112" i="1"/>
  <c r="AI112" i="1"/>
  <c r="AM112" i="1" s="1"/>
  <c r="AJ92" i="1"/>
  <c r="AH93" i="1" s="1"/>
  <c r="AI92" i="1"/>
  <c r="AL23" i="1"/>
  <c r="AK22" i="1"/>
  <c r="AM22" i="1" s="1"/>
  <c r="AJ185" i="1"/>
  <c r="AH186" i="1" s="1"/>
  <c r="AI185" i="1"/>
  <c r="AM185" i="1" s="1"/>
  <c r="AJ209" i="1"/>
  <c r="AI209" i="1"/>
  <c r="AM209" i="1" s="1"/>
  <c r="AJ145" i="1"/>
  <c r="AH146" i="1" s="1"/>
  <c r="AI145" i="1"/>
  <c r="AM145" i="1" s="1"/>
  <c r="AJ151" i="1"/>
  <c r="AH152" i="1" s="1"/>
  <c r="AI151" i="1"/>
  <c r="AM151" i="1" s="1"/>
  <c r="AJ208" i="1"/>
  <c r="AI208" i="1"/>
  <c r="AM208" i="1" s="1"/>
  <c r="AL141" i="1"/>
  <c r="AJ210" i="1"/>
  <c r="AH211" i="1" s="1"/>
  <c r="AI210" i="1"/>
  <c r="AM210" i="1" s="1"/>
  <c r="AL41" i="1"/>
  <c r="AJ172" i="1"/>
  <c r="AI172" i="1"/>
  <c r="AM172" i="1" s="1"/>
  <c r="AJ20" i="1"/>
  <c r="AH21" i="1" s="1"/>
  <c r="AI20" i="1"/>
  <c r="AM20" i="1" s="1"/>
  <c r="AI164" i="1" l="1"/>
  <c r="AM92" i="1"/>
  <c r="AJ21" i="1"/>
  <c r="AI21" i="1"/>
  <c r="AM21" i="1" s="1"/>
  <c r="AJ186" i="1"/>
  <c r="AH187" i="1" s="1"/>
  <c r="AI186" i="1"/>
  <c r="AM186" i="1" s="1"/>
  <c r="AJ189" i="1"/>
  <c r="AI189" i="1"/>
  <c r="AM189" i="1" s="1"/>
  <c r="AM140" i="1"/>
  <c r="AK41" i="1"/>
  <c r="AL42" i="1"/>
  <c r="AK42" i="1" s="1"/>
  <c r="AK93" i="1"/>
  <c r="AL94" i="1"/>
  <c r="AK94" i="1" s="1"/>
  <c r="AJ141" i="1"/>
  <c r="AH142" i="1" s="1"/>
  <c r="AI141" i="1"/>
  <c r="AJ41" i="1"/>
  <c r="AH42" i="1" s="1"/>
  <c r="AI41" i="1"/>
  <c r="AJ152" i="1"/>
  <c r="AI152" i="1"/>
  <c r="AM152" i="1" s="1"/>
  <c r="AL24" i="1"/>
  <c r="AK24" i="1" s="1"/>
  <c r="AK23" i="1"/>
  <c r="AM23" i="1" s="1"/>
  <c r="AL165" i="1"/>
  <c r="AK165" i="1" s="1"/>
  <c r="AK164" i="1"/>
  <c r="AM164" i="1" s="1"/>
  <c r="AJ205" i="1"/>
  <c r="AI205" i="1"/>
  <c r="AM205" i="1" s="1"/>
  <c r="AJ11" i="1"/>
  <c r="AI11" i="1"/>
  <c r="AM11" i="1" s="1"/>
  <c r="AJ211" i="1"/>
  <c r="AI211" i="1"/>
  <c r="AM211" i="1" s="1"/>
  <c r="AK141" i="1"/>
  <c r="AL142" i="1"/>
  <c r="AK142" i="1" s="1"/>
  <c r="AJ146" i="1"/>
  <c r="AH147" i="1" s="1"/>
  <c r="AI146" i="1"/>
  <c r="AM146" i="1" s="1"/>
  <c r="AJ93" i="1"/>
  <c r="AH94" i="1" s="1"/>
  <c r="AI93" i="1"/>
  <c r="AM93" i="1" s="1"/>
  <c r="AI24" i="1"/>
  <c r="AJ24" i="1"/>
  <c r="AJ165" i="1"/>
  <c r="AI165" i="1"/>
  <c r="AM165" i="1" s="1"/>
  <c r="AJ13" i="1"/>
  <c r="AI13" i="1"/>
  <c r="AM13" i="1" s="1"/>
  <c r="AJ147" i="1" l="1"/>
  <c r="AI147" i="1"/>
  <c r="AM147" i="1" s="1"/>
  <c r="AM41" i="1"/>
  <c r="AM141" i="1"/>
  <c r="AJ42" i="1"/>
  <c r="AI42" i="1"/>
  <c r="AM42" i="1" s="1"/>
  <c r="AI142" i="1"/>
  <c r="AM142" i="1" s="1"/>
  <c r="AJ142" i="1"/>
  <c r="AM24" i="1"/>
  <c r="AJ187" i="1"/>
  <c r="AI187" i="1"/>
  <c r="AM187" i="1" s="1"/>
  <c r="AJ94" i="1"/>
  <c r="AI94" i="1"/>
  <c r="AM9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Jefferson Ferney Ramirez Bustos</author>
    <author>Milton Meneses</author>
    <author>ASUS</author>
  </authors>
  <commentList>
    <comment ref="AB9" authorId="0" shapeId="0" xr:uid="{163E9531-763A-4AAD-8B88-92C670FD3074}">
      <text>
        <r>
          <rPr>
            <b/>
            <sz val="9"/>
            <color indexed="81"/>
            <rFont val="Tahoma"/>
            <family val="2"/>
          </rPr>
          <t xml:space="preserve">Preventivo: </t>
        </r>
        <r>
          <rPr>
            <sz val="9"/>
            <color indexed="81"/>
            <rFont val="Tahoma"/>
            <family val="2"/>
          </rPr>
          <t xml:space="preserve">Va hacia las causas del riesgo, aseguran el resultado final esperado.
</t>
        </r>
        <r>
          <rPr>
            <b/>
            <sz val="9"/>
            <color indexed="81"/>
            <rFont val="Tahoma"/>
            <family val="2"/>
          </rPr>
          <t>Detectivo</t>
        </r>
        <r>
          <rPr>
            <sz val="9"/>
            <color indexed="81"/>
            <rFont val="Tahoma"/>
            <family val="2"/>
          </rPr>
          <t xml:space="preserve">: Detecta que algo ocurre y devuelve el proceso a los controles preventivos.
</t>
        </r>
        <r>
          <rPr>
            <b/>
            <sz val="9"/>
            <color indexed="81"/>
            <rFont val="Tahoma"/>
            <family val="2"/>
          </rPr>
          <t>Correctivo:</t>
        </r>
        <r>
          <rPr>
            <sz val="9"/>
            <color indexed="81"/>
            <rFont val="Tahoma"/>
            <family val="2"/>
          </rPr>
          <t xml:space="preserve"> Dado que permiten reducir el impacto de la materialización del riesgo, tienen un costo en su implementación.</t>
        </r>
      </text>
    </comment>
    <comment ref="L44" authorId="1" shapeId="0" xr:uid="{BB9DB68B-56EA-4F55-8CD3-8668399C9373}">
      <text>
        <r>
          <rPr>
            <sz val="9"/>
            <color indexed="81"/>
            <rFont val="Tahoma"/>
            <family val="2"/>
          </rPr>
          <t xml:space="preserve">
Promedio Actualización/Ingreso/Retiro 2020 a 2022</t>
        </r>
      </text>
    </comment>
    <comment ref="L50" authorId="1" shapeId="0" xr:uid="{40DDEBBE-9A4C-45AD-A5A1-536080A45E30}">
      <text>
        <r>
          <rPr>
            <sz val="9"/>
            <color indexed="81"/>
            <rFont val="Tahoma"/>
            <family val="2"/>
          </rPr>
          <t xml:space="preserve">
En la planta de personal hay:
• 203 provisional (3 concertaciones y 3 evaluaciones al año)
• 32 libre nombramiento y remoción (2 concertaciones y 2 evaluaciones año)
• 45 carrera administrativa (2 concertaciones y 2 evaluaciones al año)
</t>
        </r>
      </text>
    </comment>
    <comment ref="L56" authorId="1" shapeId="0" xr:uid="{E8DA7789-3895-4069-B11D-E488CFB09B6E}">
      <text>
        <r>
          <rPr>
            <sz val="9"/>
            <color indexed="81"/>
            <rFont val="Tahoma"/>
            <family val="2"/>
          </rPr>
          <t xml:space="preserve">
Promedio Incapacidades 2018 a 2022</t>
        </r>
      </text>
    </comment>
    <comment ref="O56" authorId="1" shapeId="0" xr:uid="{29D99366-81A7-464A-B0BC-8D790080FCA0}">
      <text>
        <r>
          <rPr>
            <sz val="9"/>
            <color indexed="81"/>
            <rFont val="Tahoma"/>
            <family val="2"/>
          </rPr>
          <t xml:space="preserve">
Relación Incapacidades Reintegros EPS, 2019, 2020, 2021 y 2022</t>
        </r>
      </text>
    </comment>
    <comment ref="F62" authorId="1" shapeId="0" xr:uid="{4FF5C41C-1DCE-445E-970B-D66F7CAB2A15}">
      <text>
        <r>
          <rPr>
            <sz val="9"/>
            <color indexed="81"/>
            <rFont val="Tahoma"/>
            <family val="2"/>
          </rPr>
          <t xml:space="preserve">
Decreto 1083 de 2015
Decreto 455 de 2020
Ley 581 de 2000
</t>
        </r>
      </text>
    </comment>
    <comment ref="L62" authorId="1" shapeId="0" xr:uid="{56E583E0-4189-41AE-8422-FA7C0884AA98}">
      <text>
        <r>
          <rPr>
            <sz val="9"/>
            <color indexed="81"/>
            <rFont val="Tahoma"/>
            <family val="2"/>
          </rPr>
          <t xml:space="preserve">
Promedio vacantes nivel directivo Planta de Personal 2019, 2020, 2021 y 2022</t>
        </r>
      </text>
    </comment>
    <comment ref="L68" authorId="2" shapeId="0" xr:uid="{AD84FD3F-5143-49B7-AF89-A02E5EFF438D}">
      <text>
        <r>
          <rPr>
            <sz val="9"/>
            <color indexed="81"/>
            <rFont val="Tahoma"/>
            <family val="2"/>
          </rPr>
          <t xml:space="preserve">
23 en 2021
83 a corte 30/12/2022</t>
        </r>
      </text>
    </comment>
  </commentList>
</comments>
</file>

<file path=xl/sharedStrings.xml><?xml version="1.0" encoding="utf-8"?>
<sst xmlns="http://schemas.openxmlformats.org/spreadsheetml/2006/main" count="2401" uniqueCount="811">
  <si>
    <t>Código: DE-FR-001
Versión: 3
Fecha de aprobación: 14-Marzo-2022</t>
  </si>
  <si>
    <t>Identificación del riesgo</t>
  </si>
  <si>
    <t>Análisis del riesgo inherente</t>
  </si>
  <si>
    <t>Evaluación del riesgo - Valoración de los controles</t>
  </si>
  <si>
    <t>Evaluación del riesgo - Nivel del riesgo residual</t>
  </si>
  <si>
    <t xml:space="preserve">Referencia </t>
  </si>
  <si>
    <t>Proceso</t>
  </si>
  <si>
    <t xml:space="preserve">Objetivo Estratégico </t>
  </si>
  <si>
    <t>Objetivo del proceso</t>
  </si>
  <si>
    <t>¿Que puede suceder?</t>
  </si>
  <si>
    <t>Impacto</t>
  </si>
  <si>
    <t>Causa Inmediata</t>
  </si>
  <si>
    <t>Causa Raíz</t>
  </si>
  <si>
    <t>Descripción del Riesgo</t>
  </si>
  <si>
    <t>Clasificación del Riesgo</t>
  </si>
  <si>
    <t>Frecuencia con la cual se realiza la actividad</t>
  </si>
  <si>
    <t>Probabilidad Inherente</t>
  </si>
  <si>
    <t>%</t>
  </si>
  <si>
    <t>Criterios de impacto</t>
  </si>
  <si>
    <t>Observación de criterio</t>
  </si>
  <si>
    <t>Impacto 
Inherente</t>
  </si>
  <si>
    <t>Zona de Riesgo Inherente</t>
  </si>
  <si>
    <t>No. Control</t>
  </si>
  <si>
    <t>Control</t>
  </si>
  <si>
    <t>Responsable 
¿Quién?</t>
  </si>
  <si>
    <t>Periodicidad
¿Cada cuanto?</t>
  </si>
  <si>
    <t>Propósito del control 
Acción - ¿Qué?</t>
  </si>
  <si>
    <t xml:space="preserve">Complemento 
¿Cómo se realiza? </t>
  </si>
  <si>
    <t>¿Qué hacer en caso de no cumplir el control o que este se desvíe?</t>
  </si>
  <si>
    <t>Afectación</t>
  </si>
  <si>
    <t>Atributos</t>
  </si>
  <si>
    <t>Probabilidad Residual</t>
  </si>
  <si>
    <t>Probabilidad Residual Final</t>
  </si>
  <si>
    <t>Impacto Residual Final</t>
  </si>
  <si>
    <t>Zona de Riesgo Final</t>
  </si>
  <si>
    <t>Tratamiento</t>
  </si>
  <si>
    <t>Área</t>
  </si>
  <si>
    <t>Tipo</t>
  </si>
  <si>
    <t>Implementación</t>
  </si>
  <si>
    <t>Calificación</t>
  </si>
  <si>
    <t>Documentación</t>
  </si>
  <si>
    <t>Frecuencia</t>
  </si>
  <si>
    <t>Evidencia</t>
  </si>
  <si>
    <t>Direccionamiento Estratégico</t>
  </si>
  <si>
    <t>Oficina Asesora de Planeación</t>
  </si>
  <si>
    <t>OE-03. Mejorar la capacidad institucional aumentado la cobertura territorial para contribuir a la consolidación de la paz y la protección de los usuarios.</t>
  </si>
  <si>
    <t>Establecer los lineamientos estratégicos y de operación de la Entidad, mediante la identificación y definición concertada de metodologías y procedimientos, con el fin de cumplir los objetivos estratégicos institucionales y del Gobierno Nacional.</t>
  </si>
  <si>
    <t>Reducción del presupuesto de una vigencia a otra</t>
  </si>
  <si>
    <t>Económico y Reputacional</t>
  </si>
  <si>
    <t>Reducción del presupuesto de la Entidad</t>
  </si>
  <si>
    <t>Incumplimiento a la ejecución del presupuesto asignado</t>
  </si>
  <si>
    <t>Posibilidad de pérdida económica y reputacional por reducción del presupuesto de una vigencia a otra, debido al incumplimiento a la ejecución del presupuesto asignado.</t>
  </si>
  <si>
    <t>Ejecución y Administración de procesos</t>
  </si>
  <si>
    <t xml:space="preserve">     Mayor a 500 SMLMV </t>
  </si>
  <si>
    <t>Cotejar el cumplimiento de la ejecución presupuestal</t>
  </si>
  <si>
    <t xml:space="preserve">Profesional de la OAP </t>
  </si>
  <si>
    <t>mensual</t>
  </si>
  <si>
    <t>cotejar el cumplimiento de la ejecución presupuestal.</t>
  </si>
  <si>
    <t>El profesional asignados de la OAP coteja mensualmente el cumplimiento de la ejecución presupuestal, conforme a la programación establecido, generando reportes y alertas al equipo directivo.</t>
  </si>
  <si>
    <t>Verificar la plataforma de seguimiento presupuestal</t>
  </si>
  <si>
    <t>Preventivo</t>
  </si>
  <si>
    <t>Automático</t>
  </si>
  <si>
    <t>Documentado</t>
  </si>
  <si>
    <t>Continua</t>
  </si>
  <si>
    <t>Con Registro</t>
  </si>
  <si>
    <t>Reducir (mitigar)</t>
  </si>
  <si>
    <t>Verificar las posibles afectaciones presupuestales con el fin de que se realicen los ajustes en las metas de los proyectos de inversión</t>
  </si>
  <si>
    <t xml:space="preserve">Jefe de la OAP y profesional de la Oficina designado </t>
  </si>
  <si>
    <t>Verificar las posibles afectaciones presupuestales.</t>
  </si>
  <si>
    <t>El jefe de la oficina asesora de planeación verifica las posibles afectaciones presupuestales con el fin de que se realicen los ajustes en las metas de los proyectos de inversión. Así como el profesional asignado de la OAP verifica las necesidades presupuestales remitidas por las dependencias para la siguiente vigencia a través de la preparación y consolidación de los insumos necesarios que le permita a la alta dirección sustentar los recursos requeridos ante las instancias pertinentes</t>
  </si>
  <si>
    <t>Manual</t>
  </si>
  <si>
    <t>Entrega de informes con datos o información errónea fuera de término</t>
  </si>
  <si>
    <t xml:space="preserve">Manejo inadecuado de información. remitida fuera de término.y sus evidencias
</t>
  </si>
  <si>
    <t>Información errónea y extemporanea de las metas en el Plan Acción Institucional</t>
  </si>
  <si>
    <t>Posibilidad de daño reputacional por no contar con información y evidencias dentro del término establecido para el seguimiento de las metas del Plan de Acción Institucional (PAI) en sus procesos.</t>
  </si>
  <si>
    <t>Usuarios, productos y practicas , organizacionales</t>
  </si>
  <si>
    <t xml:space="preserve">     Entre 100 y 500 SMLMV </t>
  </si>
  <si>
    <t>Revisar que la información remitida por los líderes de los procesos se cumpla dentro de los términos establecidos, de acuerdo con el procedimiento de formulación, análisis y reporte de indicadores de gestión.</t>
  </si>
  <si>
    <t>Profesional Especializado o Universitario o contratista de la OAP</t>
  </si>
  <si>
    <t>Cada mes o de acuerdo a la frecuencia de medición del indicador.</t>
  </si>
  <si>
    <t>Alistar las herramientas para la recopilación de información</t>
  </si>
  <si>
    <t>Remitiendo correo por parte de la OAP a todos los líderes de procesos indicando las fechas de entrega de la información</t>
  </si>
  <si>
    <t>Remitir nuevo correo y acercarse a los líderes de los procesos solicitando el reporte solicitado</t>
  </si>
  <si>
    <t>Detectivo</t>
  </si>
  <si>
    <t xml:space="preserve">Validar, aprobar los reportes de indicadores ,  presentados por los líderes de los procesos, los cuales son diligenciados a través de la herramienta designada por la OAP. </t>
  </si>
  <si>
    <t>trimestral</t>
  </si>
  <si>
    <t>Verificar y registrar la información, que es la fuente de los indicadores que miden el cumplimiento del PAI y demás planes</t>
  </si>
  <si>
    <t xml:space="preserve">Registrando la información del indicador para el análisis del mismo la cual debe ser clara, concisa y de calidad, teniendo en cuenta que es insumo para el seguimiento del Plan de Acción Institucional y puede ser consultada por directivos de la entidad, auditores internos, Contraloría General de la República u otros entes de control.  Realizando propuesta de análisis acorde a los descrito en el procedimiento de  formulación, análisis y reporte de indicadores de gestión y remitiendo para revisión y aprobación por parte del líder de proceso.
El líder de proceso, revisa la información reportado verificando que los datos correspondan y aprueba o complementa el análisis del indicador y carga la información en la aplicación dispuesta y los tiempos establecidos. </t>
  </si>
  <si>
    <t>Remitir a los líderes del proceso correo solicitando el envío del informe de indicadores PAI o si es el caso realizar retroalimentación al reporte y sus evidencias con el propósito de que cumpla con la claridad, consistencia y calidad de la información.</t>
  </si>
  <si>
    <t>Correctivo</t>
  </si>
  <si>
    <t>Sin Registro</t>
  </si>
  <si>
    <t xml:space="preserve">Control </t>
  </si>
  <si>
    <t>Delegatura de Concesiones e Infraestructura</t>
  </si>
  <si>
    <t>OE-02. Fortalecer la promoción y prevención para contribuir al fomento de la legalidad, la seguridad y la inclusión social, orientadas a la protección de los usuarios y la vida</t>
  </si>
  <si>
    <t>Imponer sanciones, expedir órdenes preventivas y correctivas, por medio de los procedimientos establecidos en la ley, en función de la debida prestación del servicio público de transporte, infraestructura, servicios conexos y complementarios, así como las de protección de los intereses, derechos de los usuarios del transporte y el permanente cumplimiento de las finalidades constitucionales y legales.</t>
  </si>
  <si>
    <t>Caducidad o vencimiento de términos en las investigaciones</t>
  </si>
  <si>
    <t xml:space="preserve">Reputacional </t>
  </si>
  <si>
    <t>Demoras en la gestión de las investigaciones</t>
  </si>
  <si>
    <t xml:space="preserve">Desatención o falta de seguimiento de los funcionarios  y/o procesos internos con áreas de apoyo </t>
  </si>
  <si>
    <t xml:space="preserve"> Posibilidad de daño reputacional por no gestionar dentro de los términos previstos en la ley una investigación  o por no efectuar seguimiento a las investigaciones o  por desatención de los funcionarios y/o reprocesos internos con áreas de apoyo </t>
  </si>
  <si>
    <t xml:space="preserve">     El riesgo afecta la imagen de la entidad con algunos usuarios de relevancia frente al logro de los objetivos</t>
  </si>
  <si>
    <t xml:space="preserve">Matriz "Evidencias PAI caducidades 2023" de seguimiento a los procesos gestionados en la DCI. </t>
  </si>
  <si>
    <t>Director de investigaciones de la Delegatura de Concesiones e infraestructura</t>
  </si>
  <si>
    <t>Mensual</t>
  </si>
  <si>
    <t>Revisar que se estén gestionando los actos administrativos en términos de ley con el fin de evitar caducidades</t>
  </si>
  <si>
    <t xml:space="preserve">Consultar el tablero de control de investigaciones y la matriz de seguimiento a los procesos confrontando con los actos administrativos que se generan </t>
  </si>
  <si>
    <t>Se informa las inconsistencias al funcionario responsable de realizar seguimiento a la matriz "Evidencias PAIC caducidades 2023"</t>
  </si>
  <si>
    <t>Vencimiento de términos en investigaciones administrativas</t>
  </si>
  <si>
    <t>Económico</t>
  </si>
  <si>
    <t>1.Desconocimiento del sistema ORFEO
2.Mal direccionamiento de la solicitud por parte de Gestión Documental
3.Herramienta de ORFEO sin alertas.
4.Falta de capacitación
5.Falta de controles en la Delegatura y de herramientas tecnológicas para poder controlar los  términos.
6. Errores en la ejecución de los procedimientos de investigaciones administrativas</t>
  </si>
  <si>
    <t>Incumplimiento de los tiempos establecidos</t>
  </si>
  <si>
    <t>Posibilidad de daño económico por no cumplir con los tiempos establecidos en las investigaciones administrativas.</t>
  </si>
  <si>
    <t>Verificación en ORFEO los casos asignados por la dirección de investigaciones.</t>
  </si>
  <si>
    <t>Secretaria del Despacho de la Delegatura y de la Dirección, o su designado.</t>
  </si>
  <si>
    <t xml:space="preserve">Diaria </t>
  </si>
  <si>
    <t>Evitar el vencimiento de términos.</t>
  </si>
  <si>
    <t xml:space="preserve">Diariamente la secretaria y/o personal designado valida en Orfeo el ingreso de traslados en referencia a investigaciones en primera o segunda instancia </t>
  </si>
  <si>
    <t>El Superintendente Delegado (a) para  la protección de usuarios del sector transporte o el Director de Investigaciones de Protección a Usuarios del Sector Transporte, realizará reunión con la persona designada para el manejo y asignación de los asuntos de primera y segunda instancia</t>
  </si>
  <si>
    <t>Probabilidad</t>
  </si>
  <si>
    <t>Sin Documentar</t>
  </si>
  <si>
    <t>Verificar el diligenciamiento de la bases de datos control para prevenir el vencimiento de términos(Base BBD Despacho SDPUST) (Base BBD Dirección DPUST)</t>
  </si>
  <si>
    <t>Profesional designado</t>
  </si>
  <si>
    <t>Diaria</t>
  </si>
  <si>
    <t>Evitar el vencimiento de términos y llevar el control de asignaciones.</t>
  </si>
  <si>
    <t>Mediante el seguimiento en la base de datos con las asignaciones y los tiempos de respuesta.</t>
  </si>
  <si>
    <t>Reportar a la Superintendente Delegada (o) o Director de Investigaciones  la no asignación de investigaciones y realizar reunión con la persona designada para el manejo de la base para hacer los correctivos necesarios.</t>
  </si>
  <si>
    <t>Validar el estado de los expedientes a través de mesas de trabajo, con el fin de verificar los términos de cada actuación administrativa.</t>
  </si>
  <si>
    <t>Delegada</t>
  </si>
  <si>
    <t>Quincenal</t>
  </si>
  <si>
    <t xml:space="preserve">Seguimiento a la asignación de casos </t>
  </si>
  <si>
    <t>Por medio de la persona designada por el Superintendente Delegado (a) o Director se realiza una validación de casos y respuestas</t>
  </si>
  <si>
    <t>La Superintendente Delegada (o) Director realiza reunión con el profesional designado y analizan los motivos de los vencimientos, para así tomar los correctivos necesarios.</t>
  </si>
  <si>
    <t>Delegada para la Protección de Usuarios del sector transporte</t>
  </si>
  <si>
    <t xml:space="preserve">Vencimiento de términos en la respuesta a derechos de petición </t>
  </si>
  <si>
    <t>Económico y reputacional</t>
  </si>
  <si>
    <t>1.Desconocimiento del sistema ORFEO
2.Mal direccionamiento de la solicitud por parte de Gestión Documental
3.Herramienta de ORFEO sin alertas.
4.Falta de capacitación
5.Falta de controles en la Delegatura y de herramientas tecnológicas para poder controlar los  términos.
6. Errores en la ejecución de los procedimientos de respuesta a derechos de petición.</t>
  </si>
  <si>
    <t>Posibilidad de daño económico por no cumplir con los tiempos establecidos para dar respuesta a los derechos de petición.</t>
  </si>
  <si>
    <t>Verificación en ORFEO de los casos asignados por derechos de petición.</t>
  </si>
  <si>
    <t>Diariamente la secretaria y/o personal designado valida en Orfeo el ingreso de traslados en referencia a derechos de petición.</t>
  </si>
  <si>
    <t>El Superintendente Delegado (a) para  la protección de usuarios del sector transporte o el Director de Investigaciones de Protección a Usuarios del Sector Transporte, realizará reunión con la persona designada para el manejo y asignación de los derechos de petición.</t>
  </si>
  <si>
    <t>Reducir (transferir)</t>
  </si>
  <si>
    <t>Verificar el diligenciamiento de las bases de datos (Base de PQRS -DIPU)</t>
  </si>
  <si>
    <t>Directores 
Profesional asignado</t>
  </si>
  <si>
    <t>Validar los términos de los derechos de petición en mesas de trabajo, con el fin de verificar los casos y respuestas.</t>
  </si>
  <si>
    <t>Delegada - Director - profesionales- Técnicos  de la Dirección de investigaciones</t>
  </si>
  <si>
    <t xml:space="preserve">Realizar seguimiento a la asignación de casos </t>
  </si>
  <si>
    <t>Por medio de la persona designada por el Director, se reúne y realizan una validación de casos y respuestas.</t>
  </si>
  <si>
    <t>En mesa de trabajo el Director analiza las causas por las cuales no se realizó el trámite correspondiente y se formulan compromisos con los responsables.</t>
  </si>
  <si>
    <t>No tramitar las denuncias</t>
  </si>
  <si>
    <t>1. Mal direccionamiento de la solicitud por parte de Gestión Documental
2. Retención de las denuncias por falta de trámite al interior de las diferentes Delegaturas 
3.  Desconocimiento del sistema tecnológico del ORFEO
4. Herramienta de ORFEO sin alertas.
5.  Falta de capacitación
6.   Falta de controles en la Delegatura y de herramientas tecnológicas automáticas para poder controlar los  términos.</t>
  </si>
  <si>
    <t>Errores u omisiones en el seguimiento de la denuncias cuando se encuentra asignada en la Delegatura para la Protección de Usuarios del Sector Transporte</t>
  </si>
  <si>
    <t>Posibilidad de daño económico y reputacional por no tramitar la denuncia.</t>
  </si>
  <si>
    <t>Muy alta</t>
  </si>
  <si>
    <t>Diligenciar, verificar y comprobar las bases de datos (Base de PQRS -DIPU)</t>
  </si>
  <si>
    <t>Diario</t>
  </si>
  <si>
    <t xml:space="preserve">Controlar las PQRD que sean asignadas a la Dirección de Investigaciones de Protección de Usuarios del Sector Transporte. </t>
  </si>
  <si>
    <t>Registrar, clasificar. diligenciar, asignar y monitorear las PQRD asignadas a DIPU para que se emita la respuesta que corresponda, por parte de los abogados a quienes se asigne.</t>
  </si>
  <si>
    <t xml:space="preserve">El Director realiza mesa de trabajo con la (s) persona (s) designada (s) para el cargue en la base de datos, con el fin de determinar el trámite y reportar a la Superintendente Delegada para tomar las acciones correctivas para tramitar la PQRS. </t>
  </si>
  <si>
    <t>25%</t>
  </si>
  <si>
    <t>Moderado</t>
  </si>
  <si>
    <t>Validar las acciones relacionadas a las denuncia a través de mesas de trabajo, con el fin de verificar las gestiones a las mismas</t>
  </si>
  <si>
    <t>Por medio de la persona designada por el Director, se reúne y realizan una validación de casos y respuestas</t>
  </si>
  <si>
    <t>Delagada de Puertos</t>
  </si>
  <si>
    <t xml:space="preserve">OE-O2 Fortalecer la promoción y prevención para contribuir al fomento de la legalidad, la seguridad y la inlcusión social, orientadas a la protección de los usuarios y la vida.
OE-03 Mejorar la capacidad institucional aumentando la cobertura territorial para contribnuir a la consolidación de la paz y la protección de los usuarios. </t>
  </si>
  <si>
    <t xml:space="preserve">Imponer sanciones, expedir órdenes preventivas y correctivas, por medio de los procedimientos establecidos en la ley, en función de la debida prestaión del servicio publico de transporte, infraestructura, servicios conexos y complementarios, asi como las de protección de los intereses, derechos de los usuarios del transporte y el permanente cumplimiento de las finalidades constitucionales y legales. </t>
  </si>
  <si>
    <t>Que caduquen o se venzan los  términos en las investigaciones adelantadas</t>
  </si>
  <si>
    <t>No hay personal suficiente para la getsion de procesos de investigaciones</t>
  </si>
  <si>
    <t>Falta de presupuesto para la contratacion de personal en la direccion de investigaciones</t>
  </si>
  <si>
    <t>Posibilidad de daño económico y reputacional al caducar o vencer las investigaciones adelantadas por la dirección de investigaciones de Puertos por que no hay personal suficiente debido a falta de presupuesto</t>
  </si>
  <si>
    <t>Baja</t>
  </si>
  <si>
    <t>Solicitar el presupuesto para la contratación de personal suficiente, a la oficina asesora de planeación, de acuerdo con las necesidades de la Delegatura</t>
  </si>
  <si>
    <t xml:space="preserve">Delegado de Puertos y sus Directores
</t>
  </si>
  <si>
    <t>Anual</t>
  </si>
  <si>
    <t xml:space="preserve">Manifestar a la Oficina de planeación, la necesidad de asignacion del presupesto necesario para contratar personal suficiente que permita cumplir con los objetivos de la direccion de investigaciones. </t>
  </si>
  <si>
    <t>Enviando comunicación a la Oficina de Planeación y a la Dirección Administrativa (Gestión contractual) con las necesidades de contratación de personal</t>
  </si>
  <si>
    <t>En caso de que no se asigne el presupuesto de contratacion, solicitado a la OAP, se enviara un oficio nuevamente exponiendo la necesidad de ajuste del presupuesto para cumplir con las funciones requeridas</t>
  </si>
  <si>
    <t>40%</t>
  </si>
  <si>
    <t>Delegada de tránsito y transporte</t>
  </si>
  <si>
    <t>Fortalecer la promoción y prevención para contribuir al fomento de la legalidad, la seguridad y la inclusión social, orientadas a la protección de la vida</t>
  </si>
  <si>
    <t>Caducidad y pérdida de competencia por silencio administrativo en las investigaciones administrativas</t>
  </si>
  <si>
    <t>Realización de múltiples tareas administrativas no relacionadas con el proceso especifico</t>
  </si>
  <si>
    <t>Falta de personal  
Falta de continuidad del personal contratado
Falta de capacitación</t>
  </si>
  <si>
    <t>Al no haber un numero suficiente de personal, puede presentarse caducidad o vencimiento de términos en las investigaciones</t>
  </si>
  <si>
    <t xml:space="preserve">     Afectación menor a 10 SMLMV .</t>
  </si>
  <si>
    <t>Generar reporte de investigaciones caducadas sobre el total de investigaciones
Generar reporte de pérdida de competencia sobre recursos interpuesto</t>
  </si>
  <si>
    <t>Director de Investigaciones
Superintendente Delegado de Tránsito y Transporte</t>
  </si>
  <si>
    <t>Bimestral</t>
  </si>
  <si>
    <t>Conocer el número de investigaciones caducadas y con pérdida de competencia con el fin de tomar acciones al respecto</t>
  </si>
  <si>
    <t>Extraer de la base general de investigaciones realizadas la información de aquellas que se encuentren caducadas y con pérdida de competencia.</t>
  </si>
  <si>
    <t>Solicitar mediante memorando el reporte de las investigaciones caducadas y con pérdida de competencia.</t>
  </si>
  <si>
    <t>Evaluación Independiente</t>
  </si>
  <si>
    <t>Oficina de Control Interno</t>
  </si>
  <si>
    <t>Fortalecimiento Institucional</t>
  </si>
  <si>
    <t>Verificar el sistema de Control Interno, por medio de la evaluación, auditoría y seguimiento con enfoque en riesgos, para aportar al cumplimiento de los objetivos, la misión institucional, el desempeño de los procesos, la mejora continua y la toma de decisiones.</t>
  </si>
  <si>
    <t>Situaciones imprevistas en la programación del Plan Anual de Auditoría</t>
  </si>
  <si>
    <t>Reputacional</t>
  </si>
  <si>
    <t xml:space="preserve">1. En la programación de auditorías, evaluaciones y/o seguimientos, se puede presentar aplazamiento o adelanto de vacaciones, solicitudes de licencias, cesión de contratos, nuevas contrataciones, indisponibilidad tecnológicas: internos y/o externos, casos fortuito o de fuerza mayor entre otros.
2. En la asignación de auditorías, evaluaciones y/o seguimientos no se consideró la experiencia, conocimiento de cada auditor para asegurar que contaba con la habilidad y competencia para desarrollar la actividad programada.
3. Cambio de fechas para la entrega de los informes de Ley a Entes Externos, así como también cambio de fecha en auditorías, evaluaciones y/o seguimientos posterior a la aprobación del PAA para la vigencia.
</t>
  </si>
  <si>
    <t>Omisión de información relevante por parte de terceros e imprevistos internos y externos, para la elaboración y programación de las actividades del Plan Anual de Auditoría - PAA</t>
  </si>
  <si>
    <t>Posible afectación reputacional por omisión de información relevante para la elaboración del Plan Anual de Auditoría - PAA; como: datos o requerimientos provenientes de entes externos o procesos de la Entidad, normatividad aplicable, disponibilidad y competencia del equipo auditor y recursos para la ejecución anual.</t>
  </si>
  <si>
    <t>Muy Baja</t>
  </si>
  <si>
    <t xml:space="preserve">     El riesgo afecta la imagen de alguna área de la organización</t>
  </si>
  <si>
    <t>Leve</t>
  </si>
  <si>
    <t>Bajo</t>
  </si>
  <si>
    <t>Verificar que en la programación del PAA (auditorías, evaluaciones y/o seguimientos), para cada actividad se asigne el auditor responsable y un auditor de contingencia en el caso que se requiera.</t>
  </si>
  <si>
    <t>Jefe Oficina de Control Interno</t>
  </si>
  <si>
    <t>Asegurar que cada auditoría, evaluación y/o seguimiento tiene un responsable que la ejecute.</t>
  </si>
  <si>
    <t>Revisar que el Equipo auditor asignado  y/o auditor de contingencia, cuenten con la competencia para desarrollar la actividad.
Evidencia:
PAA aprobado columna F, campo Auditor LÍDER Y EQUIPO Auditor y contingencia en caso que se requiera.</t>
  </si>
  <si>
    <t>Comunicar sobre aquellas casos en los que no se pueda ejecutar auditoría, evaluación y/o seguimiento por parte del auditor asignado en el PAA.</t>
  </si>
  <si>
    <t>Aceptar</t>
  </si>
  <si>
    <t>Verificar que los auditores asignados a cada actividad (auditoría, evaluación o seguimiento) cuenten con la experiencia y competencia para el desarrollo de la actividad programada en el PAA.</t>
  </si>
  <si>
    <t xml:space="preserve">Anual o cuando se presenten cambios en el PAA </t>
  </si>
  <si>
    <t>Asegurar que el auditor que va a ejecutar la actividad cuente con la experiencia y/o la competencia.</t>
  </si>
  <si>
    <t>Comparar el perfil profesional con el tema asignado.
Evidencia:
PAA aprobado, columna F, campo Auditor LÍDER Y EQUIPO Auditor y perfil profesional del auditor asignado (Autorizado: Jefe OCI).</t>
  </si>
  <si>
    <t>Informar el evento para que el Jefe de la OCI determine si se contrata un auditor externo que cumpla, si se capacita al equipo auditor o si se asigna otro auditor con las competencias para realizar la actividad.</t>
  </si>
  <si>
    <t>Validar que el PAA incluya las consideraciones emitidas por entes externos o procesos internos y recursos para la ejecución en el año vigente.</t>
  </si>
  <si>
    <t>Rectificar que la información  de entrada para la elaboración del PAA está incluida (recursos, consideraciones de entes externos o procesos internos, normatividad aplicable)</t>
  </si>
  <si>
    <t>Se verifica que la información de entrada hace parte de las auditorías programadas, incluyendo la disponibilidad de auditores y su competencia y recursos.</t>
  </si>
  <si>
    <t xml:space="preserve">Corregir o complementar el PAA con la información de entrada pendiente </t>
  </si>
  <si>
    <t>Incumplimiento en la ejecución del Plan Anual de Auditoría</t>
  </si>
  <si>
    <t>1. Envío de  requerimientos de Entes Externos, sin previo aviso, para contestar en tiempos específicos, lo cual afecta la carga de trabajo.
2. Líderes de procesos que solicitan reprogramación de auditorías, seguimientos o  evaluaciones, ampliación de plazo para entregar evidencias o que entregan de forma extemporánea información (sin avisar).
3. Fallas en los sistemas de información de impiden consultar datos en los tiempos programados.</t>
  </si>
  <si>
    <t>Posibilidad de incumplimiento en la ejecución del PAA(auditorías, evaluaciones o seguimiento) por no contar con la información suficiente, clara y oportuna, así mismo solicitudes de prorroga por parte de terceros.
Presión, soborno</t>
  </si>
  <si>
    <t xml:space="preserve">Posibilidad de afectación reputacional por incumplimiento en la ejecución del Plan Anual de Auditoría, debido a imprevistos  internos y externos.
</t>
  </si>
  <si>
    <t>Revisar el cumplimiento de las actividades programadas sean: auditorías, evaluaciones y/o seguimientos.</t>
  </si>
  <si>
    <t>Profesional asignado</t>
  </si>
  <si>
    <t>Identificar el estado de la elaboración de los informes, que son el indicativo de la ejecución de las auditorías, evaluaciones y/o seguimientos programados el mes vigente.</t>
  </si>
  <si>
    <t>Se compara el número de informes  radicados en el mes respecto a los programados en el PAA en ese mismo período.
Evidencia: acta del seguimiento a las actividades del PAA</t>
  </si>
  <si>
    <t>Reportar la falta de elaboración de un informe al Jefe de la Oficina de Control Interno, para determinar la fecha de la entrega.</t>
  </si>
  <si>
    <t>Gestión Administrativa</t>
  </si>
  <si>
    <t>Dirección Administrativa</t>
  </si>
  <si>
    <t>Administrar los bienes y servicios necesarios para el funcionamiento de la entidad mediante la correcta ejecución de los planes y programas  con el fin de satisfacer las necesidades y el efectivo funcionamiento de la entidad.</t>
  </si>
  <si>
    <t>No  gestionar  los servicios  correspondientes a  la expedición de   tiquetes, combustible, vigilancia, mantenimiento de vehiculos  Unidad Nacional de Protección, Imprenta Nacional, aseo y cafeteria, para el efectivo funcionamiento de la entidad</t>
  </si>
  <si>
    <t>No contar con los servicios  para el efectivo funcionamiento de la entidad</t>
  </si>
  <si>
    <t>No radicar  oportunamente las solicitudes de contratación ante el Grupo Interno de Trabajo de Gestión Contractual</t>
  </si>
  <si>
    <t>Posibilidad de daño económico y reputacional por no contar con los servicios  para el efectivo funcionamiento de la entidad a causa de no radicar  oportunamente las solicitudes de contratacion ante el Grupo Interno de Trabajo de Gestión Contractual</t>
  </si>
  <si>
    <t>Media</t>
  </si>
  <si>
    <t>Validar mensualmente las fechas de terminación de los contratación ejecución con el fin de radicar oportunamente el trámite de solictud del nuevo proceso de contratación.</t>
  </si>
  <si>
    <t xml:space="preserve">Profesional responsable de la Dirección Administrativa. </t>
  </si>
  <si>
    <t xml:space="preserve">Mensual </t>
  </si>
  <si>
    <t>Evitar la suspensión de los servicios necesarios para el funcionamiento de la entidad</t>
  </si>
  <si>
    <t>Realizando seguimiento a la ejecuion de los contratos</t>
  </si>
  <si>
    <t>Gestionar lo antes posible la radicación de solicitud de de adición y prórroga del contrato vigente.
La persona responsable deberá tener un back up para que realice mensualmente el seguimiento.</t>
  </si>
  <si>
    <t>No  informar el ingreso de los bienes tanto tangibles como intangibles al almacen</t>
  </si>
  <si>
    <t xml:space="preserve">El supervisor del contrato no informa oportunamente al resposable del almacén la adquisición de bienes tangibles e intangibles para su ingreso al inventario de la Entidad </t>
  </si>
  <si>
    <t>Omisión de las directrices estipuladas en el procedimiento del Administración de Bienes y del Manual de Bienes de la Entidad</t>
  </si>
  <si>
    <t xml:space="preserve">Posibilidad de daño económico  debido  a que el supervisor del contrato no informa oportunamente al resposable del almacén, la adquisición de bienes tangibles e intangibles para su ingreso al inventario de la Entidad, por omisión de las directrices estipuladas en el procedimiento del Administración de Bienes y del Manual de Bienes de la Entidad </t>
  </si>
  <si>
    <t>Mayor</t>
  </si>
  <si>
    <t>Alto</t>
  </si>
  <si>
    <t>Solicitar al Grupo Interno de Gestión Contractual el listado de contratos suscritos semestralmente y que implique adquisicion de bienes tangibles e intangibles y validar que los mismos se hayan ingresado en el inventario.</t>
  </si>
  <si>
    <t xml:space="preserve">Profesional Responsable del Almacen </t>
  </si>
  <si>
    <t>Semestralmente</t>
  </si>
  <si>
    <t>Que todos los bienes tangibles e intangibles adquridos por la Entidad se ingresen en el inventario.</t>
  </si>
  <si>
    <t xml:space="preserve">Validar que el reporte enviado por el Grupo Interno de Gestión Contractual esten efectivamente ingresados en el inventario de la Entidad, comparando el listado recibido vs el reporte de inventario generado desde el aplicativo.
</t>
  </si>
  <si>
    <t xml:space="preserve">1. Solicitar al supervisor del contrato los soportes correspondientes para realizar el ingreso al inventario.
2. Registrar en el sistema de inventarios los bienes tangibles e intagibles adquiridos.   De encontrarse un bien adquirido despues del cierre contable del mes, solicitar al proveedor la apertura del periodo contable para realizar el ingreso dentro del periodo.
3. Realizar el plaqueteo </t>
  </si>
  <si>
    <t>No cumplir con la legislación ambiental aplicable en materia de gestión ambiental</t>
  </si>
  <si>
    <t xml:space="preserve">
Desconocimiento por parte de los colaboradores a cargo del PIGA de los lineamientos del gobierno distrital.
Incumplimiento del plan de acción del Plan Institucional de Gestión Ambiental
</t>
  </si>
  <si>
    <t xml:space="preserve">
Falta de seguimiento en la ejecución de plan de acción del Plan Institucional de Gestión Ambiental -PIGA.</t>
  </si>
  <si>
    <t xml:space="preserve">
Posibilidad de daño económico y reputacional por Desconocimiento por parte de los colaboradores a cargo del PIGA de los lineamientos del gobierno distrital y incumplimiento del plan de acción del Plan Institucional de Gestión Ambiental, debido a la 
Falta de seguimiento en la ejecución de plan de acción del Plan Institucional de Gestión Ambiental -PIGA.
</t>
  </si>
  <si>
    <t xml:space="preserve">     El riesgo afecta la imagen de la entidad internamente, de conocimiento general, nivel interno, de junta directiva y accionistas y/o de proveedores</t>
  </si>
  <si>
    <t>Menor</t>
  </si>
  <si>
    <t>Verificar la ejecución del plan de acción del Plan Institucional de Gestión Ambiental</t>
  </si>
  <si>
    <t>Líder del proceso: hace la revisión de la ejecución</t>
  </si>
  <si>
    <t>Cuatrimestralmente</t>
  </si>
  <si>
    <t xml:space="preserve">Verificar que se esten ejecutando las actividades programadas en el plan de acción del Plan Institucional del Gestión Ambiental, con las cuales se da cumplimiento a los requisitos legales aplicables. </t>
  </si>
  <si>
    <t>Ejecutando las actividades designadas en el plan de acción del Plan Institucional de Gestión Ambiental,y realizar el informe de desempeño ambiental en el cual se registre el cumplimiento de las actividades programadas.</t>
  </si>
  <si>
    <t>Reasignar un responsable diferente para ejecutar el control</t>
  </si>
  <si>
    <t xml:space="preserve">Verificar el cumplimiento de la normatividad aplicable </t>
  </si>
  <si>
    <t>Profesional y/o contratista designado</t>
  </si>
  <si>
    <t>Determinar si la Entidad está dando cumplimiendo la normatividad ambiental vigente aplicable</t>
  </si>
  <si>
    <t>Se revisa la matriz de requisitos legales y normas informativas del Sistema de Gestión Ambiental, identificando si existen nuevos requisitos, y verificando su vigencia.
Asimismo, se identifica cómo la Entidad está aplicando estos  requisitos en su gestión ambiental.
Lo anterior, registrando el formato  "Matriz de requisitos legales y normas informativas"</t>
  </si>
  <si>
    <t>Reforzar periodicamente los conocmientos acerca de normatividad correspondiente al PIGA.</t>
  </si>
  <si>
    <t>Gestión Contractual</t>
  </si>
  <si>
    <t>Gestionar la adquisición de Bienes, Productos, Recursos y Servicios en estricta observancia de la normatividad vigente a través de la aplicación de las herramientas dispuestas por el Gobierno Nacional de forma eficiente y oportuna para el cumplimiento del Plan Anual de Adquisiciones y así satisfacer las necesidades institucionales.</t>
  </si>
  <si>
    <t>1. Incumplimiento de la misión y los objetivos institucionales de la Supertransporte.
2. Afectación total o parcial en la prestación de servicios de la Supertransporte
3. Afectación en la ejecución presupuestal
4. Posibles procesos disciplinarios 
5. Pérdida de la imagen y credibilidad institucional</t>
  </si>
  <si>
    <t>1. Debilidad en la oportunidad y calidad de la programación de los recursos asignados en el Plan Anual de Adquisiciones de la entidad.
2, Falta de planeación en el proceso contratación de las  necesidades de los procesos del entidad.
3. Deficiencias o fallas en la construcción de documentos tecnicos, (estudios de sector, estudios previos, estudio de mercado y estimación de tiempos en los procesos de selección).
4. Entrega inoportuna de los documentos técnicos por parte de los procesos a la Coordinación de Contratos. 
5. Fallas en el proceso de evaluación financiera, jurídica y técnica durante la adquisición de bienes y servicios.</t>
  </si>
  <si>
    <t xml:space="preserve"> Estructuración de  estudios técnicos incompletos, sin cumplimiento de las normas establecidas fuera de los tiempos estipulados para su presentación </t>
  </si>
  <si>
    <t xml:space="preserve">Posibilidad de daño económico y reputacional por la afectación de la prestación de los servicios de la entidad  (misional y/o funcionamiento) debido a que no se suscribieron contratos por errores en la estructuración de los estudios técnicos. </t>
  </si>
  <si>
    <t xml:space="preserve">     Entre 50 y 100 SMLMV </t>
  </si>
  <si>
    <t>Verificar la ejecución del  Plan Anual de Adquisiciónes, por parte de los abogados del Grupo Interno de Trabajo del Proceso, cada vez que se requiera.</t>
  </si>
  <si>
    <t>Líder del proceso  y abogados proceso Contractual</t>
  </si>
  <si>
    <t>Cada vez que requiera</t>
  </si>
  <si>
    <t>Evaluar la calidad y oportunidad de la información registrada en la programación, contratación y ejecución del plan anual de adquisiciones.</t>
  </si>
  <si>
    <t>Verificación de la información a través del SECOP II</t>
  </si>
  <si>
    <t>Se envía el formato de seguimiento a través de correos electrónicos con las inconsistencias encontrada.</t>
  </si>
  <si>
    <t>Aleatoria</t>
  </si>
  <si>
    <t>El abogado del Proceso Contractual Verifica  que los conceptos transmitidos en las capacitaciones, sean interiorizados por los procesos.</t>
  </si>
  <si>
    <t xml:space="preserve">Abogado del Proceso Contractual </t>
  </si>
  <si>
    <t>semestral</t>
  </si>
  <si>
    <t>Capacitar a los supervisores y apoyos a la supervisón en las buenas prácticas de contrucción de estudios previos y estudios del sector</t>
  </si>
  <si>
    <t>Capacitaciones presenciales y virtuales acerca de la nomatividad vigente en contratación</t>
  </si>
  <si>
    <t>En caso que no se llegue a surtir la capacitación en el primer semestre, se deberán intensificar los mensajes a través de comunicaicones institucionales, mientras se surte la capacitación de primer semestre.</t>
  </si>
  <si>
    <t>Líder del Proceso verifica que los documentos soportes de los procesos de contratación jurídicamente correspondan a la modalidad, conforme a la normatividad vigente.</t>
  </si>
  <si>
    <t>Líder del proceso  Contractual.</t>
  </si>
  <si>
    <t>Permanente</t>
  </si>
  <si>
    <t>Revisiónlos documentos soporte de la contratción a los abogaods del proceso.</t>
  </si>
  <si>
    <t>Reunión de seguiemiento a los documentos soporte de la contratación.</t>
  </si>
  <si>
    <t>En caso de que no se encuentre la líder del proceso, lo hará un abogado que pertenezca  al Proceso.</t>
  </si>
  <si>
    <t>Gestión de Comunicaciones</t>
  </si>
  <si>
    <t>Comunicaciones</t>
  </si>
  <si>
    <t>Pérdida de la imagen positiva de la Entidad y de su credibilidad pública</t>
  </si>
  <si>
    <t>►Información sin confirmar con las áreas antes de comunicarla.
►Falta de planeación de las entrevistas o intervenciones en medios.
►Fuga de información.
►Manejo inadecuado de información no oficial o reservada.
►El medio de comunicación no cuenta con el conocimiento técnico en el tema publicado por la entidad, lo que conlleva a transmitir mensajes con inexactitud.</t>
  </si>
  <si>
    <t>Manejo inadecuado de la información no oficial o reservada</t>
  </si>
  <si>
    <t>Posibilidad de daño reputacional por afectación a la imagen de la Entidad al socializar comunicados con inconsistencias, debido al mal manejo de la información no oficial o reservada .</t>
  </si>
  <si>
    <t xml:space="preserve">     El riesgo afecta la imagen de la entidad a nivel nacional, con efecto publicitarios sostenible a nivel país</t>
  </si>
  <si>
    <t>Revisar que los formatos: GCM-FR-002 Formato comunicados, GCM-FR-004 Requerimiento de campañas digitales para redes sociales y GCM-FR-003 requerimiento de transmisiones, diligenciados por las áreas de la Entidad se encuentren completos y con información clara y precisa del requerimiento.</t>
  </si>
  <si>
    <t>Profesional Especializado de Comunicaciones</t>
  </si>
  <si>
    <t xml:space="preserve">Se revisa cada vez que llegue un requerimiento y se consolida mensualmente </t>
  </si>
  <si>
    <t>Asegurar que los requerimientos enviados por las diferentes dependencias o áreas sean claros y precisos.</t>
  </si>
  <si>
    <t>Se revisa cada uno de los formatos recibidos y se valida que los campos solicitados estén completos y el requerimiento sea claro y preciso para comenzar a diseñar la comunicación oficial.
Se hace corte mensual para sumar los requerimientos recibidos</t>
  </si>
  <si>
    <t>En caso de que la información no esté completa o no sea clara se solicita al emisor haga los respectivos ajustes.</t>
  </si>
  <si>
    <t>Validar y aprobar el comunicado  por parte del Despacho antes del envío</t>
  </si>
  <si>
    <t xml:space="preserve">Superintendente de Transporte </t>
  </si>
  <si>
    <t>Cada vez que se solicite</t>
  </si>
  <si>
    <t>Contar con aprobación para la publicación de la comunicación</t>
  </si>
  <si>
    <t>Enviar el comunicado final al chat del Superintendente solicitando aprobación</t>
  </si>
  <si>
    <t xml:space="preserve">Realizar los ajustes solicitados por el Superintendente o no publicar la comunicación si la decisión del Superintendente es no proceder con la emisión. </t>
  </si>
  <si>
    <t>Verificar que el comunicado esté acompañado de un "ABC", es decir un documento anexo en el caso de que la comunicación incluya información técnica para que el medio de comunicación tenga una mejor comprensión.</t>
  </si>
  <si>
    <t>Profesional Especializado o Universitario de Comunicaciones</t>
  </si>
  <si>
    <t>Facilitar a los medios de comunicación la comprensión de los temas técnico que maneja la Entidad</t>
  </si>
  <si>
    <t>Cuando aplique, las comunicaciones que contienen información técnica deben estar acompañadas de una guía que facilite el entendimiento.</t>
  </si>
  <si>
    <t xml:space="preserve">Elaborar el documento guía cuando se detecta que una comunicación tenga un fuerte componente técnico que no fue explicado a los medios </t>
  </si>
  <si>
    <t>Que la información en las redes sociales oficiales de la Entidad esté desactualizada</t>
  </si>
  <si>
    <t xml:space="preserve">Falta de coordinación entre el equipo de comunicaciones y demás áreas para la publicación de información relevante de la Entidad.
Entrega inoportuna, inexacta o desactualizada de información por parte de las áreas técnicas para publicar en redes sociales.
No validación de las campañas previamente a la publicación por parte de las áreas que hacen el requerimiento.
</t>
  </si>
  <si>
    <t>Falta de coordinación entre el equipo de comunicaciones y demás áreas para la publicación de información relevante de la Entidad.</t>
  </si>
  <si>
    <t>Posibilidad de daño reputacional, al mantener información desactualizada de la Entidad en las redes sociales: Twitter, Facebook e Instagram, debido la falta de coordinación entre el equipo de comunicaciones y demás áreas para la publicación de información relevante de la Entidad.</t>
  </si>
  <si>
    <t>Revisar el estado de las campañas y comunicados aplicables a redes sociales y determinar cuáles siguen vigentes, cuáles se deben actualizar y cuáles no se deben seguir publicando.</t>
  </si>
  <si>
    <t xml:space="preserve">Coordinador del equipo de Comunicaciones
Responsable del manejo de redes sociales </t>
  </si>
  <si>
    <t>Mantener las publicaciones en redes sociales con la información actualizada de la Entidad</t>
  </si>
  <si>
    <t xml:space="preserve">Se revisa el listado de campañas vigentes, determinando su estado. </t>
  </si>
  <si>
    <t xml:space="preserve">En caso de requerir actualizar se coordina con el área encargada para obtener información y publicar nuevamente. </t>
  </si>
  <si>
    <t>Gestión del Talento Humano</t>
  </si>
  <si>
    <t>Gestionar el ciclo de los servidores públicos por medio de la ejecución de planes, programas y procedimientos, con el fin de fortalecer su desarrollo integral encaminado al cumplimiento de la misión de la Entidad.</t>
  </si>
  <si>
    <t>Incumplimiento de los plazos establecidos para el registro y/o actualización de la hoja de vida y declaración de bienes y rentas en el SIGEP II.</t>
  </si>
  <si>
    <t>Desactualización o actualización extemporánea de las  hojas de vida y  declaración de bienes y rentas en la plataforma SIGEP II, por parte de los servidores públicos.</t>
  </si>
  <si>
    <t>1. Algunos servidores públicos, al momento de la legalización de documentos, no allegan éstos formularios.  
2. Falta de capacitación para realizar la actualización de la información.
3. No se reportan los incumplimientos ante el Grupo de Control Interno Disciplinario.</t>
  </si>
  <si>
    <t xml:space="preserve">Posibilidad de daño reputacional por desactualización o actualización extemporánea de las hojas de vida y declaración de bienes y rentas en la plataforma SIGEP II, por parte de los servidores públicos. Esto debido a: algunos de ellos, al momento de la legalización de documentos, no allegan estos formularios; falta de capacitación para realizar la actualización de la información; o no se reportan los incumplimientos ante el Grupo de Control Interno Disciplinario.
  </t>
  </si>
  <si>
    <t>El(la) servidor(a) público(a) encargado del SIGEP II verifica las personas que deben actualizar la hoja de vida y/o declaración de bienes y rentas, a través del monitoreo de los datos que pueden ser consultados en el aplicativo.</t>
  </si>
  <si>
    <t>Servidor(a) público(a) encargado del SIGEP II</t>
  </si>
  <si>
    <t>Cada vez que se presente una novedad de ingreso, retiro o actualización.</t>
  </si>
  <si>
    <t xml:space="preserve">Verificar que los servidores públicos que requieran actualizar información en SIGEP II lo realicen oportunamente. </t>
  </si>
  <si>
    <t>A través del monitoreo de los datos que pueden ser consultados en el aplicativo.</t>
  </si>
  <si>
    <t xml:space="preserve">Solicitar al(la) servidor(a) público(a) la actualización y envío de los documentos. </t>
  </si>
  <si>
    <t xml:space="preserve">El(la) servidor(a) público(a) designado(a) verifica  que se imparte la información necesaria para actualizar los datos en SIGEP II, por medio de la inducción general, banners, recordatorios y/o asesoría personalizada a través de correo electrónico o la plataforma Microsoft Teams. </t>
  </si>
  <si>
    <t>Servidor(a) público(a) designado(a)</t>
  </si>
  <si>
    <t xml:space="preserve">Recordar a los servidores públicos la actualización que se debe realizar, la forma para hacerla y resolver situaciones particulares. </t>
  </si>
  <si>
    <t xml:space="preserve">Por medio de la inducción general, banners, recordatorios y/o asesoría personalizada a través de correo electrónico o la plataforma Microsoft Teams. </t>
  </si>
  <si>
    <t>Realizar una capacitación general sobre la actualización de datos en SIGEP II.</t>
  </si>
  <si>
    <t xml:space="preserve">El(la) servidor(a) público(a) designado(a) verifica que se reporten los casos de incumplimiento ante el Grupo de Control Interno Disciplinario, a través de memorando. </t>
  </si>
  <si>
    <t xml:space="preserve">Servidor(a) público(a) designado(a)   </t>
  </si>
  <si>
    <t>Cada vez que se presente un incumplimiento.</t>
  </si>
  <si>
    <t>Dar cumplimiento a la actualización de datos en SIGEP II.</t>
  </si>
  <si>
    <t>A través de memorando.</t>
  </si>
  <si>
    <t xml:space="preserve">Sensibilizar a los líderes de cada área para promover, en su equipo de trabajo, la actualización de la información en SIGEP II. </t>
  </si>
  <si>
    <t>30%</t>
  </si>
  <si>
    <t/>
  </si>
  <si>
    <t xml:space="preserve">
Incumplimiento en la concertación de compromisos laborales y la evaluación de desempeño laboral en las fechas establecidas por la ley. </t>
  </si>
  <si>
    <t>No realización oportuna, por parte de los evaluados y evaluadores, de la concertación de compromisos laborales y la evaluación de desempeño laboral.</t>
  </si>
  <si>
    <t>1. Falta de compromiso por parte de los evaluados y evaluadores. 
 2. Desconocimiento de la normatividad vigente.</t>
  </si>
  <si>
    <t>Posibilidad de daño reputacional por la no realización oportuna, por parte de los evaluados y evaluadores, de la concertación de compromisos laborales y la evaluación de desempeño laboral. Esto debido a la falta de compromiso por los mismos y al desconocimiento de la normatividad vigente.</t>
  </si>
  <si>
    <t>Alta</t>
  </si>
  <si>
    <t xml:space="preserve">El(la) servidor(a) público(a) designado(a) verfica que tanto los evaluadores como los evaluados tengan la información actualizada sobre la normatividad vigente, por medio de la inducción general y/o asesoría personalizada por correo electrónico o Microsoft Teams. </t>
  </si>
  <si>
    <t>En la inducción o por solicitud.</t>
  </si>
  <si>
    <t>Cerrar brechas de desinformación o dudas respecto al proceso o normatividad vigente.</t>
  </si>
  <si>
    <t xml:space="preserve">Por medio de la inducción general y/o asesoría personalizada por correo electrónico o Microsoft Teams. </t>
  </si>
  <si>
    <t xml:space="preserve">Realizar campañas sobre la normatividad vigente. </t>
  </si>
  <si>
    <t xml:space="preserve">El(la) servidor(a) público(a) designado(a) verifica que se reporten, al jefe inmediato o superior jerárquico, los evaluadores y evaluados que estén pendientes por realizar la concertación de compromisos laborales y/o la evaluación de desempeño laboral, a través de correo electrónico. </t>
  </si>
  <si>
    <t>Cada vez que se requiera.</t>
  </si>
  <si>
    <t>Implementar medidas para el cumplimiento de la concertación de compromisos laborales y evaluación de desempeño laboral.</t>
  </si>
  <si>
    <t>A través de correo electrónico.</t>
  </si>
  <si>
    <t>El(la) coordinador(a) reporta al Grupo de Control Interno Disciplinario los evaluadores y evaluados que no cumplan con la concertación de compromisos laborales y/o la evaluación de desempeño laboral, a través de memorando.</t>
  </si>
  <si>
    <t xml:space="preserve">
No reconocimiento, por parte de las EPS, de las incapacidades y/o licencias.</t>
  </si>
  <si>
    <t>Devoluciones de documentos y/o demoras en el reconocimiento del pago de las incapacidades y/o licencias, por parte de las EPS.</t>
  </si>
  <si>
    <t>1. El(la) servidor(a) público(a) no aporta los documentos exigidos por las EPS, lo hace extemporáneamente o no cumple con los parámetros definidos.
2. Falta de seguimiento a los pagos realizados por las EPS y a la conciliación de la cuenta de cobro de incapacidades y/o licencias.</t>
  </si>
  <si>
    <t xml:space="preserve">Posibilidad de daño económico por devoluciones de documentos y/o demoras en el reconocimiento del pago de las incapacidades y/o licencias, por parte de las EPS, debido a: el(la) servidor(a) público(a) no aporta los documentos exigidos por las mismas, lo hace extemporáneamente o no cumple con los parámetros definidos; falta de seguimiento a los pagos realizados por las EPS y a la conciliación de la cuenta de cobro de incapacidades y/o licencias. </t>
  </si>
  <si>
    <t>El(la) servidor(a) público(a) designado(a) verifica que se radican oportunamente las incapacidades y/o licencias ante las EPS, a través de la página web de cada entidad, y se imparte la información necesaria a los servidores públicos para el trámite correspondiente, por medio de la inducción general.</t>
  </si>
  <si>
    <t>Cada vez que se presente una incapacidad o licencia / en la inducción general.</t>
  </si>
  <si>
    <t>Evitar demoras en el reconocimiento del pago de la incapacidad o licencia.</t>
  </si>
  <si>
    <t xml:space="preserve">A través de la página web de cada entidad y la inducción general, respectivamente. </t>
  </si>
  <si>
    <t xml:space="preserve">Presentar la novedad por no radicación oportuna ante la EPS. </t>
  </si>
  <si>
    <t>El(la) servidor(a) público(a) designado(a) verifica el seguimiento periódico al pago de las EPS y a la conciliación de la cuenta de cobro generada por incapacidades y/o licencias, por medio de un cuadro de control.</t>
  </si>
  <si>
    <t xml:space="preserve">Asegurar que las EPS cubran el pago de las incapacidades y licencias que les correspondan. </t>
  </si>
  <si>
    <t>Por medio de un cuadro de control.</t>
  </si>
  <si>
    <t>Solicitar reporte del consolidado de cuentas de cobro a la Dirección Financiera.</t>
  </si>
  <si>
    <t>Incumplimiento de la normatividad vigente de paridad de género en cargos directivos.</t>
  </si>
  <si>
    <t>Cubrimiento no proporcional de las vacantes de nivel directivo.</t>
  </si>
  <si>
    <t>Falta de representación o participación equitativa en los procesos de selección.</t>
  </si>
  <si>
    <t>Posibilidad de daño reputacional por cubrimiento no proporcional de las vacantes de nivel directivo debido a la falta de representación o participación equitativa en los procesos de selección.</t>
  </si>
  <si>
    <t>El(la) servidor(a) público(a) designado(a) verifica que se realice el seguimiento a la postulación y/o participación en los procesos de selección para vacantes en nivel directivo, a través de la planta de personal.</t>
  </si>
  <si>
    <t>Cada vez que se presente una vacante en nivel directivo.</t>
  </si>
  <si>
    <t>Verificar que se cumpla lo establecido en la normatividad vigente.</t>
  </si>
  <si>
    <t>A través de la planta de personal y/o cuadro de control.</t>
  </si>
  <si>
    <t>Informar al nominador que no se está cumpliendo con la paridad de género.</t>
  </si>
  <si>
    <t>Incumplimiento en el tiempo establecido para dar respuesta de manera oportuna a las PQRSD (Peticiones, Quejas, Reclamos, Solicitudes y Denuncias).</t>
  </si>
  <si>
    <t>PQRSD (Peticiones, Quejas, Reclamos, Solicitudes y Denuncias) vencidas o con fecha de respuesta tardía.</t>
  </si>
  <si>
    <t xml:space="preserve">1. Demora en la asignación, por parte del Grupo de Gestión Documental, al Grupo de Talento Humano tras el recibido. 
2. Falta de diligencia del(la) servidor(a) público(a) designado(a) para dar respuesta. </t>
  </si>
  <si>
    <t xml:space="preserve">Posibilidad de daño reputacional por PQRSD (Peticiones, Quejas, Reclamos, Solicitudes y Denuncias) vencidas o con fecha de respuesta tardía, debido a: demora en la asignación, por parte del Grupo de Gestión Documental, al Grupo de Talento Humano tras el recibido; o falta de diligencia por el(la) servidor(a) público(a) designado(a) para dar respuesta. </t>
  </si>
  <si>
    <t xml:space="preserve">El(la) servidor(a) público(a) designado(a) verifica la asignación de PQRSD por parte del Grupo de Gestión Documental, a través del monitoreo de ORFEO y/o registro en un cuadro de control. </t>
  </si>
  <si>
    <t>Semanal</t>
  </si>
  <si>
    <t>Verificar la asignación oportuna de las PQRSD por parte del Grupo de Gestión Documental.</t>
  </si>
  <si>
    <t xml:space="preserve">A través del monitoreo de ORFEO y/o registro en un cuadro de control. </t>
  </si>
  <si>
    <t>Solicitar asignación oportuna por medio de correo electrónico o memorando.</t>
  </si>
  <si>
    <t>El(la) servidor(a) público(a) designado(a) revisa el estado de las PQRSD asignadas, por medio de alertas de un cuadro de control y/o Microsoft Planner.</t>
  </si>
  <si>
    <t>Verificar que se cumpla con el tiempo de respuesta de las PQRSD.</t>
  </si>
  <si>
    <t>Por medio de alertas de un cuadro de control y/o Microsoft Planner.</t>
  </si>
  <si>
    <t>Notificar al(la) servidor(a) público(a) designado(a) para dar respuesta.</t>
  </si>
  <si>
    <t>Gestión del Conocimiento y la Innovación</t>
  </si>
  <si>
    <t xml:space="preserve">Identificar, generar, distribuir y retener el conocimiento organizacional, a través del uso y apropiación de acciones, mecanismos o instrumentos, 	para difundir y preservar el conocimiento, fortalecer los procesos de innovación y contribuir en la construcción de la cultura organizacional. </t>
  </si>
  <si>
    <t xml:space="preserve"> Gestión del Conocimiento - Memoria Institucional</t>
  </si>
  <si>
    <t xml:space="preserve">Gestión inadecuada del conocimiento </t>
  </si>
  <si>
    <t xml:space="preserve">No contar con estrategias de mantenimiento y recuperación del conocimiento. </t>
  </si>
  <si>
    <t>Posibilidad de afectación reputacional por inadecuada gestión del conocimiento al no contar con estrategias de mantenimiento y recuperación del conocimiento que eviten su fuga.</t>
  </si>
  <si>
    <t>1.El líder de Gestión del Conocimiento y la innovación verifica que el repositorio de intranet de  gestión del conocimiento y la Innovación este actualizado con la información proporcionada por los procesos</t>
  </si>
  <si>
    <t>Lider de Gestión del Conocimiento</t>
  </si>
  <si>
    <t xml:space="preserve">Se registran las actividades o información que genera conocimiento en la entidad junto con sus responsables </t>
  </si>
  <si>
    <t>Efectuando inventario de actividades realizadas en el año</t>
  </si>
  <si>
    <t>Se debe verificar que se registren las actividades y si no se registraron informar de forma inmediata para su registro</t>
  </si>
  <si>
    <t>2. El jefe inmediato emite comunicación solicitando la obligatoriedad de diligenciar formato al funcionario que se va retirar de la entidad, con el fin de realizar la entrega de cargo y la recolección del conocimiento antes de su retiro.</t>
  </si>
  <si>
    <t>Jefe inmediato y Talento Humano</t>
  </si>
  <si>
    <t>Permanente, cada que se de el retiro de un funcionario o contratista</t>
  </si>
  <si>
    <t>Entregar formalmente el cargo</t>
  </si>
  <si>
    <t>Diligenciando Formato Informe Entrega de Cargo código  GTH-RF-009</t>
  </si>
  <si>
    <t>Reiterar comunicado</t>
  </si>
  <si>
    <t xml:space="preserve">Identificar, generar, distribuir y retener el conocimiento organizacional, a través del uso y apropiación de acciones, mecanismos o instrumentos, para difundir y preservar el conocimiento, fortalecer los procesos de innovación y contribuir en la construcción de la cultura organizacional. </t>
  </si>
  <si>
    <t>Documentos desactualizados</t>
  </si>
  <si>
    <t>No contar con procedimientos actualizados en la cadena de valor
Cambia la forma de hacer las actividades pero no se actualizan los documentos.</t>
  </si>
  <si>
    <t>Los procesos no tienen la conciencia de la importancia de mantener actualizados los documentos</t>
  </si>
  <si>
    <t>Posibilidad de daño económico y reputacional por no contar con procedimientos actualizados en la cadena de valor  debido a que los procesos cambian  la forma de hacer las actividades, pero no se actualizan los documentos porque los procesos no tienen la conciencia de la importancia de mantener actualizados los documentos.</t>
  </si>
  <si>
    <t xml:space="preserve">El Jefe de la oficina Asesora de Planeación aprueba el Procedimiento de Control de Documentos que establece la necesidad de diligenciar el plan de revisión y actualización de documentos </t>
  </si>
  <si>
    <t>Jefe Oficina Asesora de Planeación</t>
  </si>
  <si>
    <t>Construir el plan de revisión y actualización de documentos y lograr la actualización de los mismos</t>
  </si>
  <si>
    <t>Revisando el Listado maestro de documentos y diligenciando el plan, indicando fecha y responsable de mantener actualizados los documentos en el año</t>
  </si>
  <si>
    <t>Se solicita al proceso que entregue el plan de acuerdo a las fechas establecidas</t>
  </si>
  <si>
    <t xml:space="preserve">Seguimiento al Plan de revisión y actualización de documentos </t>
  </si>
  <si>
    <t>Jefe de Proceso y Profesional de la OAP asignado al proceso</t>
  </si>
  <si>
    <t>Trimestral</t>
  </si>
  <si>
    <t>Realizar seguimiento al Plan de Actualización de documentos</t>
  </si>
  <si>
    <t>Revisando el plan los documentos que se deben actualizar y retroalimentar al proceso el estado del mismo</t>
  </si>
  <si>
    <t xml:space="preserve">Se requiere al proceso para que cumpla con el plan de actualización </t>
  </si>
  <si>
    <t xml:space="preserve">Listado Maestro de Documentos </t>
  </si>
  <si>
    <t>Profesional de la OAP asignado al Control de Documentos</t>
  </si>
  <si>
    <t xml:space="preserve">Cada que exista una necesidad de publicación </t>
  </si>
  <si>
    <t>Realizar la actualización de los documentos en el listado maestro</t>
  </si>
  <si>
    <t>Registrando en el listado maestro los documentos que se crean, actualizan o eliminan, indicando su fecha y las modificaciones realizadas</t>
  </si>
  <si>
    <t>Se identifica el documento faltante y se solicita su actualización</t>
  </si>
  <si>
    <t xml:space="preserve"> Reprocesos por fuga o desaprovechamiento del capital intelectual</t>
  </si>
  <si>
    <t>No contar con el levantamiento del conocimiento explicito y tácito de los cargos clave en cada dependencia  y no custodiar el material recibido producto de las capacitaciones adelantadas por la Universidad Nacional y demás entidades que apoyen a la Superintendencia en el tema.</t>
  </si>
  <si>
    <t>No contar con la información para documentar en detalle de los procesos y procedimientos de la entidad</t>
  </si>
  <si>
    <t>Posibilidad de daño económico y reputacional al no contar con el levantamiento conocimiento explicito y tácito de los cargos clave en cada dependencia que permitan documentar en detalle los procesos y procedimientos de la entidad y eviten la ejecución de actividades innecesarias, demoras en la realización de los procedimientos por desconocimiento o falta de información o fuga de información.</t>
  </si>
  <si>
    <t xml:space="preserve">1. Monitoreo a los documentos de la cadena de valor y al módulo de gestión del conocimiento que permite a los funcionarios y contratistas la gestión del autoconocimiento de las actividades que se manejan en la entidad. </t>
  </si>
  <si>
    <t>jefes de proceso</t>
  </si>
  <si>
    <t>anual</t>
  </si>
  <si>
    <t>Revisar y actualizar los documentos de los diferentes procesos que componen la cadena de valor y las capacitaciones que se imparten a los funcionarios que poseen conocimiento clave.</t>
  </si>
  <si>
    <t>Efectuar seguimiento a Plan de Revisión y Actualización de documentos y a la página web de la entidad</t>
  </si>
  <si>
    <t>Memorandos de requerimiento sobre el seguimiento al plan de revisión y actualización de documentos y  sobre material suministrado en capacitaciones entregadas</t>
  </si>
  <si>
    <t>2. Comunicación de la obligatoriedad al funcionario que se va retirar de la entidad, con el fin de realizar la recolección del conocimiento en el repositorio virtual antes de su retiro.</t>
  </si>
  <si>
    <t>Jefe inmediato</t>
  </si>
  <si>
    <t>Diligenciando Formato Informe Entrega de Cargo código Acta de entrega código GTH-RF-009</t>
  </si>
  <si>
    <t>3.Autoodiagnostico de GCI del DAFP hace exigente tener el riesgo contemplado dentro del mapa</t>
  </si>
  <si>
    <t xml:space="preserve">Jefe de Proceso y líder de gestión del Conocimiento y la Innovación </t>
  </si>
  <si>
    <t>Desarrollar riesgo en mapa conducente a evitar fuga del conocimiento</t>
  </si>
  <si>
    <t>Diligenciando Formato Mapa de Riesgos código DE-FR-001</t>
  </si>
  <si>
    <t>Modificar mapa de forma inmediata</t>
  </si>
  <si>
    <t>Gestión Documental</t>
  </si>
  <si>
    <t>Proporcionar directrices y lineamientos generales que conlleven a la estandarización y normalización de cada uno de los procedimientos relacionados con la producción, recepción, trámite, organización, conservación y disposición final de los documentos, desde su origen hasta su destino final, así como realizar las notificaciones, comunicaciones y publicaciones de los actos administrativos expedidos por la Superintendencia, a través de la aplicación de la normatividad vigente, políticas, programas y planes documentales en los sistemas y aplicativos que disponga la entidad, para facilitar su consulta, conservación y utilización en el tiempo, al igual que propender por el cumplimiento de los principios de publicidad, transparencia y celeridad.</t>
  </si>
  <si>
    <t>1. Duplicidad en la expedición de las constancias de ejecutoria. 
2. Disminución en el cobro de las multas impuestas a los vigilados. 
3. Caducidad para realizar el proceso de cobro coactivo a los vigilados. 
4. Expedicion de constancias contra actos no ejecutoriados. 
5. Anulacion de constancias</t>
  </si>
  <si>
    <t xml:space="preserve"> 1. Errores de digitación en las bases de datos de los vigilados. 
2.Imprecisiones de radicación por parte de los vigilados al momento de presentar recursos de reposición y en subsidio apelación, descargos, alegatos u otros. 
3. Resoluciones expedidas por las dependencias fuera del término.
  </t>
  </si>
  <si>
    <t xml:space="preserve">    Ausencia de seguimiento por parte de cada una de las áreas, sobre el proceso de notificación de cada uno de los actos adminsitrativos que emiten   </t>
  </si>
  <si>
    <t>Posibilidad de daño económico y reputacional  por errores de digitación en las bases de datos de los vigilados, imprecisiones de radicación por parte de los vigilados al momento de presentar recursos de reposición y en subsidio apelación, descargos, alegatos u otros,  resoluciones expedidas por las dependencias fuera del término debido a la ausencia de seguimiento por parte de cada una de las áreas, sobre el proceso de notificación de cada uno de los actos adminsitrativos que emiten.</t>
  </si>
  <si>
    <t xml:space="preserve">Revisión del cuadro de datos para determinar la procedencia de la expedición de las constancias de ejecutoria realizada por los abogados. </t>
  </si>
  <si>
    <t>Profesionales, Tecnicos y auxiliares del Grupo de Notificaciones</t>
  </si>
  <si>
    <t>Garantizar que la información sea lo más completa posible, identificar que resoluciones requieren la contancia de ejecutoria</t>
  </si>
  <si>
    <t>En archivo Excel se revisa cada una de las resoluciones</t>
  </si>
  <si>
    <t>Volver a revisar el archivo</t>
  </si>
  <si>
    <t>Mesa de trabajo y correos electrónicos entre la dependencias de la entidad y el grupo de notificaciones con respecto a las constancias de ejecutoria remitidas.</t>
  </si>
  <si>
    <t>Coordinador y profesionales del grupo de notificaciones</t>
  </si>
  <si>
    <t>Constancias de ejecutoria emitidas frente a las contancias de ejecutoria recibidas por las dependencias, y adicional que tengan coincidencia con los valores financieros</t>
  </si>
  <si>
    <t xml:space="preserve">mediante correos electrónicos y ocacionalmente mesas de trabajo </t>
  </si>
  <si>
    <t>Realizar mesa de trabajo</t>
  </si>
  <si>
    <t>Validar mensuamente el cuadro de de datos y consolidado con Dirección financiera.</t>
  </si>
  <si>
    <t>Corregir errores en los datos que posea la base</t>
  </si>
  <si>
    <t>Memorando a financiera y correo electrónico remitiendo cuadro de datos y consolidado mensual</t>
  </si>
  <si>
    <t>Revisar con las dependencias aquellos errores que se evidencien y corregir la base de datos</t>
  </si>
  <si>
    <t>Gestión Financiera</t>
  </si>
  <si>
    <t>Administrar y garantizar el financiamiento de la Superintendencia de Transporte, mediante la gestión presupuestal, el recaudo de ingresos, el pago de las obligaciones y la generación de información económica, financiera y contable, para el cumplimiento de los fines institucionales.</t>
  </si>
  <si>
    <t>Imposibilidad de realizar la acción de cobro de las obligaciones ejecutoriadas a favor de la Superintendencia de Transporte.</t>
  </si>
  <si>
    <t>No registrar las obligaciones a favor de la entidad en la Consola Taux.</t>
  </si>
  <si>
    <t xml:space="preserve">Falta de oportunidad en la  entrega de la información por el grupo de notificaciones de las obligaciones ejecutoriadas a favor de la entidad, para su validación e incorporación en la Consola Taux.
</t>
  </si>
  <si>
    <t xml:space="preserve">Posibilidad de afectación economica de no realizar la accion de cobro de las obligaciones ejecutoriadas a favor de la Superintendencia de Transporte, al no contar con el registro en la Consola Taux producto de la falta de oportunidad en la entrega de la información por el Grupo de Notificaciones para su validación e incorporación en la Consola Taux.
</t>
  </si>
  <si>
    <t xml:space="preserve">El profesional asignado concilia la información de las resoluciones ejecutoriadas suministradas por el Grupo de Notificaciones a efectos de identificar que coincidan con los datos registrados en la Consola Taux.
</t>
  </si>
  <si>
    <t>Líder del proceso Gestión Financiera y Profesional a cargo de la cartera</t>
  </si>
  <si>
    <t xml:space="preserve"> Mensual</t>
  </si>
  <si>
    <t>Incorporar en la Consola Taux  las obligaciones generadas a favor de la Superintendencia, para su correspondiente gestión de cobro.</t>
  </si>
  <si>
    <t xml:space="preserve">Se realiza la conciliación para identificar que los actos administrativos ejecutoriados  remitidos por el Grupo de Notificaciones y recibidos por la Dirección Financiera  se encuentren dentro de los plazos, contengan la información correcta, y estén debidamente registrados en la Consola Taux.
</t>
  </si>
  <si>
    <t>Se devuelve la información al area de notificaciones mediante memorando y/o correo electronico informando la inconsistencia presentada.</t>
  </si>
  <si>
    <t>Incumplimiento en  la presentación de las declaraciones de impuestos.</t>
  </si>
  <si>
    <t>No contar con la información necesaria para liquidar la declaración tributaria.</t>
  </si>
  <si>
    <t>No realizar la presentación de las declaraciones tributarias dentro de los plazos establecidos por el Gobierno Nacional.</t>
  </si>
  <si>
    <r>
      <t xml:space="preserve">Posibilidad de daño económico </t>
    </r>
    <r>
      <rPr>
        <sz val="14"/>
        <color theme="1"/>
        <rFont val="Arial Narrow"/>
        <family val="2"/>
      </rPr>
      <t xml:space="preserve">por la imposición de sanciones a cargo de la entidad, como consecuencia de la no presentación de las declaraciones tributarias al no contar con la información necesaria para su liquidación. </t>
    </r>
  </si>
  <si>
    <t xml:space="preserve">Verificar que los plazos establecidos en el calendario tributario se cumplan para efcetos de la presentación de las declaraciones tributarias.
</t>
  </si>
  <si>
    <t xml:space="preserve">Líder del proceso Gestión Financiera y Profesional </t>
  </si>
  <si>
    <t>Garantizar que la presentación de las declaraciones tributarias se realice dentro de los plazos establecidos en el cronograma.</t>
  </si>
  <si>
    <t>Informar al funcionario encargado sobre los plazos establecidos en el calendario de vencimientos para la presentación de las declaraciones tributarias.</t>
  </si>
  <si>
    <t>Realizar la presentación de la declaración  extemporanea con el reconocimiento de las sanciones correspondientes.</t>
  </si>
  <si>
    <t>Imposibilidad de cobro de la cartera de contribución especial y multas a favor de la entidad en la etapa de cobro persuasivo.</t>
  </si>
  <si>
    <t>No realizar las gestiones de cobro persuasivo de las obligaciones generadas a favor de la Entidad.</t>
  </si>
  <si>
    <t xml:space="preserve">Vencimiento de los plazos para resolver las peticiones y solicitudes por parte de los vigilados.
</t>
  </si>
  <si>
    <t>Posibilidad de daño económico por el no recaudo de las cuentas por cobrar  a favor de la entidad en la etapa persuasiva, por el vencimiento de los plazos para resolver las peticiones y solicitudes de los vigilados.</t>
  </si>
  <si>
    <t xml:space="preserve">El profesional valida y hace seguimiento de las gestiones administrativas para  el cobro de las obligaciones  que se encuentren en etapa persuasiva.
</t>
  </si>
  <si>
    <t>Validar que se realice el cobro de las obligaciones que se encuentran en etapa persuasiva, con el fin de lograr una recuperación de la cartera de la Entidad por concepto de las obligaciones no tributarias.</t>
  </si>
  <si>
    <t>Verificar que el funcionario encargado realice la gestión de cobro persuasivo a traves de llamadas telefonicas y envios de correos masivos.</t>
  </si>
  <si>
    <t>Remitir las obligaciones que no fueron posible recaudar en etapa persuasiva al Grupo de Cobro por Jurisdicción Caoactiva con el fin que se adelanten las respectivas acciones de cobro.
Dar de baja la cartera de dificil recaudo mediante fichas de saneamiento debidamente aprobadas por el Comité de Cartera de la entidad.</t>
  </si>
  <si>
    <t>Generación de estados financieros con información no razonable y poco confiable.</t>
  </si>
  <si>
    <t>Incorporación de información financiera sin validar en los estados financieros de la entidad.</t>
  </si>
  <si>
    <t>Entrega de información financiera por fuera de los plazos establecidos a la Dirección financiera, por parte de los encargados de las areas de la Entidad.</t>
  </si>
  <si>
    <r>
      <t xml:space="preserve">Posibilidad de daño económico </t>
    </r>
    <r>
      <rPr>
        <sz val="14"/>
        <color theme="1"/>
        <rFont val="Arial Narrow"/>
        <family val="2"/>
      </rPr>
      <t xml:space="preserve">por las sanciones en contra de la entidad, por la generación de estados financieros sin cumplir los principios del Regimen de Contabilidad Pública. </t>
    </r>
  </si>
  <si>
    <t xml:space="preserve">Conciliar la información de los hechos económicos generados y reportados por las distintas dependencias de la Entidad, con el fin de identificar si existen inconsistencias en la información presentada.
</t>
  </si>
  <si>
    <t>Identfiicar la información poco confiable remitida a la Dirección Financiera, para no afectar la razonabilidad de los estados financieros.</t>
  </si>
  <si>
    <t>Se realiza la conciliación para identificar que la información reportada por las areas de la entidad se encuentra de forma correcta.</t>
  </si>
  <si>
    <t>Devolver a la dependencia la información poco confiable detectada en la conciliación.</t>
  </si>
  <si>
    <t>Reportar de forma errónea en el Boletin de Deudores Morosos del Estado- BDME obligaciones que no deben ser objeto de reporte.</t>
  </si>
  <si>
    <t>Falta de verificación de la información correspondiente a las obligaciones que se van a reportar ante el BDME.</t>
  </si>
  <si>
    <t xml:space="preserve">Incorporar en el BDME  obligaciones que no se encuentran vencidas y que no sean objeto de reporte conforme al procedimento dispuesto por la Contaduria General de la Nación.
</t>
  </si>
  <si>
    <r>
      <t xml:space="preserve">Posibilidad de daño económico y reputacional </t>
    </r>
    <r>
      <rPr>
        <sz val="14"/>
        <color theme="1"/>
        <rFont val="Arial Narrow"/>
        <family val="2"/>
      </rPr>
      <t>por las sanciones a cargo de la entidad, producto del reporte inexacto del Boletin de deudores Morosos (BDME).</t>
    </r>
  </si>
  <si>
    <t xml:space="preserve">Conciliar la información de las deudas a cargo de los vigilados por la entidad que serán incluidas en el Boletin de Deudores Morosos del Estado (BDME) 
</t>
  </si>
  <si>
    <t>Semestral</t>
  </si>
  <si>
    <t>Incluir en el BDME aquellos deudores que cumplan realmente con las caracteristicas establecidas por la Contaduría General de la Nación para el reporte.</t>
  </si>
  <si>
    <t>Cumplir con el procedimiento establecido para el reporte de obligaciones ante el BDME.</t>
  </si>
  <si>
    <t>Realizar ajustes a la transmisión de la información en el BDME del periodo siguiente.</t>
  </si>
  <si>
    <t xml:space="preserve">v </t>
  </si>
  <si>
    <t>Gestión Jurídica</t>
  </si>
  <si>
    <t>Oficina Asesora Jurídica</t>
  </si>
  <si>
    <t>Ejercer la defensa oportuna de los intereses de la entidad por medio de la representación judicial y extrajudicial, las actuaciones administrativas, buenas prácticas normativas y lineamientos jurídicos, con el fin de disminuir los riesgos e impactos jurídicos en la Superintendencia de Transporte, absolver las consultas jurídicas realizadas por vigilados, ciudadanos y autoridades en los temas de competencia de la Superintendencia de Transporte, lograr la recuperación de créditos a favor de la Entidad, que consten en títulos ejecutivos o al haciéndose parte de los procesos de reorganización y liquidación de los supervisados, así como garantizar el acceso al Centro de Arbitraje, Conciliación y Amigable Composición del sector de infraestructura y transporte .</t>
  </si>
  <si>
    <t>Vencimiento de términos establecidos en la ley de las solicitudes presentadas por los diferentes procesos de la Entidad y usuarios externos.</t>
  </si>
  <si>
    <t>1. Falencias en el sistema de información de gestión documental de la entidad ORFEO.
2. Las solicitudes llegan con términos vencidos a la Oficina Asesora Jurídica
3. Volumen de solicitudes allegadas, sobrepasan la capacidad de respuesta del proceso.
4. Falta de personal que apoye a la OAJ a proyectar las respuestas de las solicitudes recibidas.</t>
  </si>
  <si>
    <t>Demora en la asignación de solicitudes a la OAJ</t>
  </si>
  <si>
    <t>Posibilidad de daño reputacional por el vencimiento de términos establecidos en la ley de las solicitudes presentadas por los diferentes procesos de la Entidad y usuarios externos.</t>
  </si>
  <si>
    <t>Muy Alta</t>
  </si>
  <si>
    <t>mayor</t>
  </si>
  <si>
    <t>El técnico de la OAJ diariamente verifica que se tengan las competencias respecto a las solicitudes requeridas</t>
  </si>
  <si>
    <t xml:space="preserve">Técnico de la OAJ
</t>
  </si>
  <si>
    <t>Determinar si la OAJ tiene o no las competencias para dar el trámite requerido</t>
  </si>
  <si>
    <t>se recibe por Orfeo y se registra en Excel la asignación a los diferentes abogados del proceso</t>
  </si>
  <si>
    <t xml:space="preserve">Contar con el Backup  que realice la actividad que efectúa el técnico </t>
  </si>
  <si>
    <t>El profesional de la OAJ mensualmente valida que la información en el Excel coincida con la información en FORMS, verificando que se haya dado trámite a la solicitud</t>
  </si>
  <si>
    <t>Profesional de la OAJ</t>
  </si>
  <si>
    <t>Seguimiento y verificación del radicado</t>
  </si>
  <si>
    <t>Se realiza verificación de la base de datos y producto de eso se solicita información a los abogados</t>
  </si>
  <si>
    <t>La falta de ejecución generaría una sobre carga para el mes siguiente</t>
  </si>
  <si>
    <t xml:space="preserve">Falencias en el ejercicio de la defensa judicial y prejudicial </t>
  </si>
  <si>
    <t>1. Herramientas tecnológicas insuficientes
2. Personal de planta insuficiente para llevar a cabo los procesos judiciales.
3. Depender de una única plataforma (E-KOGUI) la cual es administrada por la ANDJE - Agencia Nacional de Defensa Jurídica del Estado.</t>
  </si>
  <si>
    <t>No contar con acceso en tiempo real al expediente o documentos relacionados con el expediente</t>
  </si>
  <si>
    <t>Posibilidad de afectación económica o reputacional por pérdida de la información de un proceso o no tener acceso al mismo</t>
  </si>
  <si>
    <t xml:space="preserve">Seguimiento a los procesos judiciales </t>
  </si>
  <si>
    <t xml:space="preserve">Líder del proceso
Profesional especializado
Técnico </t>
  </si>
  <si>
    <t>Verificar la gestión del abogado</t>
  </si>
  <si>
    <t>Se realiza de manera aleatoria un seguimiento a la base de datos de los procesos de los abogados</t>
  </si>
  <si>
    <t>Comunicación directa con los abogados externos</t>
  </si>
  <si>
    <t xml:space="preserve">El técnico verifica que los abogados estén cumpliendo con el cargue de la información correspondiente </t>
  </si>
  <si>
    <t xml:space="preserve">Técnico del proceso de gestión jurídica
</t>
  </si>
  <si>
    <t>Se fortalezca lel cumplimiento de los procedimientos y la gestión de defensa jurídidca de la entidad</t>
  </si>
  <si>
    <t xml:space="preserve">Se realiza mediante llamadas o correos electrónicos el recordario del cumplimiento </t>
  </si>
  <si>
    <t>comunicación directa con los abogados tanto externos como con los funcionarios, e informar a talento humano y al supervisor de contrato</t>
  </si>
  <si>
    <t>El profesional de la OAJ verifica de manera mensual que las actividades desarrolladas por el abogado se hayan ejecutado de acuerdo a las actividades específicas de su contrato</t>
  </si>
  <si>
    <t>Profesional y líder de la OAJ</t>
  </si>
  <si>
    <t xml:space="preserve">Validar las actividades realizadas mensualmente por los contratistas </t>
  </si>
  <si>
    <t>En los formatos establecidos por la Entidad para las cuentas de cobro el contratista debe indicar la actividad desarrollada en el mes para se validades y aceptadas por el líder del proceso</t>
  </si>
  <si>
    <t>No se realiza el trámite de la cuenta de cobro</t>
  </si>
  <si>
    <t>Gestión de las TICs</t>
  </si>
  <si>
    <t>Oficina de Tecnologías de la Información y las Comunicaciones</t>
  </si>
  <si>
    <t xml:space="preserve">Implementar nuevas tecnologías con el fin de fortalecer los procesos de vigilancia, Inspección y Control – VIC como motor de cambio, para promover la confianza y el vínculo Estado-Ciudadanía.   </t>
  </si>
  <si>
    <t>Liderar y fortalecer la estrategia y el gobierno de las tecnologías de la información por medio de la apropiación e implementación de la política de gobierno digital, y la gestión de  recursos tecnológicos que contribuya con la transformación digital, la toma de decisiones y el cumplimiento de los objetivos de la Entidad</t>
  </si>
  <si>
    <t xml:space="preserve">Pérdida de disponibilidad de la infraestructura tecnológica, sistemas de información y servicios tecnológicos. </t>
  </si>
  <si>
    <t xml:space="preserve">1. Mala planeación contractual
2.. No contar con los elementos de infraestructura actualizada para garantizar la disponibilidad de los servicios.
3. Recurso humano especializado/idóneo insuficiente
4. Falla tecnológica.
</t>
  </si>
  <si>
    <t>No contar con recursos tecnológicos y de talento humano que garanticen la  alta disponibilidad y monitoreo de la infraestructura física y tecnológica de la Entidad.</t>
  </si>
  <si>
    <t>Posibilidad de daño económico y reputacional por la pérdida de disponibilidad de la infraestructura tecnológica, sistemas de información y servicios tecnológicos, al no contar con recursos tecnológicos  y de talento humano que garanticen la  alta disponibilidad y monitoreo de la infraestructura física y tecnológica de la Entidad.</t>
  </si>
  <si>
    <t>Fallas Tecnologicas</t>
  </si>
  <si>
    <t>Monitorear la infraestructura y servicios TIC</t>
  </si>
  <si>
    <t xml:space="preserve">Líder de infraestructura </t>
  </si>
  <si>
    <t xml:space="preserve">Detectar alertas tempranas de fallos de los sistemas de información e infraestructura  </t>
  </si>
  <si>
    <t>A través de la herramienta ZABBIX</t>
  </si>
  <si>
    <t xml:space="preserve">Revisión manual </t>
  </si>
  <si>
    <t>Implementar la replica para las aplicaciones criticas de la Entidad bajo el servicio Azure.</t>
  </si>
  <si>
    <t>Líder proceso de TIC
Líder de infraestructura 
Líder de sistemas de Información y Desarrollo
Líder de seguridad de la Información</t>
  </si>
  <si>
    <t xml:space="preserve">Disponer de servicio alterno que garantice la disponibilidad de los sistemas de  información </t>
  </si>
  <si>
    <t>Verificar la funcionalidad del servicio de replicación en la nube.</t>
  </si>
  <si>
    <t>Revisar logs de ejecición del servicio y restablecerlos</t>
  </si>
  <si>
    <t>Revisar que las pólizas institucionales cubran todos los elementos tecnológicos del centro de datos</t>
  </si>
  <si>
    <t>Líder proceso de TIC
Abogada del área</t>
  </si>
  <si>
    <t xml:space="preserve">Semestral </t>
  </si>
  <si>
    <t xml:space="preserve">Identificar que los elementos de infraestructura tecnológica fisica se encuentren asegurados ante siniestros </t>
  </si>
  <si>
    <t>A través de la verificación de pólizas contractuales en el arrendamiento del edificio u otro tipo de coberturas</t>
  </si>
  <si>
    <t>Generar alerta al área encargada sobre la necesidada de mantener asegurado los elementos tecnologicos que contiene información institucional</t>
  </si>
  <si>
    <t>Validar el cumplimiento del plan anual de adquisicones de los procesos de la OTIC</t>
  </si>
  <si>
    <t>Líder proceso de TIC</t>
  </si>
  <si>
    <t>Revisar el cumplimiento de las estrategias de contratación que permita incrementar la eficiencia del proceso</t>
  </si>
  <si>
    <t>Validar que las líneas de OTIC en el PAA propuestas para el periodo, se hayan radicado en la dependencia correspondiente para su tramite</t>
  </si>
  <si>
    <t>Evaluar los motivos del incumplimiento y se generan las alertas</t>
  </si>
  <si>
    <t>Gestionar los servicios de tecnologia requeridos por la ST de manera inadecuada</t>
  </si>
  <si>
    <t>1. Falta de procedimientos y/o claridad en la ejecución de los procedimientos de la entidad
2. Mala manipulación del recurso tecnológico físico -Hardware-
3. Gestión inadecuada del recurso tecnológico</t>
  </si>
  <si>
    <t>Gestion Inadecuada del software y hardware del proceso de gestion de TIC</t>
  </si>
  <si>
    <t>Posibilidad de daño económico y reputacional por bloqueo en las operaciones de la entidad debido a la gestión inadecuada del software y hardware del proceso de gestión de TICS</t>
  </si>
  <si>
    <t>Monitorear la gestión de capacidad tecnológica del consumo en el periodo frente a lo contratado/adquirido</t>
  </si>
  <si>
    <t>Equipo de infraestructura 
Líder proceso de TICs</t>
  </si>
  <si>
    <t>Gestionar la capacidad y proyección de recursos tecnológicos de la entidad, generando las alertas correspondientes</t>
  </si>
  <si>
    <t>Proyectar capacidades futuras sobre servicios, servidores y licenciamiento a través del monitoreo del consumo generado en el periodo frente a lo proyectado</t>
  </si>
  <si>
    <t>Generar la alerta al líder del proceso sobre la necesidad de nuevas capacidades o redistribución de los recursos tecnológicos</t>
  </si>
  <si>
    <t>Revisar y actualizar la documentación de la OTIC</t>
  </si>
  <si>
    <t>Líder de sistemas de Información y Desarrollo
Equipo de infraestructura 
Líder de seguridad de la Información
Líder mesa de ayuda
Líder proceso de TICs</t>
  </si>
  <si>
    <t>Contar con los documentos en caso que se presente un evento o incidente sobre la plataforma tecnologica tomando las acciones pertinentes, estos se deberan probar regularmente</t>
  </si>
  <si>
    <t>Actualización, elaboración de los documentos para la continuidad de la operación y preservación de la integridad información</t>
  </si>
  <si>
    <t>Establecer las razones por las cuales no se ejecuto adecuadamente el control con base en los documentos definienido si existe algun error en la ejecucion de los puntos asociados al procedimiento.</t>
  </si>
  <si>
    <t>Documentar el formato de acceso al centro de datos y cableado</t>
  </si>
  <si>
    <t>Líder de infraestructura 
Líder de seguridad de la Información</t>
  </si>
  <si>
    <t>Controlar el acceso y gestión del hardware que se encuentra en el centro de datos y cableado de la entidad</t>
  </si>
  <si>
    <t>Documentar y gestionar en cadena de valo rel  formato de bitácora con información del personal y actividad de manipulación del recurso tecnológico físico.</t>
  </si>
  <si>
    <t>Informar a través de correo electrónico al líder del proceso y oficial de seguridad de la información el acceso y motivo de ingreso a los centros -datos y cableado-</t>
  </si>
  <si>
    <t xml:space="preserve">Afectación de la Seguridad Digital </t>
  </si>
  <si>
    <t xml:space="preserve">Falta de Actualización y/o correcta configuración de los dispositivos de Seguridad de Informatica y/o de los controles de seguridad digital. 
</t>
  </si>
  <si>
    <t xml:space="preserve">Configuración inadecuada de solución de seguridad informática adecuada.
</t>
  </si>
  <si>
    <t>Posibilidad de daño económico y reputacional por ataques informáticos o actividades de acceso y uso indebido a la informacion sensible de la entidad (Afectación de la seguridad digital) por no contar con una solución de seguridad informática adecuada.</t>
  </si>
  <si>
    <t xml:space="preserve">     Entre 10 y 50 SMLMV </t>
  </si>
  <si>
    <t>Validar la funcionalidad de las politicas implementadas en los dispositivos de seguridad perimetral</t>
  </si>
  <si>
    <t>Comprobar que las reglas configuradas en los dispositivos de seguridad perimetral esten funcionando correctamente</t>
  </si>
  <si>
    <t>Ingresar al panel visual de los dispositivos de seguridad perimetral y revisar logs de servicio</t>
  </si>
  <si>
    <t>Reconfigurar la politica en el dispositivo y ejecutar prueba de funcionamiento</t>
  </si>
  <si>
    <t>Actualizar el software de los dispositivos de seguridad perimetral</t>
  </si>
  <si>
    <t xml:space="preserve">Líder de infraestructura 
</t>
  </si>
  <si>
    <t>Evitar que las vulnerabilidades conocidas de los dispositivos de seguridad perimetral sean explotadas por cibercriminales</t>
  </si>
  <si>
    <t>Instalar las actualizaciones de seguridad que sean liberadas por el proveedor</t>
  </si>
  <si>
    <t>Identificar la última versión del software liberado y validar los dispositivos compatibles con la actualización. 
Solicitar soporte con el proveedor</t>
  </si>
  <si>
    <t xml:space="preserve">Inspección </t>
  </si>
  <si>
    <t>Delegada de Concesiones e Infraestructura</t>
  </si>
  <si>
    <t>Monitorear y realizar seguimiento de situaciones de carácter particular relacionadas con la normatividad del sector transporte, mediante, entre otras, el recaudo, la solicitud, el análisis, el examen y la evaluación de la información asociada a los sujetos pasivos del régimen de transporte, evidenciada en sitio o remotamente en función de la debida prestación del servicio público de transporte, infraestructura, servicios conexos y complementarios, así como las de protección de los intereses, derechos de los usuarios del transporte y el permanente cumplimiento de las finalidades constitucionales y legales.</t>
  </si>
  <si>
    <t>No cumplir con las actividades de inspección programadas en Plan de Acción de Promoción y Prevención (PAPP) de la Delegatura de Concesiones e Infraestructura.</t>
  </si>
  <si>
    <t>Ausencia de personal, demora en la autorizacion de viáticos y/o tiquetes</t>
  </si>
  <si>
    <t>Factores internos, (economicos, falta de personal entre otros) externos (Paros de transporte, declaratoria de emergencias sanitarias, etc.) que afectan el desarrollo de las visitas de inspeccion..</t>
  </si>
  <si>
    <t>Posibilidad de daño reputacional por  no cumplir con las visitas programadas en el Plan de Accion de Promocion y Prevencion (PAPP) por factores internos, (economicos, falta de personal entre otros): externos (paros de transporte, declaratoria de emergencias sanitarias, etc.).</t>
  </si>
  <si>
    <t>Revisar que las actividades programadas en el (PAPP), se cumplan de acuerdo a su programación</t>
  </si>
  <si>
    <t>Director de Promoción y prevención, Supervisor asignado, Inspector Asignado de la Delegatura de Concesiones e infraestructura</t>
  </si>
  <si>
    <t>MENSUAL</t>
  </si>
  <si>
    <t>Cumplir las Visitas de Inspección Programadas en el (PAPP)</t>
  </si>
  <si>
    <t xml:space="preserve">Seguimiento al cumplimiento de las actividades programadas en el PAPP  </t>
  </si>
  <si>
    <t>Se informa de inmediato al Superintendente Delegado de DCI para implementar estrategias con el fin de realizar las actividades que se dejaron de cumplir en el (PAPP)</t>
  </si>
  <si>
    <t>Incumplimiento al objetivo de la visita de inspección</t>
  </si>
  <si>
    <t xml:space="preserve">1.Falta de preparación para la realización de la visita de inspección.
2.Falta de planeación en los tiempos de desarrollo de la visita de inspección.
3.La no aprobación por parte financiera de los gastos de traslado del profesional para el desarrollo de la visita de inspección. </t>
  </si>
  <si>
    <t>Omisión o errores en la planeación y preparación de la visita de inspección.</t>
  </si>
  <si>
    <t>Posibilidad de daño económico y reputacional por omisión o errores en la planeación y preparación de la  visita de inspección</t>
  </si>
  <si>
    <t xml:space="preserve">     El riesgo afecta la imagen de  la entidad con efecto publicitario sostenido a nivel de sector administrativo, nivel departamental o municipal</t>
  </si>
  <si>
    <t>Realizar una base de datos en Excel que contiene la relación de las vistas de inspección a realizarse.</t>
  </si>
  <si>
    <t xml:space="preserve">Delegado y/o Directores </t>
  </si>
  <si>
    <t xml:space="preserve">a demanda </t>
  </si>
  <si>
    <t>Evitar incumplimientos en la planeación de las visitas de Inspección.</t>
  </si>
  <si>
    <t xml:space="preserve">Se realiza a partir de las decisiones tomadas en la planeación frente a los tiempos  en que se practicaran las visitas de inspección. </t>
  </si>
  <si>
    <t>El Delegado / Directores / Profesional asignado, realiza mesa de trabajo para ejecutar las acciones correctivas necesarias.</t>
  </si>
  <si>
    <t>Preparar a través de una reunión la realización de las visitas de inspección.</t>
  </si>
  <si>
    <t>Evitar incumplimientos en el objetivo  y en la correcta practica  de la visita de inspección programada.</t>
  </si>
  <si>
    <t>En la reunión preparatoria se dejará establecido las características de la visita, su objetivo, día, fecha, hora y ejecución, así como el procedimiento para su realización.</t>
  </si>
  <si>
    <t>El Delegado / Directores / Profesional asignado, realiza mesa de trabajo con la (s) persona (s) designada (s) para la visita, con el fin de determinar el incumplimiento y ejecutar las acciones correctivas necesarias</t>
  </si>
  <si>
    <t>Revisar el informe de visita de inspección, con el fin de verificar el cumplimiento de los requisitos y el programa establecido.</t>
  </si>
  <si>
    <t>Evitar incumplimientos en el objetivo de la visita de inspección programada.</t>
  </si>
  <si>
    <t>Delegada de Puertos</t>
  </si>
  <si>
    <t>OE-O2 Fortalecer la promoción y prevención para contribuir al fomento de la legalidad, la seguridad y la inlcusión social, orientadas a la protección de los usuarios y la vida.</t>
  </si>
  <si>
    <t>Verificar el cumplimiento de la norma de carácter objetivo y/o subjetivo por medio del análisis de la información, así como visitas de inspección, interrogatorios, toma de declaraciones y práctica de pruebas con el fin de que el servicio se preste de manera permanente, eficiente y segura, promoviendo los derechos de los usuarios.</t>
  </si>
  <si>
    <t>Que no se cumplan las directrices impartidas para la realización de las visitas</t>
  </si>
  <si>
    <t>Desconocimiento del tipo de visita y la situación real a evidenciar
Falta de experticia en quien realiza las visitas</t>
  </si>
  <si>
    <t>Debilidades en la formación y/o en la actitud profesional de quien realiza la visita</t>
  </si>
  <si>
    <t xml:space="preserve">Posibilidad de daño reputacional por el desconocimiento del tipo de visita, la situación real a evidenciar y/o la
falta de experticia de quien realiza las visitas debido a debilidades en la formación y/o en la actitud profesional </t>
  </si>
  <si>
    <t xml:space="preserve">Impartir Directrices y dar lineamientos de inspeccion a los funcionarios o contratristas que realicen las visitas
</t>
  </si>
  <si>
    <t>Director(a) de Promoción y Prevención de la Delegatura de Puertos</t>
  </si>
  <si>
    <t>Comunicar los lineamientos y directrices a tener en cuenta para la realización de la visita</t>
  </si>
  <si>
    <t xml:space="preserve">Elaborar credenciales con los lineamientos y objetivo de la visita y enviarla al funcionario respectivo
</t>
  </si>
  <si>
    <t>Si el acta o el informe de la visita no cumplen con las directrices y lineamientos establecidos por la direcciones de PyP e inevestigaciones, se solicitará el ajuste del mismo</t>
  </si>
  <si>
    <t>No identificación o identificación inadecuada o incompleta de hallazgos durante la visita</t>
  </si>
  <si>
    <t>Falta de conocimiento del aspecto a verificar y/o del vigilado y del servicio o actividad objeto de supervisión</t>
  </si>
  <si>
    <t>Falta de capacitación a quien realiza las visitas.</t>
  </si>
  <si>
    <t>Hace referencia a la no detección o inadecuada detección de hallazgos en las visitas.</t>
  </si>
  <si>
    <t>Disponer de documentos de consulta actualizados para aplicar en realización de las visitas</t>
  </si>
  <si>
    <t>Director de Promoción y Prevención
Director de investigaciones</t>
  </si>
  <si>
    <t>Garantizar que los profesionales que realizan visitas cuenten con información clara, completa y actualizada para aplicar en realización de la visita.</t>
  </si>
  <si>
    <t>Verificando los documentos dispuestos y actualizados</t>
  </si>
  <si>
    <t>Brindar links de consulta donde puedan encontrar información relacionada</t>
  </si>
  <si>
    <t>Gestión del Relacionamiento con el Ciudadano</t>
  </si>
  <si>
    <t>Grupo de Relacionamiento con el Ciudadano</t>
  </si>
  <si>
    <t>Brindar Protección a los Usuarios</t>
  </si>
  <si>
    <t>Promover los derechos, deberes y la participación de la ciudadanía, así como el acercamiento entre la Entidad y sus grupos de interés, por medio de la orientación, la atención oportuna de requerimientos, la gestión de canales de interacción y la generación de espacios de comunicación y concreción, con el fin mejorar la satisfacción, fortalecer el relacionamiento y facilitar el acceso de la ciudadanía a la oferta de tramites y servicios de la Supertransporte.</t>
  </si>
  <si>
    <t>Incumplimiento de los tiempos legales 
No cumplir con los tiempos establecidos para dar respuesta o trasladar por competencia las PQRSD allegadas a la entidad.</t>
  </si>
  <si>
    <t>No cumplir con los tiempos establecidos para dar respuesta o trasladar por competencia las PQRSD allegadas a la entidad.</t>
  </si>
  <si>
    <t xml:space="preserve">*Falta conocimiento de los lineamientos y responsabilidades relacionados con Atención de PQRSD.
*Falta de alertas tempranas  sobre tiempos de vencimiento.
*Falta de revisión de aplicativos  (VIGIA, ORFEO) por parte de los Procesos.
*Falta de personal en los procesos para realizar la revisión y atención de PQRSD asignados </t>
  </si>
  <si>
    <t xml:space="preserve">Posibilidad de daño reputacional por no cumplir con los tiempos establecidos para dar respuesta o trasladar por competencias las PQRSD allegadas a la entidad por falta de conocimiento de los lineamientos y responsabilidads relacionados con Atención de PQRSD, falta de alertas tempranas sobre tiempos de vencimiento y falta de revisión de aplicativos por parte de los Procesos </t>
  </si>
  <si>
    <t>Verificar semestralmente los conocimientos adquiridos por los funcionarios y/o contratistas quienes son responsables de la atencion a las PQRSD, despues de dictada la capacitacion</t>
  </si>
  <si>
    <t>Líder del proceso de Relacionamiento con el Ciudadano y/o profesional del proceso de relacionamiento con el ciudadano</t>
  </si>
  <si>
    <t>Minimizar el tiempo de respuesta a las PQRSD instauradas por los grupos de valor</t>
  </si>
  <si>
    <t>Realizar la capacitacion de manera presencial sobre las responsabilidades de la atencion de las PQRSD</t>
  </si>
  <si>
    <t>Hacer la socialización mediante una pieza comunicativa por correo electrónico.</t>
  </si>
  <si>
    <t>Validar y hacer seguimiento mensual sobre la informacion generada por el aplicativo ORFEO, verificando que las respuestas generadas de las PQRSD esten dentro de los tiempos de ley, de igual forma recomedar a los jefes de area atender las PQRSD asignadas a personal que ya no se encuentren en la entidad y por alguna razon le fueron asignados.</t>
  </si>
  <si>
    <t>Poner en conocimiento de todos los procesos de la Entidad los tiempos y el listado de las PQRSD sin responder a la fecha</t>
  </si>
  <si>
    <t>mensualmente en base a la informacion generada por el aplicativo orfeo, se generaran memorandos dirigidos a las diferentes areas</t>
  </si>
  <si>
    <t>En caso de no tener el acceso a la informacion de la base de orfeo, se generara un memorando recordando a las areas que revisen las PQRSD asignadas que se encuentran vencidas</t>
  </si>
  <si>
    <t>Vigilancia</t>
  </si>
  <si>
    <t>Advertir, prevenir, orientar, asistir, promover y propender mediante, entre otras, la solicitud de información, la práctica de visitas, las mesas de trabajo, la realización de actuaciones de acompañamiento preventivo, la emisión de pronunciamientos, y el desarrollo de acciones con carácter general en función de la debida prestación del servicio público de transporte, infraestructura, servicios conexos y complementarios, así como las de protección de los intereses, derechos de los usuarios del transporte y el permanente cumplimiento de las finalidades constitucionales y legales, para generar confianza entre los sujetos pasivos del régimen de transporte.</t>
  </si>
  <si>
    <t>Desactualización de la base de datos de supervisados (VIGIA)</t>
  </si>
  <si>
    <t>Información oportuna y veraz</t>
  </si>
  <si>
    <t>No se identifican los vigilados a los cuales se les debe realizar vigilancia (subjetiva, objetiva)</t>
  </si>
  <si>
    <t>Posibilidad de daño reputacional debido a que no  se identifican de forma completa y oportuna los vigilados a los que se les debe realizar verificación y análisis de la información  teniendo en cuenta que el sistema de actualización del registro de los vigilados de la Delegatura de Concesiones e Infraestructura se actualiza de acuerdo con: los reporte de las entidades habilitadoras, registro directo del supervisado a la entidad, medios externos.</t>
  </si>
  <si>
    <t>Verificar la base de datos del vigia con la base de datos suministrada por los Entes Habilitadores</t>
  </si>
  <si>
    <t>Director de Promoción y prevención y Equipo de Trabajo Subjetivo de la Delegatura de Concesiones e infraestructura</t>
  </si>
  <si>
    <t>1 vez año</t>
  </si>
  <si>
    <t xml:space="preserve">Mantener actualizada la base de datos del aplicativo VIGIA, teniendo en cuenta la información reportada y actualizada por los entes habilitadores (ANI - AEROCIVIL- MINISTERIO DE TRANSPORTE) los supervisados inscritos en el año </t>
  </si>
  <si>
    <t>Por medio de oficio solicita el dato de los supervisados vigentes en el año (tanto nuevos como retirados)</t>
  </si>
  <si>
    <t>Se identifica el motivo por el cual no se realizó la solicitud de información a los entes habilitadores y se realiza solicitud formal por oficio.</t>
  </si>
  <si>
    <t xml:space="preserve">Vencimiento de términos de Peticiones </t>
  </si>
  <si>
    <t>1. Indebido direccionamiento de la solicitud por parte de Gestión Documental.
2. Desconocimiento del sistema "ORFEO"
3. Herramienta de "ORFEO" sin alertas.
4. Falta de capacitación en el manejo y asignación de solicitudes.
5. Errores en el seguimiento de las respuestas a las peticiones recibidas.</t>
  </si>
  <si>
    <t>Errores en la ejecución de los procedimientos para el trámite de respuestas a peticiones recibidas.</t>
  </si>
  <si>
    <t>Posibilidad de daño económico y reputacional por el vencimiento de términos asociado al no cumplimiento de los procedimientos internos.</t>
  </si>
  <si>
    <t>Verificar la competencia para el trámite de la peticiones, así como el responsable.</t>
  </si>
  <si>
    <t>-Directores o sus designados
-Profesional asignado por la Delegatura para la protección de Usuarios del Sector Transporte</t>
  </si>
  <si>
    <t xml:space="preserve">A demanda 
</t>
  </si>
  <si>
    <t xml:space="preserve">Evitar el vencimiento de términos y llevar el control de asignaciones </t>
  </si>
  <si>
    <t xml:space="preserve">Por medio de la persona designada por el Director se remite correo con asignación de casos o de peticiones. </t>
  </si>
  <si>
    <t>El Director o delegado realiza mesa de trabajo con la (s) persona (s) designada (s) para la alimentación y seguimiento de la base de datos, para determinar el vencimiento. En caso de ser de la Dirección, se reporta a la Superintendente Delegada con el fin de tomar las acciones correctivas.</t>
  </si>
  <si>
    <t>Realizar seguimiento a la gestión de peticiones asignadas.</t>
  </si>
  <si>
    <t xml:space="preserve">A demanda </t>
  </si>
  <si>
    <t xml:space="preserve">Evitar el vencimiento de términos </t>
  </si>
  <si>
    <t>Se realiza un comparativo de información de la base de datos diligenciada Vs los radicados de Orfeo para validación de asignaciones y salida de respuestas.</t>
  </si>
  <si>
    <t>Realizar seguimiento mediante mesa de trabajo para corroborar la gestión adecuada y a tiempo de las actividades necesarias para dar respuesta a las peticiones.</t>
  </si>
  <si>
    <t>-Directores o sus designados
-Profesional asignado de la Delegatura para la protección de Usuarios del Sector Transporte</t>
  </si>
  <si>
    <t>Por medio de una reunión con la (s) persona (s) que tienen casos asignados y con la persona encargada de realizar el seguimiento se valida la información de peticiones asignadas Vs peticiones resueltas durante el mes.</t>
  </si>
  <si>
    <t>No realizar las actividades de promoción y prevención programadas</t>
  </si>
  <si>
    <t>1. Incorrecta planeación.
2. Desconocimiento de las actividades a realizar.
3. Desconocimiento del procedimiento de vigilancia.</t>
  </si>
  <si>
    <t>Falta o incorrecto seguimiento de las actividades de promoción y prevención programadas</t>
  </si>
  <si>
    <t>Posibilidad de daño reputacional por incumplimiento de las actividades de promoción y prevención programadas para dar cumplimiento del objetivo estratégico</t>
  </si>
  <si>
    <t>Verificar que el Plan de Acción cumpla con los objetivos institucionales y el cronograma establecido.</t>
  </si>
  <si>
    <t>Superintendente Delegada para Protección a Usuarios y/o quién sea designado.</t>
  </si>
  <si>
    <t>Evitar el incumplimiento en las actividades de promoción y prevención.</t>
  </si>
  <si>
    <t>Realizar diligenciamiento del Plan de Acción de Promoción y Prevención según lo definido en el Instructivo Registro de la Gestión del Plan de Acción de Promoción y Prevención -PAPP</t>
  </si>
  <si>
    <t>La Delegada realiza mesa de trabajo con el director o la persona a cargo para determinar los motivos del incumplimiento, se genera compromiso para la creación del plan de acción. Se realizan nuevas reuniones de seguimiento hasta confirmar el cumplimiento de este.</t>
  </si>
  <si>
    <t>Realizar seguimiento a través de mesa de trabajo para corroborar la gestión adecuada y a tiempo de los procedimientos para actividades de promoción y prevención.</t>
  </si>
  <si>
    <t>Directores o sus designados</t>
  </si>
  <si>
    <t xml:space="preserve">Por medio de una reunión con la (s) persona (s) que tienen las actividades asignadas, el Delegado, o el Director (a) a cargo del proceso, se realizara seguimiento de las actividades ejecutadas vs programadas durante el mes </t>
  </si>
  <si>
    <t>El Director o delegado realiza mesa de trabajo con la (s) persona (s) designada (s) para el seguimiento a las actividades de promoción y prevención asignadas. En caso de ser de la Dirección, se reporta a la Superintendente Delegada con el fin de tomar las acciones correctivas.</t>
  </si>
  <si>
    <t xml:space="preserve">Advertir, prevenir, orientar, asistir, promover y propender mediante, entre ptra, la solicitud de información, la práctica de visitas, las mesas de trabajo, la realziación de actuaciones de acompañamiento preventivo, la emisión de pronunciamientos, y el desarrollo de acciones con carácter general en función de la debida prestación del servicio púlico de transporte, infraestructura, servicios conexos y complementarios, así como la protección de los itnereses, derechos de los usuarios del transporte y el permanente cumplimiento de las finalidades constitucionales y legales, apra generar confianza entre los sujetos pasivos del régimen de transporte. </t>
  </si>
  <si>
    <t>Que no se realice el proceso de vigilancia a la totalidad de supervisados sujetos sobre los cuales la Delegatura de Puertos debe ejercer la función correspondiente</t>
  </si>
  <si>
    <t>Desconocimiento o negacion por parte del vigilado de la obligatoriedad en el registro en el sistema Vigía.</t>
  </si>
  <si>
    <t xml:space="preserve">Desconocimiento y/o negativa del posible supervisado a cumplir la normatividad vigente </t>
  </si>
  <si>
    <t>Posibilidad de daño económico y reputacional de la entidad por Desconocimiento y/o negativa del posible supervisado a cumplir la normatividad vigente relacionada al registro en el sistema vigia</t>
  </si>
  <si>
    <t>Requerir bases de datos de las personas sujetas a la vigilancia para prestar el servicio de transporte público y servicios conexos a otras entidades concedentes (autorizan y/o habilitan).</t>
  </si>
  <si>
    <t>Elaborar comunicación solicitando información requerida</t>
  </si>
  <si>
    <t>Enviar comunicación con radicado a las entidades correspondientes</t>
  </si>
  <si>
    <t>Si no se recibe respuesta oportuna a la solicitud radicada, la misma será reiterada mediante nuevos oficios, después de un mes de renviada y de no haber recibido la respuesta</t>
  </si>
  <si>
    <t xml:space="preserve">Operativos acuaticos </t>
  </si>
  <si>
    <t>realizar operativos para verificar el cumplimiento normativo y el registro en el aplicativo vigia por parte de los survisados que se identifiquen</t>
  </si>
  <si>
    <t>Se realiza operativos semestrales verificando el cumplimiento normativo (requesitos ley 1242 del 2008, registro vigia, camara de comercio, entre otros)</t>
  </si>
  <si>
    <t>Requerimientos</t>
  </si>
  <si>
    <r>
      <t xml:space="preserve">
</t>
    </r>
    <r>
      <rPr>
        <sz val="14"/>
        <rFont val="Arial Narrow"/>
        <family val="2"/>
      </rPr>
      <t>Perdida de confianza en la coherencia de datos estadísticos de movimiento de tráfico portuario en Colombia publicados por la entidad.</t>
    </r>
  </si>
  <si>
    <t>Publicar o divulgar información no veridica o no normalizada de la operación estadística de movimiento de tráfico portuario en Colombia.</t>
  </si>
  <si>
    <t>Deficiencias en el tratamiento de datos en el acopio de información para la operación estadística de movimiento de trafico portuario en Colombia.</t>
  </si>
  <si>
    <r>
      <rPr>
        <sz val="14"/>
        <rFont val="Arial Narrow"/>
        <family val="2"/>
      </rPr>
      <t>Posibilidad de afectación reputacional por publicar o divulgar información no veridica o no normalizada de la operación estadística de movimiento de tráfico portuario de Colombia debido a</t>
    </r>
    <r>
      <rPr>
        <sz val="14"/>
        <color rgb="FFFF0000"/>
        <rFont val="Arial Narrow"/>
        <family val="2"/>
      </rPr>
      <t xml:space="preserve"> </t>
    </r>
    <r>
      <rPr>
        <sz val="14"/>
        <rFont val="Arial Narrow"/>
        <family val="2"/>
      </rPr>
      <t>deficiencias en el acopio, validacion y analisis de datos de esta.</t>
    </r>
  </si>
  <si>
    <t>Validar las reglas establecidas en el diccionario de datos</t>
  </si>
  <si>
    <t>Delegatura de Puertos</t>
  </si>
  <si>
    <t>Generar información estadística de movimiento de tráfico portuario de calidad</t>
  </si>
  <si>
    <t>Aplicar las reglas de validación establecidas en el diccionario de datos para la operación estadística de movimiento de tráfico portuario en Colombia</t>
  </si>
  <si>
    <t>Generar alertas y remitirlas al pertinente</t>
  </si>
  <si>
    <t>Validar la coherencia de la información reportada</t>
  </si>
  <si>
    <t>Verificar la consistencia y coherencia de la información transmitida por las sociedades portuarias en la fase de acopio</t>
  </si>
  <si>
    <t>Aplicar los indicadores establecidos en el manual de monitoreo y evaluación de la operación estadística de movimiento de tráfico portuario en Colombia.</t>
  </si>
  <si>
    <t xml:space="preserve">Desactualización de la base de datos de supervisados (VIGIA)  </t>
  </si>
  <si>
    <t>Desconocimiento de la obligación de registro por parte del vigilado al habilitarse o cuando se adelante el proceso que haga sus veces.</t>
  </si>
  <si>
    <t>Falta de socialización por parte de la Supertransporte de la obligación de registro por parte del vigilado al habilitarse o cuando se adelante el proceso que haga sus veces.</t>
  </si>
  <si>
    <t>El supervisado no se registra en la plataforma VIGIA impidiendo el ejercicio de la Superintendencia</t>
  </si>
  <si>
    <t>Verificar que la base de vigilados de la Delegatura de Tránsito se encuentre actualizada, generando reportes semestrales de los vigilados modificados y/o actualizados en el sistema VIGIA</t>
  </si>
  <si>
    <t>Director de Promoción y Prevención</t>
  </si>
  <si>
    <t>Contar con la información de los vigilados actualizada</t>
  </si>
  <si>
    <t>Realizando cruces de las bases de datos disponibles</t>
  </si>
  <si>
    <t>Requerir la información de los vigilados activos al Ministerio de Tansporte y al RUNT</t>
  </si>
  <si>
    <t>Incumplimiento de los lineamientos adoptados para la realización de las visitas.</t>
  </si>
  <si>
    <t>Desconocimiento de los lineamientos adoptados para realizar visitas</t>
  </si>
  <si>
    <t>No cumplimiento de los lineamientos que tiene la Superintendencia para realizar las visitas a los vigilados.</t>
  </si>
  <si>
    <t>Evaluar la efectividad de los contenidos de la capacitación impartida a los profesionales que realizan visitas.</t>
  </si>
  <si>
    <t>Propender que los profesionales que realizan visitas cuenten con información clara, completa y actualizada para aplicar en realización de la visita.</t>
  </si>
  <si>
    <t>Aplicando formulario en forms a los participantes de la capacitación</t>
  </si>
  <si>
    <t>Control Interno Disciplinario</t>
  </si>
  <si>
    <t>2. Fortalecer la promoción y prevención para contribuir al fomento de la legalidad, la seguridad y la inclusión social, orientadas a la protección de la vida</t>
  </si>
  <si>
    <t>Ejercer la función disciplinaria en la etapa de instrucción en la Superintendencia de Transporte a través de acciones preventivas y correctivas para contribuir al cumplimiento de deberes de los servidores públicos</t>
  </si>
  <si>
    <t xml:space="preserve">Presunto incumplimiento de términos </t>
  </si>
  <si>
    <t>No realizar la revisión y seguimiento oportuno a los procesos disciplinarios lo cual  permite identificar los tiempos máximos para la gestión de las actuaciones disciplinarias dentro de los términos establecidos en cada etapa procesal</t>
  </si>
  <si>
    <t>Multiple actividades en el grupo poco personal y falta de respuesta oportuna por parte de las dependencias a quien se les ha solicitado información dentro de la etapa probatoria</t>
  </si>
  <si>
    <t>Posible daño reputacional por no realizar la revisión y seguimiento oportuno a los procesos disicplinarios lo cual  permite identificar los tiempos máximos para la gestión de las actuaciones disciplinarias dentro de los términos de ley en cada etapa procesal, debido a que se tienen múltiples actividades y poco personal o falta de respuesta oportuna por parte de las dependencias a quien se les ha solicitado información dentro de la etapa probatoria.</t>
  </si>
  <si>
    <t>Asignación dentro los cinco primero días de cada mes las quejas, denuncias, o informes y expedientes que se reciben o se están gestionando.</t>
  </si>
  <si>
    <t>Líder de proceso de Control Interno Disciplinario</t>
  </si>
  <si>
    <t>Mensualmente</t>
  </si>
  <si>
    <t>Asignar  dentro los cinco primero días de cada mes las quejas, denuncias, o informes y expedientes que se reciben o se están gestionando</t>
  </si>
  <si>
    <t>Se realiza reunión mensual los cinco primero días de cada me  en la cual se revisa el número de expedientes asignados a cada profesional, se verifica el avance y se asignan los casos nuevos o que requieren ser gestionados acorde con el perfil profesional y se registra en base de datos seguimiento de procesos y se realiza acta de reunión.</t>
  </si>
  <si>
    <t xml:space="preserve">Cuando en la asignación se identifica una sobrecarga de expedientes frente a los abogados correspondientes, se priorizan y redistribuyen los expedientes para cumplir con la gestión de los mismos </t>
  </si>
  <si>
    <t>Revisión de los expedientes disciplinarios dos veces al mes de acuerdo a la relación de vencimientos de mes a mes que se encuentra en un archivo deTeams</t>
  </si>
  <si>
    <t>Revisar los expedientes para determinar su estado actual y términos</t>
  </si>
  <si>
    <t>Citar a reunión y levantar acta de reunión extraordinaria en la cual se relacionan los expedientes a revisar y su estado actual y términos</t>
  </si>
  <si>
    <t>cuando no se puedan realizar la dos revisiones programadas se debe realizar al menos una revisión al mes</t>
  </si>
  <si>
    <t>Presunta pérdida de expedientes disciplinarios.</t>
  </si>
  <si>
    <t>Indebida custodia de los  expedientes del Grupo de Control Interno Disciplinario</t>
  </si>
  <si>
    <t>Los expedientes físicos y digitales pueden ser extraídos por su incorrecta manipulación.</t>
  </si>
  <si>
    <t>Posibilidad de daño reputacional por el descuido de los expedientes por parte del profesional que lo tiene asignado debido a que los expedientes físicos y digitales pueden ser extraídos por su incorrecta manipulación.</t>
  </si>
  <si>
    <t xml:space="preserve">Revisión del registro del formato afuera del préstamo del expediente </t>
  </si>
  <si>
    <t>Técnico Administrativo</t>
  </si>
  <si>
    <t>Diariamente</t>
  </si>
  <si>
    <t>Diligenciar el formato de afuera que permite controlar quien tiene el expediente</t>
  </si>
  <si>
    <t xml:space="preserve">Registrando el formato afuera por cada una de las carpetas que se presta con el propósito de saber quién tiene el expediente y su fecha de préstamo </t>
  </si>
  <si>
    <t xml:space="preserve">No se presta el expediente si no tiene el registro de afuera </t>
  </si>
  <si>
    <t>Revisar que se presten máximo dos expedientes por profesional del Grupo de Control Interno Disciplinario</t>
  </si>
  <si>
    <t>Prestar hasta dos expedientes por profesional para evitar una indebida custodia</t>
  </si>
  <si>
    <t>Diligenciar completamente el formato de afuera de los dos expedientes que se quiere prestar</t>
  </si>
  <si>
    <t>no se presta expedientes adicionales, hasta que no se devuelva los prestados</t>
  </si>
  <si>
    <t>Mapa de Riesgos de Gestión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</si>
</sst>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1"/>
      <color theme="1"/>
      <name val="Calibri"/>
      <family val="2"/>
      <scheme val="minor"/>
    </font>
    <font>
      <sz val="11"/>
      <color theme="1"/>
      <name val="Calibri"/>
      <family val="2"/>
      <scheme val="minor"/>
    </font>
    <font>
      <sz val="12"/>
      <color theme="1"/>
      <name val="Arial Narrow"/>
      <family val="2"/>
    </font>
    <font>
      <b/>
      <sz val="36"/>
      <name val="Arial Narrow"/>
      <family val="2"/>
    </font>
    <font>
      <b/>
      <sz val="10"/>
      <name val="Arial Narrow"/>
      <family val="2"/>
    </font>
    <font>
      <b/>
      <sz val="22"/>
      <color theme="2" tint="-0.499984740745262"/>
      <name val="Arial Narrow"/>
      <family val="2"/>
    </font>
    <font>
      <b/>
      <sz val="12"/>
      <color theme="1"/>
      <name val="Arial Narrow"/>
      <family val="2"/>
    </font>
    <font>
      <b/>
      <sz val="16"/>
      <color theme="1"/>
      <name val="Arial Narrow"/>
      <family val="2"/>
    </font>
    <font>
      <sz val="16"/>
      <color theme="1"/>
      <name val="Arial Narrow"/>
      <family val="2"/>
    </font>
    <font>
      <b/>
      <sz val="14"/>
      <color theme="1"/>
      <name val="Arial Narrow"/>
      <family val="2"/>
    </font>
    <font>
      <sz val="20"/>
      <color theme="1"/>
      <name val="Arial Narrow"/>
      <family val="2"/>
    </font>
    <font>
      <b/>
      <sz val="20"/>
      <color theme="1"/>
      <name val="Arial Narrow"/>
      <family val="2"/>
    </font>
    <font>
      <sz val="14"/>
      <color theme="1"/>
      <name val="Arial Narrow"/>
      <family val="2"/>
    </font>
    <font>
      <sz val="14"/>
      <name val="Arial Narrow"/>
      <family val="2"/>
    </font>
    <font>
      <sz val="14"/>
      <color theme="1"/>
      <name val="Roboto"/>
    </font>
    <font>
      <sz val="14"/>
      <name val="Roboto"/>
    </font>
    <font>
      <sz val="11"/>
      <color theme="1"/>
      <name val="Roboto"/>
    </font>
    <font>
      <sz val="14"/>
      <color rgb="FF000000"/>
      <name val="Arial Narrow"/>
      <family val="2"/>
    </font>
    <font>
      <sz val="11"/>
      <color rgb="FF000000"/>
      <name val="Arial Narrow"/>
      <family val="2"/>
    </font>
    <font>
      <sz val="12"/>
      <color rgb="FF000000"/>
      <name val="Arial Narrow"/>
      <family val="2"/>
    </font>
    <font>
      <sz val="14"/>
      <color rgb="FFFF0000"/>
      <name val="Arial Narrow"/>
      <family val="2"/>
    </font>
    <font>
      <sz val="11"/>
      <color theme="1"/>
      <name val="Arial Narrow"/>
      <family val="2"/>
    </font>
    <font>
      <b/>
      <sz val="9"/>
      <color indexed="81"/>
      <name val="Tahoma"/>
      <family val="2"/>
    </font>
    <font>
      <sz val="9"/>
      <color indexed="81"/>
      <name val="Tahoma"/>
      <family val="2"/>
    </font>
  </fonts>
  <fills count="10">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EBF1DE"/>
        <bgColor rgb="FF000000"/>
      </patternFill>
    </fill>
    <fill>
      <patternFill patternType="solid">
        <fgColor rgb="FFFFFFFF"/>
        <bgColor rgb="FF000000"/>
      </patternFill>
    </fill>
    <fill>
      <patternFill patternType="solid">
        <fgColor rgb="FF92D050"/>
        <bgColor indexed="64"/>
      </patternFill>
    </fill>
    <fill>
      <patternFill patternType="solid">
        <fgColor rgb="FFFFFF00"/>
        <bgColor indexed="64"/>
      </patternFill>
    </fill>
  </fills>
  <borders count="30">
    <border>
      <left/>
      <right/>
      <top/>
      <bottom/>
      <diagonal/>
    </border>
    <border>
      <left style="medium">
        <color rgb="FF92D050"/>
      </left>
      <right/>
      <top style="medium">
        <color rgb="FF92D050"/>
      </top>
      <bottom/>
      <diagonal/>
    </border>
    <border>
      <left/>
      <right/>
      <top style="medium">
        <color rgb="FF92D050"/>
      </top>
      <bottom/>
      <diagonal/>
    </border>
    <border>
      <left style="medium">
        <color rgb="FF92D050"/>
      </left>
      <right/>
      <top/>
      <bottom/>
      <diagonal/>
    </border>
    <border>
      <left style="medium">
        <color rgb="FF92D050"/>
      </left>
      <right/>
      <top/>
      <bottom style="medium">
        <color rgb="FF92D050"/>
      </bottom>
      <diagonal/>
    </border>
    <border>
      <left/>
      <right/>
      <top/>
      <bottom style="medium">
        <color rgb="FF92D050"/>
      </bottom>
      <diagonal/>
    </border>
    <border>
      <left style="medium">
        <color rgb="FF92D050"/>
      </left>
      <right style="hair">
        <color rgb="FF92D050"/>
      </right>
      <top style="medium">
        <color rgb="FF92D050"/>
      </top>
      <bottom style="hair">
        <color rgb="FF92D050"/>
      </bottom>
      <diagonal/>
    </border>
    <border>
      <left style="hair">
        <color rgb="FF92D050"/>
      </left>
      <right style="hair">
        <color rgb="FF92D050"/>
      </right>
      <top style="medium">
        <color rgb="FF92D050"/>
      </top>
      <bottom style="hair">
        <color rgb="FF92D050"/>
      </bottom>
      <diagonal/>
    </border>
    <border>
      <left style="hair">
        <color rgb="FF92D050"/>
      </left>
      <right style="medium">
        <color rgb="FF92D050"/>
      </right>
      <top style="medium">
        <color rgb="FF92D050"/>
      </top>
      <bottom style="hair">
        <color rgb="FF92D050"/>
      </bottom>
      <diagonal/>
    </border>
    <border>
      <left style="hair">
        <color rgb="FF92D050"/>
      </left>
      <right/>
      <top style="medium">
        <color rgb="FF92D050"/>
      </top>
      <bottom style="hair">
        <color rgb="FF92D050"/>
      </bottom>
      <diagonal/>
    </border>
    <border>
      <left style="medium">
        <color rgb="FF92D050"/>
      </left>
      <right style="hair">
        <color rgb="FF92D050"/>
      </right>
      <top style="hair">
        <color rgb="FF92D050"/>
      </top>
      <bottom style="hair">
        <color rgb="FF92D050"/>
      </bottom>
      <diagonal/>
    </border>
    <border>
      <left style="hair">
        <color rgb="FF92D050"/>
      </left>
      <right style="hair">
        <color rgb="FF92D050"/>
      </right>
      <top style="hair">
        <color rgb="FF92D050"/>
      </top>
      <bottom style="hair">
        <color rgb="FF92D050"/>
      </bottom>
      <diagonal/>
    </border>
    <border>
      <left style="hair">
        <color rgb="FF92D050"/>
      </left>
      <right style="medium">
        <color rgb="FF92D050"/>
      </right>
      <top style="hair">
        <color rgb="FF92D050"/>
      </top>
      <bottom style="hair">
        <color rgb="FF92D050"/>
      </bottom>
      <diagonal/>
    </border>
    <border>
      <left style="hair">
        <color rgb="FF92D050"/>
      </left>
      <right/>
      <top style="hair">
        <color rgb="FF92D050"/>
      </top>
      <bottom style="hair">
        <color rgb="FF92D050"/>
      </bottom>
      <diagonal/>
    </border>
    <border>
      <left style="medium">
        <color rgb="FF92D050"/>
      </left>
      <right style="hair">
        <color rgb="FF92D050"/>
      </right>
      <top style="hair">
        <color rgb="FF92D050"/>
      </top>
      <bottom/>
      <diagonal/>
    </border>
    <border>
      <left style="hair">
        <color rgb="FF92D050"/>
      </left>
      <right style="hair">
        <color rgb="FF92D050"/>
      </right>
      <top style="hair">
        <color rgb="FF92D050"/>
      </top>
      <bottom/>
      <diagonal/>
    </border>
    <border>
      <left style="hair">
        <color rgb="FF92D050"/>
      </left>
      <right style="medium">
        <color rgb="FF92D050"/>
      </right>
      <top style="hair">
        <color rgb="FF92D050"/>
      </top>
      <bottom/>
      <diagonal/>
    </border>
    <border>
      <left style="hair">
        <color rgb="FF92D050"/>
      </left>
      <right/>
      <top style="hair">
        <color rgb="FF92D050"/>
      </top>
      <bottom/>
      <diagonal/>
    </border>
    <border>
      <left style="thin">
        <color rgb="FF00CC00"/>
      </left>
      <right style="thin">
        <color rgb="FF00CC00"/>
      </right>
      <top style="thin">
        <color rgb="FF00CC00"/>
      </top>
      <bottom style="thin">
        <color rgb="FF00CC00"/>
      </bottom>
      <diagonal/>
    </border>
    <border>
      <left style="thin">
        <color rgb="FF00CC00"/>
      </left>
      <right style="thin">
        <color rgb="FF00CC00"/>
      </right>
      <top style="thin">
        <color rgb="FF00CC00"/>
      </top>
      <bottom/>
      <diagonal/>
    </border>
    <border>
      <left style="thin">
        <color rgb="FF00CC00"/>
      </left>
      <right/>
      <top style="thin">
        <color rgb="FF00CC00"/>
      </top>
      <bottom style="thin">
        <color rgb="FF00CC00"/>
      </bottom>
      <diagonal/>
    </border>
    <border>
      <left style="thin">
        <color rgb="FF00CC00"/>
      </left>
      <right style="thin">
        <color rgb="FF00CC00"/>
      </right>
      <top/>
      <bottom style="thin">
        <color rgb="FF00CC00"/>
      </bottom>
      <diagonal/>
    </border>
    <border>
      <left style="thin">
        <color rgb="FF00CC00"/>
      </left>
      <right style="thin">
        <color rgb="FF00CC00"/>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rgb="FF92D050"/>
      </left>
      <right style="medium">
        <color rgb="FF92D050"/>
      </right>
      <top style="medium">
        <color rgb="FF92D050"/>
      </top>
      <bottom style="medium">
        <color rgb="FF92D050"/>
      </bottom>
      <diagonal/>
    </border>
    <border>
      <left style="medium">
        <color rgb="FF92D050"/>
      </left>
      <right style="medium">
        <color rgb="FF92D050"/>
      </right>
      <top/>
      <bottom style="medium">
        <color rgb="FF92D050"/>
      </bottom>
      <diagonal/>
    </border>
    <border>
      <left style="medium">
        <color rgb="FF92D050"/>
      </left>
      <right/>
      <top style="medium">
        <color rgb="FF92D050"/>
      </top>
      <bottom style="medium">
        <color rgb="FF92D050"/>
      </bottom>
      <diagonal/>
    </border>
  </borders>
  <cellStyleXfs count="2">
    <xf numFmtId="0" fontId="0" fillId="0" borderId="0"/>
    <xf numFmtId="9" fontId="1" fillId="0" borderId="0" applyFont="0" applyFill="0" applyBorder="0" applyAlignment="0" applyProtection="0"/>
  </cellStyleXfs>
  <cellXfs count="219">
    <xf numFmtId="0" fontId="0" fillId="0" borderId="0" xfId="0"/>
    <xf numFmtId="0" fontId="2" fillId="0" borderId="0" xfId="0" applyFont="1" applyAlignment="1" applyProtection="1">
      <alignment horizontal="center" vertical="center"/>
      <protection locked="0"/>
    </xf>
    <xf numFmtId="0" fontId="2" fillId="0" borderId="0" xfId="0" applyFont="1" applyProtection="1">
      <protection locked="0"/>
    </xf>
    <xf numFmtId="0" fontId="2" fillId="2" borderId="0" xfId="0" applyFont="1" applyFill="1" applyAlignment="1" applyProtection="1">
      <alignment horizontal="center" vertical="center"/>
      <protection locked="0"/>
    </xf>
    <xf numFmtId="0" fontId="2" fillId="2" borderId="0" xfId="0" applyFont="1" applyFill="1" applyProtection="1">
      <protection locked="0"/>
    </xf>
    <xf numFmtId="0" fontId="5" fillId="2" borderId="0" xfId="0" applyFont="1" applyFill="1" applyAlignment="1" applyProtection="1">
      <alignment horizontal="center" vertical="center" wrapText="1"/>
      <protection locked="0"/>
    </xf>
    <xf numFmtId="0" fontId="8" fillId="2" borderId="0" xfId="0" applyFont="1" applyFill="1" applyProtection="1">
      <protection locked="0"/>
    </xf>
    <xf numFmtId="0" fontId="8" fillId="0" borderId="0" xfId="0" applyFont="1" applyProtection="1">
      <protection locked="0"/>
    </xf>
    <xf numFmtId="0" fontId="7" fillId="3" borderId="11" xfId="0" applyFont="1" applyFill="1" applyBorder="1" applyAlignment="1" applyProtection="1">
      <alignment horizontal="center" vertical="center"/>
      <protection locked="0"/>
    </xf>
    <xf numFmtId="0" fontId="7" fillId="2" borderId="0" xfId="0" applyFont="1" applyFill="1" applyProtection="1">
      <protection locked="0"/>
    </xf>
    <xf numFmtId="0" fontId="7" fillId="0" borderId="0" xfId="0" applyFont="1" applyProtection="1">
      <protection locked="0"/>
    </xf>
    <xf numFmtId="0" fontId="7" fillId="3" borderId="15" xfId="0" applyFont="1" applyFill="1" applyBorder="1" applyAlignment="1" applyProtection="1">
      <alignment horizontal="center" vertical="center"/>
      <protection locked="0"/>
    </xf>
    <xf numFmtId="0" fontId="10" fillId="3" borderId="15" xfId="0" applyFont="1" applyFill="1" applyBorder="1" applyAlignment="1" applyProtection="1">
      <alignment horizontal="center" vertical="center" textRotation="90"/>
      <protection locked="0"/>
    </xf>
    <xf numFmtId="0" fontId="11" fillId="3" borderId="15" xfId="0" applyFont="1" applyFill="1" applyBorder="1" applyAlignment="1" applyProtection="1">
      <alignment horizontal="center" vertical="center" textRotation="90"/>
      <protection locked="0"/>
    </xf>
    <xf numFmtId="0" fontId="11" fillId="3" borderId="15" xfId="0" applyFont="1" applyFill="1" applyBorder="1" applyAlignment="1" applyProtection="1">
      <alignment horizontal="center" vertical="center" textRotation="90"/>
      <protection hidden="1"/>
    </xf>
    <xf numFmtId="0" fontId="11" fillId="3" borderId="17" xfId="0" applyFont="1" applyFill="1" applyBorder="1" applyAlignment="1" applyProtection="1">
      <alignment horizontal="center" vertical="center" textRotation="90"/>
      <protection locked="0"/>
    </xf>
    <xf numFmtId="0" fontId="11" fillId="2" borderId="0" xfId="0" applyFont="1" applyFill="1"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4" borderId="0" xfId="0" applyFont="1" applyFill="1" applyAlignment="1" applyProtection="1">
      <alignment horizontal="center" vertical="center"/>
      <protection locked="0"/>
    </xf>
    <xf numFmtId="0" fontId="12" fillId="0" borderId="18"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wrapText="1"/>
      <protection locked="0"/>
    </xf>
    <xf numFmtId="0" fontId="13" fillId="0" borderId="18" xfId="0" applyFont="1" applyBorder="1" applyAlignment="1" applyProtection="1">
      <alignment horizontal="center" vertical="center" wrapText="1"/>
      <protection locked="0"/>
    </xf>
    <xf numFmtId="0" fontId="12" fillId="3" borderId="18" xfId="0" applyFont="1" applyFill="1" applyBorder="1" applyAlignment="1" applyProtection="1">
      <alignment horizontal="center" vertical="center" wrapText="1"/>
      <protection hidden="1"/>
    </xf>
    <xf numFmtId="9" fontId="12" fillId="3" borderId="18" xfId="0" applyNumberFormat="1" applyFont="1" applyFill="1" applyBorder="1" applyAlignment="1" applyProtection="1">
      <alignment horizontal="center" vertical="center" wrapText="1"/>
      <protection hidden="1"/>
    </xf>
    <xf numFmtId="9" fontId="12" fillId="0" borderId="18" xfId="0" applyNumberFormat="1" applyFont="1" applyBorder="1" applyAlignment="1" applyProtection="1">
      <alignment horizontal="center" vertical="center" wrapText="1"/>
      <protection locked="0"/>
    </xf>
    <xf numFmtId="0" fontId="12" fillId="0" borderId="18" xfId="0" applyFont="1" applyBorder="1" applyAlignment="1" applyProtection="1">
      <alignment horizontal="center" vertical="center" textRotation="90" wrapText="1"/>
      <protection locked="0"/>
    </xf>
    <xf numFmtId="9" fontId="12" fillId="3" borderId="18" xfId="0" applyNumberFormat="1" applyFont="1" applyFill="1" applyBorder="1" applyAlignment="1" applyProtection="1">
      <alignment horizontal="center" vertical="center" textRotation="90" wrapText="1"/>
      <protection hidden="1"/>
    </xf>
    <xf numFmtId="164" fontId="12" fillId="3" borderId="18" xfId="1" applyNumberFormat="1" applyFont="1" applyFill="1" applyBorder="1" applyAlignment="1" applyProtection="1">
      <alignment horizontal="center" vertical="center" wrapText="1"/>
      <protection hidden="1"/>
    </xf>
    <xf numFmtId="0" fontId="12"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center" vertical="center" textRotation="90" wrapText="1"/>
      <protection locked="0"/>
    </xf>
    <xf numFmtId="0" fontId="2" fillId="2" borderId="0" xfId="0" applyFont="1" applyFill="1" applyAlignment="1" applyProtection="1">
      <alignment vertical="center"/>
      <protection locked="0"/>
    </xf>
    <xf numFmtId="0" fontId="2" fillId="0" borderId="0" xfId="0" applyFont="1" applyAlignment="1" applyProtection="1">
      <alignment vertical="center"/>
      <protection locked="0"/>
    </xf>
    <xf numFmtId="0" fontId="12" fillId="0" borderId="20" xfId="0" applyFont="1" applyBorder="1" applyAlignment="1" applyProtection="1">
      <alignment horizontal="center" vertical="center" wrapText="1"/>
      <protection locked="0"/>
    </xf>
    <xf numFmtId="0" fontId="2" fillId="2" borderId="0" xfId="0" applyFont="1" applyFill="1" applyAlignment="1" applyProtection="1">
      <alignment horizontal="center" vertical="center" wrapText="1"/>
      <protection locked="0"/>
    </xf>
    <xf numFmtId="0" fontId="2" fillId="2" borderId="23" xfId="0"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0" fontId="14" fillId="3" borderId="18" xfId="0" applyFont="1" applyFill="1" applyBorder="1" applyAlignment="1" applyProtection="1">
      <alignment horizontal="center" vertical="center" wrapText="1"/>
      <protection hidden="1"/>
    </xf>
    <xf numFmtId="9" fontId="14" fillId="3" borderId="18" xfId="0" applyNumberFormat="1" applyFont="1" applyFill="1" applyBorder="1" applyAlignment="1" applyProtection="1">
      <alignment horizontal="center" vertical="center" wrapText="1"/>
      <protection hidden="1"/>
    </xf>
    <xf numFmtId="0" fontId="14" fillId="0" borderId="18" xfId="0" applyFont="1" applyBorder="1" applyAlignment="1" applyProtection="1">
      <alignment horizontal="center" vertical="center" textRotation="90" wrapText="1"/>
      <protection locked="0"/>
    </xf>
    <xf numFmtId="9" fontId="14" fillId="3" borderId="18" xfId="0" applyNumberFormat="1" applyFont="1" applyFill="1" applyBorder="1" applyAlignment="1" applyProtection="1">
      <alignment horizontal="center" vertical="center" textRotation="90" wrapText="1"/>
      <protection hidden="1"/>
    </xf>
    <xf numFmtId="164" fontId="14" fillId="3" borderId="18" xfId="1" applyNumberFormat="1" applyFont="1" applyFill="1" applyBorder="1" applyAlignment="1" applyProtection="1">
      <alignment horizontal="center" vertical="center" wrapText="1"/>
      <protection hidden="1"/>
    </xf>
    <xf numFmtId="0" fontId="14" fillId="0" borderId="18" xfId="0" applyFont="1" applyBorder="1" applyAlignment="1" applyProtection="1">
      <alignment horizontal="center" vertical="center" textRotation="90" wrapText="1"/>
      <protection hidden="1"/>
    </xf>
    <xf numFmtId="0" fontId="16" fillId="0" borderId="0" xfId="0" applyFont="1" applyAlignment="1" applyProtection="1">
      <alignment vertical="center" wrapText="1"/>
      <protection locked="0"/>
    </xf>
    <xf numFmtId="0" fontId="17" fillId="6" borderId="18" xfId="0" applyFont="1" applyFill="1" applyBorder="1" applyAlignment="1" applyProtection="1">
      <alignment horizontal="center" vertical="center" wrapText="1"/>
      <protection hidden="1"/>
    </xf>
    <xf numFmtId="0" fontId="17"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textRotation="90" wrapText="1"/>
      <protection locked="0"/>
    </xf>
    <xf numFmtId="9" fontId="17" fillId="6" borderId="18" xfId="0" applyNumberFormat="1" applyFont="1" applyFill="1" applyBorder="1" applyAlignment="1" applyProtection="1">
      <alignment horizontal="center" vertical="center" textRotation="90" wrapText="1"/>
      <protection hidden="1"/>
    </xf>
    <xf numFmtId="164" fontId="17" fillId="6" borderId="18" xfId="1" applyNumberFormat="1" applyFont="1" applyFill="1" applyBorder="1" applyAlignment="1" applyProtection="1">
      <alignment horizontal="center" vertical="center" wrapText="1"/>
      <protection hidden="1"/>
    </xf>
    <xf numFmtId="0" fontId="17" fillId="0" borderId="18" xfId="0" applyFont="1" applyBorder="1" applyAlignment="1" applyProtection="1">
      <alignment horizontal="center" vertical="center" textRotation="90" wrapText="1"/>
      <protection hidden="1"/>
    </xf>
    <xf numFmtId="9" fontId="17" fillId="6" borderId="18" xfId="0" applyNumberFormat="1" applyFont="1" applyFill="1" applyBorder="1" applyAlignment="1" applyProtection="1">
      <alignment horizontal="center" vertical="center" wrapText="1"/>
      <protection hidden="1"/>
    </xf>
    <xf numFmtId="0" fontId="18" fillId="7" borderId="0" xfId="0" applyFont="1" applyFill="1" applyAlignment="1" applyProtection="1">
      <alignment vertical="center" wrapText="1"/>
      <protection locked="0"/>
    </xf>
    <xf numFmtId="0" fontId="18" fillId="7" borderId="23" xfId="0" applyFont="1" applyFill="1" applyBorder="1" applyAlignment="1" applyProtection="1">
      <alignment vertical="center" wrapText="1"/>
      <protection locked="0"/>
    </xf>
    <xf numFmtId="0" fontId="18" fillId="7" borderId="24" xfId="0" applyFont="1" applyFill="1" applyBorder="1" applyAlignment="1" applyProtection="1">
      <alignment vertical="center" wrapText="1"/>
      <protection locked="0"/>
    </xf>
    <xf numFmtId="0" fontId="18" fillId="0" borderId="24" xfId="0" applyFont="1" applyBorder="1" applyAlignment="1" applyProtection="1">
      <alignment vertical="center" wrapText="1"/>
      <protection locked="0"/>
    </xf>
    <xf numFmtId="0" fontId="19" fillId="7" borderId="0" xfId="0" applyFont="1" applyFill="1" applyAlignment="1" applyProtection="1">
      <alignment horizontal="center" vertical="center" wrapText="1"/>
      <protection locked="0"/>
    </xf>
    <xf numFmtId="0" fontId="19" fillId="7" borderId="23" xfId="0" applyFont="1" applyFill="1" applyBorder="1" applyAlignment="1" applyProtection="1">
      <alignment horizontal="center" vertical="center" wrapText="1"/>
      <protection locked="0"/>
    </xf>
    <xf numFmtId="0" fontId="19" fillId="7" borderId="24" xfId="0" applyFont="1" applyFill="1" applyBorder="1" applyAlignment="1" applyProtection="1">
      <alignment horizontal="center" vertical="center" wrapText="1"/>
      <protection locked="0"/>
    </xf>
    <xf numFmtId="0" fontId="19" fillId="0" borderId="24" xfId="0" applyFont="1" applyBorder="1" applyAlignment="1" applyProtection="1">
      <alignment horizontal="center" vertical="center" wrapText="1"/>
      <protection locked="0"/>
    </xf>
    <xf numFmtId="10" fontId="17" fillId="0" borderId="18" xfId="0" applyNumberFormat="1" applyFont="1" applyBorder="1" applyAlignment="1" applyProtection="1">
      <alignment horizontal="center" vertical="center" wrapText="1"/>
      <protection locked="0"/>
    </xf>
    <xf numFmtId="0" fontId="19" fillId="7" borderId="25" xfId="0" applyFont="1" applyFill="1" applyBorder="1" applyAlignment="1" applyProtection="1">
      <alignment horizontal="center" vertical="center" wrapText="1"/>
      <protection locked="0"/>
    </xf>
    <xf numFmtId="0" fontId="19" fillId="7" borderId="26" xfId="0" applyFont="1" applyFill="1" applyBorder="1" applyAlignment="1" applyProtection="1">
      <alignment horizontal="center" vertical="center" wrapText="1"/>
      <protection locked="0"/>
    </xf>
    <xf numFmtId="0" fontId="19" fillId="0" borderId="26" xfId="0" applyFont="1" applyBorder="1" applyAlignment="1" applyProtection="1">
      <alignment horizontal="center" vertical="center" wrapText="1"/>
      <protection locked="0"/>
    </xf>
    <xf numFmtId="0" fontId="2" fillId="2" borderId="25" xfId="0" applyFont="1" applyFill="1" applyBorder="1" applyAlignment="1" applyProtection="1">
      <alignment horizontal="center" vertical="center" wrapText="1"/>
      <protection locked="0"/>
    </xf>
    <xf numFmtId="0" fontId="2" fillId="2" borderId="26" xfId="0" applyFont="1" applyFill="1" applyBorder="1" applyAlignment="1" applyProtection="1">
      <alignment horizontal="center" vertical="center" wrapText="1"/>
      <protection locked="0"/>
    </xf>
    <xf numFmtId="0" fontId="2" fillId="0" borderId="26" xfId="0" applyFont="1" applyBorder="1" applyAlignment="1" applyProtection="1">
      <alignment horizontal="center" vertical="center" wrapText="1"/>
      <protection locked="0"/>
    </xf>
    <xf numFmtId="0" fontId="2" fillId="2" borderId="0" xfId="0" applyFont="1" applyFill="1" applyAlignment="1" applyProtection="1">
      <alignment vertical="top" wrapText="1"/>
      <protection locked="0"/>
    </xf>
    <xf numFmtId="0" fontId="2" fillId="2" borderId="23" xfId="0" applyFont="1" applyFill="1" applyBorder="1" applyAlignment="1" applyProtection="1">
      <alignment vertical="top" wrapText="1"/>
      <protection locked="0"/>
    </xf>
    <xf numFmtId="0" fontId="2" fillId="2" borderId="24" xfId="0" applyFont="1" applyFill="1" applyBorder="1" applyAlignment="1" applyProtection="1">
      <alignment vertical="top" wrapText="1"/>
      <protection locked="0"/>
    </xf>
    <xf numFmtId="0" fontId="2" fillId="0" borderId="24" xfId="0" applyFont="1" applyBorder="1" applyAlignment="1" applyProtection="1">
      <alignment vertical="top" wrapText="1"/>
      <protection locked="0"/>
    </xf>
    <xf numFmtId="0" fontId="2" fillId="2" borderId="25" xfId="0" applyFont="1" applyFill="1" applyBorder="1" applyAlignment="1" applyProtection="1">
      <alignment vertical="top" wrapText="1"/>
      <protection locked="0"/>
    </xf>
    <xf numFmtId="0" fontId="2" fillId="2" borderId="26" xfId="0" applyFont="1" applyFill="1" applyBorder="1" applyAlignment="1" applyProtection="1">
      <alignment vertical="top" wrapText="1"/>
      <protection locked="0"/>
    </xf>
    <xf numFmtId="0" fontId="2" fillId="0" borderId="26" xfId="0" applyFont="1" applyBorder="1" applyAlignment="1" applyProtection="1">
      <alignment vertical="top" wrapText="1"/>
      <protection locked="0"/>
    </xf>
    <xf numFmtId="10" fontId="12" fillId="0" borderId="18" xfId="0" applyNumberFormat="1" applyFont="1" applyBorder="1" applyAlignment="1" applyProtection="1">
      <alignment horizontal="center" vertical="center" wrapText="1"/>
      <protection locked="0"/>
    </xf>
    <xf numFmtId="0" fontId="2" fillId="2" borderId="0" xfId="0" applyFont="1" applyFill="1" applyAlignment="1" applyProtection="1">
      <alignment vertical="center" wrapText="1"/>
      <protection locked="0"/>
    </xf>
    <xf numFmtId="0" fontId="2" fillId="2" borderId="23" xfId="0" applyFont="1" applyFill="1" applyBorder="1" applyAlignment="1" applyProtection="1">
      <alignment vertical="center" wrapText="1"/>
      <protection locked="0"/>
    </xf>
    <xf numFmtId="0" fontId="2" fillId="2" borderId="24" xfId="0" applyFont="1" applyFill="1" applyBorder="1" applyAlignment="1" applyProtection="1">
      <alignment vertical="center" wrapText="1"/>
      <protection locked="0"/>
    </xf>
    <xf numFmtId="0" fontId="2" fillId="0" borderId="24" xfId="0" applyFont="1" applyBorder="1" applyAlignment="1" applyProtection="1">
      <alignment vertical="center" wrapText="1"/>
      <protection locked="0"/>
    </xf>
    <xf numFmtId="0" fontId="2" fillId="2" borderId="25" xfId="0" applyFont="1" applyFill="1" applyBorder="1" applyAlignment="1" applyProtection="1">
      <alignment vertical="center" wrapText="1"/>
      <protection locked="0"/>
    </xf>
    <xf numFmtId="0" fontId="2" fillId="2" borderId="26" xfId="0" applyFont="1" applyFill="1" applyBorder="1" applyAlignment="1" applyProtection="1">
      <alignment vertical="center" wrapText="1"/>
      <protection locked="0"/>
    </xf>
    <xf numFmtId="0" fontId="2" fillId="0" borderId="26" xfId="0" applyFont="1" applyBorder="1" applyAlignment="1" applyProtection="1">
      <alignment vertical="center" wrapText="1"/>
      <protection locked="0"/>
    </xf>
    <xf numFmtId="0" fontId="2" fillId="2" borderId="0" xfId="0" applyFont="1" applyFill="1" applyAlignment="1" applyProtection="1">
      <alignment wrapText="1"/>
      <protection locked="0"/>
    </xf>
    <xf numFmtId="0" fontId="2" fillId="0" borderId="0" xfId="0" applyFont="1" applyAlignment="1" applyProtection="1">
      <alignment wrapText="1"/>
      <protection locked="0"/>
    </xf>
    <xf numFmtId="0" fontId="16" fillId="2" borderId="0" xfId="0" applyFont="1" applyFill="1" applyAlignment="1" applyProtection="1">
      <alignment vertical="center"/>
      <protection locked="0"/>
    </xf>
    <xf numFmtId="0" fontId="16" fillId="0" borderId="0" xfId="0" applyFont="1" applyAlignment="1" applyProtection="1">
      <alignment vertical="center"/>
      <protection locked="0"/>
    </xf>
    <xf numFmtId="0" fontId="21" fillId="2" borderId="0" xfId="0" applyFont="1" applyFill="1" applyAlignment="1" applyProtection="1">
      <alignment vertical="center"/>
      <protection locked="0"/>
    </xf>
    <xf numFmtId="0" fontId="21" fillId="0" borderId="0" xfId="0" applyFont="1" applyAlignment="1" applyProtection="1">
      <alignment vertical="center"/>
      <protection locked="0"/>
    </xf>
    <xf numFmtId="0" fontId="16" fillId="2" borderId="0" xfId="0" applyFont="1" applyFill="1" applyAlignment="1" applyProtection="1">
      <alignment horizontal="center" vertical="center"/>
      <protection locked="0"/>
    </xf>
    <xf numFmtId="0" fontId="16" fillId="0" borderId="0" xfId="0" applyFont="1" applyAlignment="1" applyProtection="1">
      <alignment horizontal="center" vertical="center"/>
      <protection locked="0"/>
    </xf>
    <xf numFmtId="49" fontId="14" fillId="0" borderId="18" xfId="0" applyNumberFormat="1" applyFont="1" applyBorder="1" applyAlignment="1" applyProtection="1">
      <alignment horizontal="center" vertical="center" wrapText="1"/>
      <protection locked="0"/>
    </xf>
    <xf numFmtId="0" fontId="2" fillId="0" borderId="27" xfId="0" applyFont="1" applyBorder="1" applyAlignment="1" applyProtection="1">
      <alignment horizontal="justify" vertical="center" wrapText="1"/>
      <protection locked="0"/>
    </xf>
    <xf numFmtId="0" fontId="2" fillId="3" borderId="28" xfId="0" applyFont="1" applyFill="1" applyBorder="1" applyAlignment="1" applyProtection="1">
      <alignment horizontal="center" vertical="center"/>
      <protection hidden="1"/>
    </xf>
    <xf numFmtId="0" fontId="2" fillId="0" borderId="28" xfId="0" applyFont="1" applyBorder="1" applyAlignment="1" applyProtection="1">
      <alignment horizontal="center" vertical="center" textRotation="90"/>
      <protection locked="0"/>
    </xf>
    <xf numFmtId="9" fontId="2" fillId="3" borderId="28" xfId="0" applyNumberFormat="1" applyFont="1" applyFill="1" applyBorder="1" applyAlignment="1" applyProtection="1">
      <alignment horizontal="center" vertical="center"/>
      <protection hidden="1"/>
    </xf>
    <xf numFmtId="164" fontId="2" fillId="3" borderId="28" xfId="1" applyNumberFormat="1" applyFont="1" applyFill="1" applyBorder="1" applyAlignment="1" applyProtection="1">
      <alignment horizontal="center" vertical="center"/>
      <protection hidden="1"/>
    </xf>
    <xf numFmtId="0" fontId="6" fillId="0" borderId="28" xfId="0" applyFont="1" applyBorder="1" applyAlignment="1" applyProtection="1">
      <alignment horizontal="center" vertical="center" textRotation="90" wrapText="1"/>
      <protection hidden="1"/>
    </xf>
    <xf numFmtId="0" fontId="6" fillId="0" borderId="28" xfId="0" applyFont="1" applyBorder="1" applyAlignment="1" applyProtection="1">
      <alignment horizontal="center" vertical="center" textRotation="90"/>
      <protection hidden="1"/>
    </xf>
    <xf numFmtId="0" fontId="2" fillId="3" borderId="27" xfId="0" applyFont="1" applyFill="1" applyBorder="1" applyAlignment="1" applyProtection="1">
      <alignment horizontal="center" vertical="center"/>
      <protection hidden="1"/>
    </xf>
    <xf numFmtId="0" fontId="2" fillId="0" borderId="27" xfId="0" applyFont="1" applyBorder="1" applyAlignment="1" applyProtection="1">
      <alignment horizontal="center" vertical="center" textRotation="90"/>
      <protection locked="0"/>
    </xf>
    <xf numFmtId="9" fontId="2" fillId="3" borderId="27" xfId="0" applyNumberFormat="1" applyFont="1" applyFill="1" applyBorder="1" applyAlignment="1" applyProtection="1">
      <alignment horizontal="center" vertical="center"/>
      <protection hidden="1"/>
    </xf>
    <xf numFmtId="164" fontId="2" fillId="3" borderId="27" xfId="1" applyNumberFormat="1" applyFont="1" applyFill="1" applyBorder="1" applyAlignment="1" applyProtection="1">
      <alignment horizontal="center" vertical="center"/>
      <protection hidden="1"/>
    </xf>
    <xf numFmtId="0" fontId="6" fillId="0" borderId="27" xfId="0" applyFont="1" applyBorder="1" applyAlignment="1" applyProtection="1">
      <alignment horizontal="center" vertical="center" textRotation="90" wrapText="1"/>
      <protection hidden="1"/>
    </xf>
    <xf numFmtId="0" fontId="6" fillId="0" borderId="27" xfId="0" applyFont="1" applyBorder="1" applyAlignment="1" applyProtection="1">
      <alignment horizontal="center" vertical="center" textRotation="90"/>
      <protection hidden="1"/>
    </xf>
    <xf numFmtId="0" fontId="2" fillId="0" borderId="27" xfId="0" applyFont="1" applyBorder="1" applyAlignment="1" applyProtection="1">
      <alignment horizontal="justify" vertical="center"/>
      <protection locked="0"/>
    </xf>
    <xf numFmtId="10" fontId="2" fillId="0" borderId="27" xfId="0" applyNumberFormat="1" applyFont="1" applyBorder="1" applyAlignment="1" applyProtection="1">
      <alignment horizontal="justify" vertical="center"/>
      <protection locked="0"/>
    </xf>
    <xf numFmtId="0" fontId="2" fillId="0" borderId="0" xfId="0" applyFont="1" applyAlignment="1" applyProtection="1">
      <alignment horizontal="center"/>
      <protection locked="0"/>
    </xf>
    <xf numFmtId="0" fontId="7" fillId="3" borderId="6" xfId="0" applyFont="1" applyFill="1" applyBorder="1" applyAlignment="1" applyProtection="1">
      <alignment vertical="center"/>
      <protection locked="0"/>
    </xf>
    <xf numFmtId="0" fontId="7" fillId="3" borderId="7" xfId="0" applyFont="1" applyFill="1" applyBorder="1" applyAlignment="1" applyProtection="1">
      <alignment vertical="center"/>
      <protection locked="0"/>
    </xf>
    <xf numFmtId="0" fontId="7" fillId="3" borderId="8" xfId="0" applyFont="1" applyFill="1" applyBorder="1" applyAlignment="1" applyProtection="1">
      <alignment vertical="center"/>
      <protection locked="0"/>
    </xf>
    <xf numFmtId="0" fontId="6" fillId="2" borderId="5" xfId="0" applyFont="1" applyFill="1" applyBorder="1" applyAlignment="1" applyProtection="1">
      <alignment vertical="center"/>
      <protection locked="0"/>
    </xf>
    <xf numFmtId="0" fontId="14" fillId="0" borderId="18" xfId="0" applyFont="1" applyBorder="1" applyAlignment="1" applyProtection="1">
      <alignment horizontal="center" vertical="center" wrapText="1"/>
      <protection hidden="1"/>
    </xf>
    <xf numFmtId="9" fontId="12" fillId="0" borderId="18" xfId="0" applyNumberFormat="1" applyFont="1" applyBorder="1" applyAlignment="1" applyProtection="1">
      <alignment horizontal="center" vertical="center" wrapText="1"/>
      <protection hidden="1"/>
    </xf>
    <xf numFmtId="9" fontId="12" fillId="0" borderId="18" xfId="0" applyNumberFormat="1" applyFont="1" applyBorder="1" applyAlignment="1" applyProtection="1">
      <alignment horizontal="center" vertical="center" textRotation="90" wrapText="1"/>
      <protection hidden="1"/>
    </xf>
    <xf numFmtId="164" fontId="12" fillId="0" borderId="18" xfId="1" applyNumberFormat="1" applyFont="1" applyFill="1" applyBorder="1" applyAlignment="1" applyProtection="1">
      <alignment horizontal="center" vertical="center" wrapText="1"/>
      <protection hidden="1"/>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9" fontId="14" fillId="0" borderId="18" xfId="0" applyNumberFormat="1" applyFont="1" applyBorder="1" applyAlignment="1" applyProtection="1">
      <alignment horizontal="center" vertical="center" wrapText="1"/>
      <protection hidden="1"/>
    </xf>
    <xf numFmtId="9" fontId="14" fillId="0" borderId="18" xfId="0" applyNumberFormat="1" applyFont="1" applyBorder="1" applyAlignment="1" applyProtection="1">
      <alignment horizontal="center" vertical="center" textRotation="90" wrapText="1"/>
      <protection hidden="1"/>
    </xf>
    <xf numFmtId="164" fontId="14" fillId="0" borderId="18" xfId="1" applyNumberFormat="1" applyFont="1" applyFill="1" applyBorder="1" applyAlignment="1" applyProtection="1">
      <alignment horizontal="center" vertical="center" wrapText="1"/>
      <protection hidden="1"/>
    </xf>
    <xf numFmtId="0" fontId="16" fillId="0" borderId="0" xfId="0" applyFont="1" applyAlignment="1" applyProtection="1">
      <alignment horizontal="center" vertical="center" wrapText="1"/>
      <protection locked="0"/>
    </xf>
    <xf numFmtId="0" fontId="6" fillId="3" borderId="10" xfId="0" applyFont="1" applyFill="1" applyBorder="1" applyAlignment="1" applyProtection="1">
      <alignment horizontal="center" vertical="center"/>
      <protection hidden="1"/>
    </xf>
    <xf numFmtId="0" fontId="6" fillId="3" borderId="14" xfId="0" applyFont="1" applyFill="1" applyBorder="1" applyAlignment="1" applyProtection="1">
      <alignment horizontal="center" vertical="center"/>
      <protection hidden="1"/>
    </xf>
    <xf numFmtId="0" fontId="7" fillId="3" borderId="11" xfId="0" applyFont="1" applyFill="1" applyBorder="1" applyAlignment="1" applyProtection="1">
      <alignment horizontal="center" vertical="center"/>
      <protection locked="0"/>
    </xf>
    <xf numFmtId="0" fontId="7" fillId="3" borderId="15" xfId="0" applyFont="1" applyFill="1" applyBorder="1" applyAlignment="1" applyProtection="1">
      <alignment horizontal="center" vertical="center"/>
      <protection locked="0"/>
    </xf>
    <xf numFmtId="0" fontId="9" fillId="3" borderId="11" xfId="0" applyFont="1" applyFill="1" applyBorder="1" applyAlignment="1" applyProtection="1">
      <alignment horizontal="center" vertical="center"/>
      <protection hidden="1"/>
    </xf>
    <xf numFmtId="0" fontId="9" fillId="3" borderId="15" xfId="0" applyFont="1" applyFill="1" applyBorder="1" applyAlignment="1" applyProtection="1">
      <alignment horizontal="center" vertical="center"/>
      <protection hidden="1"/>
    </xf>
    <xf numFmtId="0" fontId="9" fillId="3" borderId="11" xfId="0" applyFont="1" applyFill="1" applyBorder="1" applyAlignment="1" applyProtection="1">
      <alignment horizontal="center" vertical="center" wrapText="1"/>
      <protection locked="0"/>
    </xf>
    <xf numFmtId="0" fontId="9" fillId="3" borderId="15" xfId="0" applyFont="1" applyFill="1" applyBorder="1" applyAlignment="1" applyProtection="1">
      <alignment horizontal="center" vertical="center" wrapText="1"/>
      <protection locked="0"/>
    </xf>
    <xf numFmtId="0" fontId="9" fillId="3" borderId="11" xfId="0" applyFont="1" applyFill="1" applyBorder="1" applyAlignment="1" applyProtection="1">
      <alignment horizontal="center" vertical="center"/>
      <protection locked="0"/>
    </xf>
    <xf numFmtId="0" fontId="9" fillId="3" borderId="15"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wrapText="1"/>
      <protection locked="0"/>
    </xf>
    <xf numFmtId="0" fontId="3" fillId="2" borderId="3" xfId="0" applyFont="1" applyFill="1" applyBorder="1" applyAlignment="1" applyProtection="1">
      <alignment horizontal="center" vertical="center" wrapText="1"/>
      <protection locked="0"/>
    </xf>
    <xf numFmtId="0" fontId="3" fillId="2" borderId="0" xfId="0" applyFont="1" applyFill="1" applyAlignment="1" applyProtection="1">
      <alignment horizontal="center" vertical="center" wrapText="1"/>
      <protection locked="0"/>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wrapText="1"/>
      <protection locked="0"/>
    </xf>
    <xf numFmtId="0" fontId="4" fillId="2" borderId="0" xfId="0" applyFont="1" applyFill="1" applyAlignment="1" applyProtection="1">
      <alignment horizontal="center" vertical="center" wrapText="1"/>
      <protection locked="0"/>
    </xf>
    <xf numFmtId="0" fontId="4" fillId="2" borderId="5"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left" vertical="center" wrapText="1"/>
      <protection locked="0"/>
    </xf>
    <xf numFmtId="0" fontId="7" fillId="3" borderId="6" xfId="0"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locked="0"/>
    </xf>
    <xf numFmtId="0" fontId="7" fillId="3" borderId="8" xfId="0" applyFont="1" applyFill="1" applyBorder="1" applyAlignment="1" applyProtection="1">
      <alignment horizontal="center" vertical="center"/>
      <protection locked="0"/>
    </xf>
    <xf numFmtId="0" fontId="7" fillId="3" borderId="9" xfId="0" applyFont="1" applyFill="1" applyBorder="1" applyAlignment="1" applyProtection="1">
      <alignment horizontal="center" vertical="center"/>
      <protection locked="0"/>
    </xf>
    <xf numFmtId="0" fontId="7" fillId="3" borderId="6" xfId="0" applyFont="1" applyFill="1" applyBorder="1" applyAlignment="1" applyProtection="1">
      <alignment horizontal="center" vertical="center" wrapText="1"/>
      <protection locked="0"/>
    </xf>
    <xf numFmtId="0" fontId="7" fillId="3" borderId="7"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center" vertical="center" wrapText="1"/>
      <protection hidden="1"/>
    </xf>
    <xf numFmtId="0" fontId="6" fillId="3" borderId="15" xfId="0" applyFont="1" applyFill="1" applyBorder="1" applyAlignment="1" applyProtection="1">
      <alignment horizontal="center" vertical="center" wrapText="1"/>
      <protection hidden="1"/>
    </xf>
    <xf numFmtId="0" fontId="6" fillId="3" borderId="15" xfId="0" applyFont="1" applyFill="1" applyBorder="1" applyAlignment="1" applyProtection="1">
      <alignment horizontal="center" vertical="center"/>
      <protection hidden="1"/>
    </xf>
    <xf numFmtId="0" fontId="6" fillId="3" borderId="11" xfId="0" applyFont="1" applyFill="1" applyBorder="1" applyAlignment="1" applyProtection="1">
      <alignment horizontal="center" vertical="center"/>
      <protection hidden="1"/>
    </xf>
    <xf numFmtId="0" fontId="6" fillId="3" borderId="12" xfId="0" applyFont="1" applyFill="1" applyBorder="1" applyAlignment="1" applyProtection="1">
      <alignment horizontal="center" vertical="center" wrapText="1"/>
      <protection hidden="1"/>
    </xf>
    <xf numFmtId="0" fontId="6" fillId="3" borderId="16" xfId="0" applyFont="1" applyFill="1" applyBorder="1" applyAlignment="1" applyProtection="1">
      <alignment horizontal="center" vertical="center" wrapText="1"/>
      <protection hidden="1"/>
    </xf>
    <xf numFmtId="0" fontId="9" fillId="3" borderId="12" xfId="0" applyFont="1" applyFill="1" applyBorder="1" applyAlignment="1" applyProtection="1">
      <alignment horizontal="center" vertical="center" wrapText="1"/>
      <protection locked="0"/>
    </xf>
    <xf numFmtId="0" fontId="9" fillId="3" borderId="16" xfId="0" applyFont="1" applyFill="1" applyBorder="1" applyAlignment="1" applyProtection="1">
      <alignment horizontal="center" vertical="center" wrapText="1"/>
      <protection locked="0"/>
    </xf>
    <xf numFmtId="0" fontId="6" fillId="3" borderId="10" xfId="0"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protection locked="0"/>
    </xf>
    <xf numFmtId="0" fontId="9" fillId="3" borderId="11" xfId="0" applyFont="1" applyFill="1" applyBorder="1" applyAlignment="1" applyProtection="1">
      <alignment horizontal="center" vertical="center" textRotation="90" wrapText="1"/>
      <protection hidden="1"/>
    </xf>
    <xf numFmtId="0" fontId="9" fillId="3" borderId="15" xfId="0" applyFont="1" applyFill="1" applyBorder="1" applyAlignment="1" applyProtection="1">
      <alignment horizontal="center" vertical="center" textRotation="90" wrapText="1"/>
      <protection hidden="1"/>
    </xf>
    <xf numFmtId="0" fontId="9" fillId="3" borderId="12" xfId="0" applyFont="1" applyFill="1" applyBorder="1" applyAlignment="1" applyProtection="1">
      <alignment horizontal="center" vertical="center" textRotation="90" wrapText="1"/>
      <protection locked="0"/>
    </xf>
    <xf numFmtId="0" fontId="9" fillId="3" borderId="16" xfId="0" applyFont="1" applyFill="1" applyBorder="1" applyAlignment="1" applyProtection="1">
      <alignment horizontal="center" vertical="center" textRotation="90" wrapText="1"/>
      <protection locked="0"/>
    </xf>
    <xf numFmtId="0" fontId="12" fillId="0" borderId="18"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wrapText="1"/>
      <protection locked="0"/>
    </xf>
    <xf numFmtId="0" fontId="12" fillId="0" borderId="19"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wrapText="1"/>
      <protection locked="0"/>
    </xf>
    <xf numFmtId="0" fontId="7" fillId="3" borderId="11" xfId="0"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7" fillId="3" borderId="11" xfId="0" applyFont="1" applyFill="1" applyBorder="1" applyAlignment="1" applyProtection="1">
      <alignment horizontal="center" vertical="center" wrapText="1"/>
      <protection hidden="1"/>
    </xf>
    <xf numFmtId="0" fontId="7" fillId="3" borderId="15" xfId="0" applyFont="1" applyFill="1" applyBorder="1" applyAlignment="1" applyProtection="1">
      <alignment horizontal="center" vertical="center" wrapText="1"/>
      <protection hidden="1"/>
    </xf>
    <xf numFmtId="0" fontId="7" fillId="3" borderId="13" xfId="0" applyFont="1" applyFill="1" applyBorder="1" applyAlignment="1" applyProtection="1">
      <alignment horizontal="center" vertical="center" wrapText="1"/>
      <protection locked="0"/>
    </xf>
    <xf numFmtId="0" fontId="9" fillId="3" borderId="10" xfId="0" applyFont="1" applyFill="1" applyBorder="1" applyAlignment="1" applyProtection="1">
      <alignment horizontal="center" vertical="center" textRotation="90" wrapText="1"/>
      <protection hidden="1"/>
    </xf>
    <xf numFmtId="0" fontId="9" fillId="3" borderId="14" xfId="0" applyFont="1" applyFill="1" applyBorder="1" applyAlignment="1" applyProtection="1">
      <alignment horizontal="center" vertical="center" textRotation="90" wrapText="1"/>
      <protection hidden="1"/>
    </xf>
    <xf numFmtId="0" fontId="6" fillId="3" borderId="10" xfId="0" applyFont="1" applyFill="1" applyBorder="1" applyAlignment="1" applyProtection="1">
      <alignment horizontal="center" vertical="center" textRotation="90" wrapText="1"/>
      <protection hidden="1"/>
    </xf>
    <xf numFmtId="0" fontId="6" fillId="3" borderId="14" xfId="0" applyFont="1" applyFill="1" applyBorder="1" applyAlignment="1" applyProtection="1">
      <alignment horizontal="center" vertical="center" textRotation="90" wrapText="1"/>
      <protection hidden="1"/>
    </xf>
    <xf numFmtId="0" fontId="6" fillId="3" borderId="11" xfId="0"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12" fillId="0" borderId="20" xfId="0" applyFont="1" applyBorder="1" applyAlignment="1" applyProtection="1">
      <alignment horizontal="center" vertical="center" textRotation="90" wrapText="1"/>
      <protection locked="0"/>
    </xf>
    <xf numFmtId="0" fontId="12" fillId="0" borderId="22" xfId="0" applyFont="1" applyBorder="1" applyAlignment="1" applyProtection="1">
      <alignment horizontal="center" vertical="center" wrapText="1"/>
      <protection locked="0"/>
    </xf>
    <xf numFmtId="0" fontId="13" fillId="0" borderId="18" xfId="0" applyFont="1" applyBorder="1" applyAlignment="1" applyProtection="1">
      <alignment horizontal="center" vertical="center" wrapText="1"/>
      <protection locked="0"/>
    </xf>
    <xf numFmtId="9" fontId="12" fillId="0" borderId="18" xfId="0" applyNumberFormat="1" applyFont="1" applyBorder="1" applyAlignment="1" applyProtection="1">
      <alignment horizontal="center" vertical="center" wrapText="1"/>
      <protection hidden="1"/>
    </xf>
    <xf numFmtId="9" fontId="12" fillId="0" borderId="18" xfId="0" applyNumberFormat="1" applyFont="1" applyBorder="1" applyAlignment="1" applyProtection="1">
      <alignment horizontal="center" vertical="center" wrapText="1"/>
      <protection locked="0"/>
    </xf>
    <xf numFmtId="0" fontId="12" fillId="0" borderId="18" xfId="0" applyFont="1" applyBorder="1" applyAlignment="1" applyProtection="1">
      <alignment horizontal="center" vertical="center" textRotation="90" wrapText="1"/>
      <protection hidden="1"/>
    </xf>
    <xf numFmtId="0" fontId="12" fillId="0" borderId="18" xfId="0" applyFont="1" applyBorder="1" applyAlignment="1" applyProtection="1">
      <alignment horizontal="center" vertical="center" textRotation="90" wrapText="1"/>
      <protection locked="0"/>
    </xf>
    <xf numFmtId="164" fontId="12" fillId="0" borderId="18" xfId="1" applyNumberFormat="1" applyFont="1" applyFill="1" applyBorder="1" applyAlignment="1" applyProtection="1">
      <alignment horizontal="center" vertical="center" wrapText="1"/>
      <protection hidden="1"/>
    </xf>
    <xf numFmtId="9" fontId="12" fillId="0" borderId="18" xfId="0" applyNumberFormat="1" applyFont="1" applyBorder="1" applyAlignment="1" applyProtection="1">
      <alignment horizontal="center" vertical="center" textRotation="90" wrapText="1"/>
      <protection hidden="1"/>
    </xf>
    <xf numFmtId="0" fontId="14" fillId="0" borderId="18" xfId="0" applyFont="1" applyBorder="1" applyAlignment="1" applyProtection="1">
      <alignment horizontal="center" vertical="center" wrapText="1"/>
      <protection hidden="1"/>
    </xf>
    <xf numFmtId="0" fontId="14" fillId="0" borderId="18"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14" fillId="0" borderId="22" xfId="0" applyFont="1" applyBorder="1" applyAlignment="1" applyProtection="1">
      <alignment horizontal="center" vertical="center" wrapText="1"/>
      <protection locked="0"/>
    </xf>
    <xf numFmtId="0" fontId="14" fillId="0" borderId="21" xfId="0" applyFont="1" applyBorder="1" applyAlignment="1" applyProtection="1">
      <alignment horizontal="center" vertical="center" wrapText="1"/>
      <protection locked="0"/>
    </xf>
    <xf numFmtId="0" fontId="15" fillId="0" borderId="18" xfId="0" applyFont="1" applyBorder="1" applyAlignment="1" applyProtection="1">
      <alignment horizontal="center" vertical="center" wrapText="1"/>
      <protection locked="0"/>
    </xf>
    <xf numFmtId="0" fontId="14" fillId="0" borderId="20" xfId="0" applyFont="1" applyBorder="1" applyAlignment="1" applyProtection="1">
      <alignment horizontal="center" vertical="center" textRotation="90" wrapText="1"/>
      <protection locked="0"/>
    </xf>
    <xf numFmtId="9" fontId="14" fillId="0" borderId="18" xfId="0" applyNumberFormat="1" applyFont="1" applyBorder="1" applyAlignment="1" applyProtection="1">
      <alignment horizontal="center" vertical="center" wrapText="1"/>
      <protection hidden="1"/>
    </xf>
    <xf numFmtId="9" fontId="14" fillId="0" borderId="18" xfId="0" applyNumberFormat="1" applyFont="1" applyBorder="1" applyAlignment="1" applyProtection="1">
      <alignment horizontal="center" vertical="center" wrapText="1"/>
      <protection locked="0"/>
    </xf>
    <xf numFmtId="0" fontId="14" fillId="5" borderId="18" xfId="0" applyFont="1" applyFill="1" applyBorder="1" applyAlignment="1" applyProtection="1">
      <alignment horizontal="center" vertical="center" wrapText="1"/>
      <protection hidden="1"/>
    </xf>
    <xf numFmtId="9" fontId="14" fillId="3" borderId="18" xfId="0" applyNumberFormat="1" applyFont="1" applyFill="1" applyBorder="1" applyAlignment="1" applyProtection="1">
      <alignment horizontal="center" vertical="center" wrapText="1"/>
      <protection hidden="1"/>
    </xf>
    <xf numFmtId="0" fontId="12" fillId="0" borderId="20" xfId="0" applyFont="1" applyBorder="1" applyAlignment="1" applyProtection="1">
      <alignment horizontal="center" vertical="center" wrapText="1"/>
      <protection locked="0"/>
    </xf>
    <xf numFmtId="9" fontId="12" fillId="3" borderId="18" xfId="0" applyNumberFormat="1" applyFont="1" applyFill="1" applyBorder="1" applyAlignment="1" applyProtection="1">
      <alignment horizontal="center" vertical="center" wrapText="1"/>
      <protection hidden="1"/>
    </xf>
    <xf numFmtId="0" fontId="12" fillId="8" borderId="18" xfId="0" applyFont="1" applyFill="1" applyBorder="1" applyAlignment="1" applyProtection="1">
      <alignment horizontal="center" vertical="center" wrapText="1"/>
      <protection hidden="1"/>
    </xf>
    <xf numFmtId="0" fontId="12" fillId="9" borderId="18" xfId="0" applyFont="1" applyFill="1" applyBorder="1" applyAlignment="1" applyProtection="1">
      <alignment horizontal="center" vertical="center" wrapText="1"/>
      <protection hidden="1"/>
    </xf>
    <xf numFmtId="0" fontId="12" fillId="3" borderId="18" xfId="0" applyFont="1" applyFill="1" applyBorder="1" applyAlignment="1" applyProtection="1">
      <alignment horizontal="center" vertical="center" wrapText="1"/>
      <protection hidden="1"/>
    </xf>
    <xf numFmtId="0" fontId="20" fillId="0" borderId="18" xfId="0" applyFont="1" applyBorder="1" applyAlignment="1" applyProtection="1">
      <alignment horizontal="center" vertical="center" wrapText="1"/>
      <protection locked="0"/>
    </xf>
    <xf numFmtId="0" fontId="12" fillId="2" borderId="18" xfId="0" applyFont="1" applyFill="1" applyBorder="1" applyAlignment="1" applyProtection="1">
      <alignment horizontal="center" vertical="center" wrapText="1"/>
      <protection locked="0"/>
    </xf>
    <xf numFmtId="0" fontId="17" fillId="0" borderId="18" xfId="0" applyFont="1" applyBorder="1" applyAlignment="1">
      <alignment horizontal="center" vertical="center" wrapText="1"/>
    </xf>
    <xf numFmtId="0" fontId="14" fillId="3" borderId="18" xfId="0" applyFont="1" applyFill="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locked="0"/>
    </xf>
    <xf numFmtId="0" fontId="2" fillId="0" borderId="27" xfId="0" applyFont="1" applyBorder="1" applyAlignment="1" applyProtection="1">
      <alignment horizontal="center" vertical="center"/>
      <protection hidden="1"/>
    </xf>
    <xf numFmtId="0" fontId="2" fillId="0" borderId="27" xfId="0"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hidden="1"/>
    </xf>
    <xf numFmtId="0" fontId="2" fillId="0" borderId="27" xfId="0" applyFont="1" applyBorder="1" applyAlignment="1">
      <alignment horizontal="justify" vertical="center" wrapText="1"/>
    </xf>
    <xf numFmtId="0" fontId="2" fillId="0" borderId="27" xfId="0" applyFont="1" applyBorder="1" applyAlignment="1" applyProtection="1">
      <alignment horizontal="justify" vertical="center" wrapText="1"/>
      <protection locked="0"/>
    </xf>
    <xf numFmtId="0" fontId="6" fillId="0" borderId="27" xfId="0" applyFont="1" applyBorder="1" applyAlignment="1" applyProtection="1">
      <alignment horizontal="center" vertical="center"/>
      <protection hidden="1"/>
    </xf>
    <xf numFmtId="0" fontId="2" fillId="0" borderId="29" xfId="0" applyFont="1" applyBorder="1" applyAlignment="1" applyProtection="1">
      <alignment horizontal="center" vertical="center" textRotation="90"/>
      <protection locked="0"/>
    </xf>
    <xf numFmtId="0" fontId="2" fillId="3" borderId="27" xfId="0" applyFont="1" applyFill="1" applyBorder="1" applyAlignment="1">
      <alignment horizontal="justify" vertical="center" wrapText="1"/>
    </xf>
    <xf numFmtId="0" fontId="2" fillId="0" borderId="27" xfId="0" applyFont="1" applyBorder="1" applyAlignment="1" applyProtection="1">
      <alignment horizontal="center" vertical="center"/>
      <protection locked="0"/>
    </xf>
    <xf numFmtId="0" fontId="6" fillId="3" borderId="27" xfId="0" applyFont="1" applyFill="1" applyBorder="1" applyAlignment="1" applyProtection="1">
      <alignment horizontal="center" vertical="center" wrapText="1"/>
      <protection hidden="1"/>
    </xf>
    <xf numFmtId="0" fontId="6" fillId="0" borderId="27" xfId="0" applyFont="1" applyBorder="1" applyAlignment="1" applyProtection="1">
      <alignment horizontal="center" vertical="center" wrapText="1"/>
      <protection hidden="1"/>
    </xf>
    <xf numFmtId="9" fontId="2" fillId="3" borderId="27" xfId="0" applyNumberFormat="1" applyFont="1" applyFill="1" applyBorder="1" applyAlignment="1" applyProtection="1">
      <alignment horizontal="center" vertical="center" wrapText="1"/>
      <protection hidden="1"/>
    </xf>
  </cellXfs>
  <cellStyles count="2">
    <cellStyle name="Normal" xfId="0" builtinId="0"/>
    <cellStyle name="Porcentaje" xfId="1" builtinId="5"/>
  </cellStyles>
  <dxfs count="530">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E26B0A"/>
        </patternFill>
      </fill>
    </dxf>
    <dxf>
      <fill>
        <patternFill>
          <bgColor rgb="FFE26B0A"/>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theme="9" tint="-0.24994659260841701"/>
        </patternFill>
      </fill>
    </dxf>
    <dxf>
      <fill>
        <patternFill>
          <bgColor rgb="FFFFFF00"/>
        </patternFill>
      </fill>
    </dxf>
    <dxf>
      <fill>
        <patternFill>
          <bgColor rgb="FFC0000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E26B0A"/>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E26B0A"/>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theme" Target="theme/theme1.xml"/><Relationship Id="rId3" Type="http://schemas.openxmlformats.org/officeDocument/2006/relationships/externalLink" Target="externalLinks/externalLink2.xml"/><Relationship Id="rId21" Type="http://schemas.openxmlformats.org/officeDocument/2006/relationships/calcChain" Target="calcChain.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19"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1695450</xdr:colOff>
          <xdr:row>0</xdr:row>
          <xdr:rowOff>0</xdr:rowOff>
        </xdr:from>
        <xdr:to>
          <xdr:col>4</xdr:col>
          <xdr:colOff>771525</xdr:colOff>
          <xdr:row>4</xdr:row>
          <xdr:rowOff>161925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Users\USUARIO\Documents\2023\SUPERTRANSPORTE\8.%20AGOSTO\RIESGOS%20DE%20GESTI&#211;N\GRAN%20MAPA.xlsx" TargetMode="External"/><Relationship Id="rId1" Type="http://schemas.openxmlformats.org/officeDocument/2006/relationships/externalLinkPath" Target="RIESGOS%20DE%20GESTI&#211;N/GRAN%20MAPA.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D:\Users\USUARIO\Documents\2023\SUPERTRANSPORTE\8.%20AGOSTO\RIESGOS%20DE%20GESTI&#211;N\INSPECCION-%20CONCESIONES.xlsx" TargetMode="External"/><Relationship Id="rId1" Type="http://schemas.openxmlformats.org/officeDocument/2006/relationships/externalLinkPath" Target="RIESGOS%20DE%20GESTI&#211;N/INSPECCION-%20CONCESIONES.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D:\Users\USUARIO\Documents\2023\SUPERTRANSPORTE\8.%20AGOSTO\RIESGOS%20DE%20GESTI&#211;N\INSPECCION-%20PROTECCI&#211;N%20DE%20USUARIOS.xlsx" TargetMode="External"/><Relationship Id="rId1" Type="http://schemas.openxmlformats.org/officeDocument/2006/relationships/externalLinkPath" Target="RIESGOS%20DE%20GESTI&#211;N/INSPECCION-%20PROTECCI&#211;N%20DE%20USUARIOS.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D:\Users\USUARIO\Documents\2023\SUPERTRANSPORTE\8.%20AGOSTO\RIESGOS%20DE%20GESTI&#211;N\INSPECCION-%20TRANSITO.xlsx" TargetMode="External"/><Relationship Id="rId1" Type="http://schemas.openxmlformats.org/officeDocument/2006/relationships/externalLinkPath" Target="RIESGOS%20DE%20GESTI&#211;N/INSPECCION-%20TRANSITO.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D:\Users\USUARIO\Documents\2023\SUPERTRANSPORTE\8.%20AGOSTO\RIESGOS%20DE%20GESTI&#211;N\VIGILANCIA-%20CONCESIONES.xlsx" TargetMode="External"/><Relationship Id="rId1" Type="http://schemas.openxmlformats.org/officeDocument/2006/relationships/externalLinkPath" Target="RIESGOS%20DE%20GESTI&#211;N/VIGILANCIA-%20CONCESIONES.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D:\Users\USUARIO\Documents\2023\SUPERTRANSPORTE\8.%20AGOSTO\RIESGOS%20DE%20GESTI&#211;N\VIGILANCIA-%20PROTECCI&#211;N%20DE%20USUARIOS.xlsx" TargetMode="External"/><Relationship Id="rId1" Type="http://schemas.openxmlformats.org/officeDocument/2006/relationships/externalLinkPath" Target="RIESGOS%20DE%20GESTI&#211;N/VIGILANCIA-%20PROTECCI&#211;N%20DE%20USUARIOS.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D:\Users\USUARIO\Documents\2023\SUPERTRANSPORTE\8.%20AGOSTO\RIESGOS%20DE%20GESTI&#211;N\VIGILANCIA-%20TRANSITO.xlsx" TargetMode="External"/><Relationship Id="rId1" Type="http://schemas.openxmlformats.org/officeDocument/2006/relationships/externalLinkPath" Target="RIESGOS%20DE%20GESTI&#211;N/VIGILANCIA-%20TRANSITO.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D:\Users\USUARIO\Documents\2023\SUPERTRANSPORTE\8.%20AGOSTO\RIESGOS%20DE%20GESTI&#211;N\CONTROL%20INTERNO%20DISCIPLINARIO.xlsx" TargetMode="External"/><Relationship Id="rId1" Type="http://schemas.openxmlformats.org/officeDocument/2006/relationships/externalLinkPath" Target="RIESGOS%20DE%20GESTI&#211;N/CONTROL%20INTERNO%20DISCIPLINARIO.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Users\USUARIO\Documents\2023\SUPERTRANSPORTE\7.%20JULIO\RIESGOS%20DE%20GESTI&#211;N\CONTROL-%20CONCESIONES.xlsx" TargetMode="External"/><Relationship Id="rId1" Type="http://schemas.openxmlformats.org/officeDocument/2006/relationships/externalLinkPath" Target="/Users/USUARIO/Documents/2023/SUPERTRANSPORTE/7.%20JULIO/RIESGOS%20DE%20GESTI&#211;N/CONTROL-%20CONCESIONES.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Users\USUARIO\Documents\2023\SUPERTRANSPORTE\7.%20JULIO\RIESGOS%20DE%20GESTI&#211;N\CONTROL-%20PROTECCI&#211;N%20DE%20USUARIOS.xlsx" TargetMode="External"/><Relationship Id="rId1" Type="http://schemas.openxmlformats.org/officeDocument/2006/relationships/externalLinkPath" Target="/Users/USUARIO/Documents/2023/SUPERTRANSPORTE/7.%20JULIO/RIESGOS%20DE%20GESTI&#211;N/CONTROL-%20PROTECCI&#211;N%20DE%20USUARIOS.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Users\USUARIO\Documents\2023\SUPERTRANSPORTE\8.%20AGOSTO\RIESGOS%20DE%20GESTI&#211;N\CONTROL-%20TRANSITO.xlsx" TargetMode="External"/><Relationship Id="rId1" Type="http://schemas.openxmlformats.org/officeDocument/2006/relationships/externalLinkPath" Target="RIESGOS%20DE%20GESTI&#211;N/CONTROL-%20TRANSITO.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D:\Users\USUARIO\Documents\2023\SUPERTRANSPORTE\8.%20AGOSTO\RIESGOS%20DE%20GESTI&#211;N\EVALUACI&#211;N%20INDEPENDIENTE.xlsx" TargetMode="External"/><Relationship Id="rId1" Type="http://schemas.openxmlformats.org/officeDocument/2006/relationships/externalLinkPath" Target="RIESGOS%20DE%20GESTI&#211;N/EVALUACI&#211;N%20INDEPENDIENTE.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Users\USUARIO\Documents\2023\SUPERTRANSPORTE\8.%20AGOSTO\RIESGOS%20DE%20GESTI&#211;N\GESTION%20DE%20COMUNICACIONES.xlsx" TargetMode="External"/><Relationship Id="rId1" Type="http://schemas.openxmlformats.org/officeDocument/2006/relationships/externalLinkPath" Target="RIESGOS%20DE%20GESTI&#211;N/GESTION%20DE%20COMUNICACIONES.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D:\Users\USUARIO\Documents\2023\SUPERTRANSPORTE\8.%20AGOSTO\RIESGOS%20DE%20GESTI&#211;N\GESTION%20DOCUMENTAL.xlsx" TargetMode="External"/><Relationship Id="rId1" Type="http://schemas.openxmlformats.org/officeDocument/2006/relationships/externalLinkPath" Target="RIESGOS%20DE%20GESTI&#211;N/GESTION%20DOCUMENTAL.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D:\Users\USUARIO\Documents\2023\SUPERTRANSPORTE\8.%20AGOSTO\RIESGOS%20DE%20GESTI&#211;N\GESTI&#211;N%20FINANCIERA.xlsx" TargetMode="External"/><Relationship Id="rId1" Type="http://schemas.openxmlformats.org/officeDocument/2006/relationships/externalLinkPath" Target="RIESGOS%20DE%20GESTI&#211;N/GESTI&#211;N%20FINANCIERA.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D:\Users\USUARIO\Documents\2023\SUPERTRANSPORTE\8.%20AGOSTO\RIESGOS%20DE%20GESTI&#211;N\GESTION%20TIC.xlsx" TargetMode="External"/><Relationship Id="rId1" Type="http://schemas.openxmlformats.org/officeDocument/2006/relationships/externalLinkPath" Target="RIESGOS%20DE%20GESTI&#211;N/GESTION%20T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sheetData sheetId="1"/>
      <sheetData sheetId="2"/>
      <sheetData sheetId="3"/>
      <sheetData sheetId="4"/>
      <sheetData sheetId="5"/>
      <sheetData sheetId="6"/>
      <sheetData sheetId="7"/>
      <sheetData sheetId="8"/>
      <sheetData sheetId="9">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directiva y accionistas y/o de proveedores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directiva y accionistas y/o de proveedores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directiva y accionistas y/o de proveedores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directiva y accionistas y/o de proveedores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directiva y accionistas y/o de proveedores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directiva y accionistas y/o de proveedores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sheetData sheetId="1"/>
      <sheetData sheetId="2"/>
      <sheetData sheetId="3"/>
      <sheetData sheetId="4"/>
      <sheetData sheetId="5"/>
      <sheetData sheetId="6"/>
      <sheetData sheetId="7"/>
      <sheetData sheetId="8"/>
      <sheetData sheetId="9">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directiva y accionistas y/o de proveedores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directiva y accionistas y/o de proveedores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directiva y accionistas y/o de proveedores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directiva y accionistas y/o de proveedores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directiva y accionistas y/o de proveedores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directiva y accionistas y/o de proveedores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refreshError="1"/>
      <sheetData sheetId="11" refreshError="1"/>
      <sheetData sheetId="12" refreshError="1"/>
      <sheetData sheetId="13" refreshError="1"/>
      <sheetData sheetId="14" refreshError="1"/>
      <sheetData sheetId="15" refreshError="1">
        <row r="2">
          <cell r="A2" t="str">
            <v>Gestión Jurídica</v>
          </cell>
          <cell r="B2" t="str">
            <v>Apoyo</v>
          </cell>
          <cell r="C2" t="str">
            <v>Fortalecimiento Institucional</v>
          </cell>
          <cell r="D2" t="str">
            <v>Ejercer la defensa oportuna de los intereses de la entidad por medio de la  asesoría jurídica, la representación judicial y extrajudicial, las actuaciones administrativas, buenas prácticas normativas y lineamientos jurídicos, así como asesorar los procesos de conciliaciones y arbitramento, con el fin disminuir los riesgos e impactos jurídicos en la Superintendencia de Transporte</v>
          </cell>
        </row>
        <row r="3">
          <cell r="A3" t="str">
            <v>Gestión Financiera</v>
          </cell>
          <cell r="B3" t="str">
            <v>Apoyo</v>
          </cell>
          <cell r="C3" t="str">
            <v>Fortalecimiento Institucional</v>
          </cell>
          <cell r="D3" t="str">
            <v>Administrar y garantizar el financiamiento de la Superintendencia de Transporte, mediante la gestión presupuestal, el recaudo de ingresos, el pago de las obligaciones y la generación de información económica, financiera y contable, para el cumplimiento de los fines institucionales.</v>
          </cell>
        </row>
        <row r="4">
          <cell r="A4" t="str">
            <v>Gestión Administrativa</v>
          </cell>
          <cell r="B4" t="str">
            <v>Apoyo</v>
          </cell>
          <cell r="C4" t="str">
            <v>Fortalecimiento Institucional</v>
          </cell>
          <cell r="D4" t="str">
            <v>Administrar los bienes y servicios necesarios para el funcionamiento de la entidad mediante la correcta ejecución de los planes y programas  con el fin de satisfacer las necesidades y el efectivo funcionamiento de la entidad.</v>
          </cell>
        </row>
        <row r="5">
          <cell r="A5" t="str">
            <v>Gestión Contractual</v>
          </cell>
          <cell r="B5" t="str">
            <v>Apoyo</v>
          </cell>
          <cell r="C5" t="str">
            <v>Fortalecimiento Institucional</v>
          </cell>
          <cell r="D5" t="str">
            <v>Gestionar la adquisición de Bienes, Productos, Recursos y Servicios en estricta observancia de la normatividad vigente a través de la aplicación de las herramientas dispuestas por el Gobierno Nacional de forma eficiente y oportuna para el cumplimiento del Plan Anual de Adquisiciones y así satisfacer las necesidades institucionales.</v>
          </cell>
        </row>
        <row r="6">
          <cell r="A6" t="str">
            <v>Gestión del Talento Humano</v>
          </cell>
          <cell r="B6" t="str">
            <v>Apoyo</v>
          </cell>
          <cell r="C6" t="str">
            <v>Fortalecimiento Institucional</v>
          </cell>
          <cell r="D6" t="str">
            <v xml:space="preserve">Administrar el ciclo del personal al interior de la entidad mediante  programas y planes que desarrollen integralmente a los servidores públicos para fortalecer las habilidades y competencias para el cumplimiento de la misión institucional </v>
          </cell>
        </row>
        <row r="7">
          <cell r="A7" t="str">
            <v>Gestión Documental</v>
          </cell>
          <cell r="B7" t="str">
            <v>Apoyo</v>
          </cell>
          <cell r="C7" t="str">
            <v>Fortalecimiento Institucional</v>
          </cell>
          <cell r="D7" t="str">
            <v xml:space="preserve">Manejar y organizar la información producida y recibida por la Superintendencia, desde su origen hasta su destino final, así como realizar las notificaciones y comunicaciones necesarias para la operación de la entidad, por medio de la implementación de políticas, programas y planes documentales y  los sistemas y aplicativos de que disponga la entidad,  para facilitar su consulta, conservación y utilización en el tiempo. </v>
          </cell>
        </row>
        <row r="8">
          <cell r="A8" t="str">
            <v>Gestión de Comunicaciones</v>
          </cell>
          <cell r="B8" t="str">
            <v>Estratégico</v>
          </cell>
          <cell r="C8" t="str">
            <v>Fortalecimiento Institucional</v>
          </cell>
          <cell r="D8" t="str">
            <v>Divulgar oportunamente información a los diferentes grupos de interés, a través de la implementación de estrategias y el  fortalecimiento de los canales de comunicación, con el fin mejorar la interacción con la ciudadanía y el posicionamiento de la imagen institucional.</v>
          </cell>
        </row>
        <row r="9">
          <cell r="A9" t="str">
            <v>Gestión de las TICs</v>
          </cell>
          <cell r="B9" t="str">
            <v>Estratégico</v>
          </cell>
          <cell r="C9" t="str">
            <v>Fortalecer las Tecnologías de la Información y las Telecomunicaciones.</v>
          </cell>
          <cell r="D9" t="str">
            <v>Proveer , gestionar y mantener los sistemas de información, infraestructura y los servicios de TIC  seguros y de calidad por medio de la implementación de planes, políticas y estándares, con el fin de  promover y contribuir a la transformación digital y la toma de decisiones.</v>
          </cell>
        </row>
        <row r="10">
          <cell r="A10" t="str">
            <v>Direccionamiento Estratégico</v>
          </cell>
          <cell r="B10" t="str">
            <v>Estratégico</v>
          </cell>
          <cell r="C10" t="str">
            <v>Fortalecimiento Institucional</v>
          </cell>
          <cell r="D10" t="str">
            <v>Establecer lineamientos estratégicos y de operación en la entidad mediante procedimientos y metodologías de planeación y mejoramiento continuo para el cumplimiento de los objetivos institucionales, sectoriales y metas del plan nacional de desarrollo.</v>
          </cell>
        </row>
        <row r="11">
          <cell r="A11" t="str">
            <v>Gestión del Conocimiento y la Innovación</v>
          </cell>
          <cell r="B11" t="str">
            <v>Estratégico</v>
          </cell>
          <cell r="C11" t="str">
            <v>Fortalecimiento Institucional</v>
          </cell>
          <cell r="D11" t="str">
            <v xml:space="preserve">Implementar un modelo para la gestión del conocimiento y la innovación a través del uso y apropiación de las herramientas y metodologías enfocadas a fortalecer el aprendizaje organizacional, fomentar la innovación y transferir el conocimiento a los grupos de valor de la Supertransporte.
</v>
          </cell>
        </row>
        <row r="12">
          <cell r="A12" t="str">
            <v>Evaluación Independiente</v>
          </cell>
          <cell r="B12" t="str">
            <v>Evaluación y Control</v>
          </cell>
          <cell r="C12" t="str">
            <v>Fortalecimiento Institucional</v>
          </cell>
          <cell r="D12" t="str">
            <v>Verificar el sistema de Control Interno, por medio de la evaluación, auditoría y seguimiento con enfoque en riesgos, para aportar al cumplimiento de los objetivos, la misión institucional, el desempeño de los procesos, la mejora continua y la toma de decisiones.</v>
          </cell>
        </row>
        <row r="13">
          <cell r="A13" t="str">
            <v>Control Interno Disciplinario</v>
          </cell>
          <cell r="B13" t="str">
            <v>Evaluación y Control</v>
          </cell>
          <cell r="C13" t="str">
            <v>Fortalecimiento Institucional</v>
          </cell>
          <cell r="D13" t="str">
            <v xml:space="preserve">Ejercer la función disciplinaria en primera instancia en la Superintendencia de transporte por medio del seguimiento y gestión eficiente de los procesos disciplinarios hacia los servidores públicos de acuerdo a los principios rectores de la ley disciplinaria que  contribuya al correcto ejercicio del servicio público  y  la protección de los derechos de los asociados en el ejercicio de la función </v>
          </cell>
        </row>
        <row r="14">
          <cell r="A14" t="str">
            <v>Vigilancia</v>
          </cell>
          <cell r="B14" t="str">
            <v>Misional</v>
          </cell>
          <cell r="C14" t="str">
            <v>Fortalecer la Vigilancia.</v>
          </cell>
          <cell r="D14" t="str">
            <v>Divulgar, promover y orientar el permanente cumplimiento de las normas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v>
          </cell>
        </row>
        <row r="15">
          <cell r="A15" t="str">
            <v xml:space="preserve">Inspección </v>
          </cell>
          <cell r="B15" t="str">
            <v>Misional</v>
          </cell>
          <cell r="C15" t="str">
            <v>Fortalecer la Vigilancia.</v>
          </cell>
          <cell r="D15" t="str">
            <v>Verificar el cumplimiento de la norma de carácter objetivo y/o subjetivo por medio del análisis de la información, así como visitas de inspección, interrogatorios, toma de declaraciones y práctica de pruebas con el fin de que el servicio se preste de manera permanente, eficiente y segura, promoviendo los derechos de los usuarios.</v>
          </cell>
        </row>
        <row r="16">
          <cell r="A16" t="str">
            <v xml:space="preserve">Control </v>
          </cell>
          <cell r="B16" t="str">
            <v>Misional</v>
          </cell>
          <cell r="C16" t="str">
            <v>Fortalecer la Vigilancia.</v>
          </cell>
          <cell r="D16" t="str">
            <v xml:space="preserve">Ordenar los correctivos, medidas y sanciones que correspondan por el incumplimiento de las normas aplicables por medio de los procedimientos establecidos en la Ley para garantizar la debida prestación del servicio público de transporte, infraestructura y servicios conexos, privilegiando la protección de los derechos de los usuarios </v>
          </cell>
        </row>
        <row r="17">
          <cell r="A17" t="str">
            <v>Vigilancia - Regionales</v>
          </cell>
          <cell r="B17" t="str">
            <v>Misional</v>
          </cell>
          <cell r="C17" t="str">
            <v>Fortalecer la presencia en las regionales.</v>
          </cell>
          <cell r="D17" t="str">
            <v>Divulgar, promover y orientar el permanente cumplimiento de las norma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v>
          </cell>
        </row>
        <row r="18">
          <cell r="A18" t="str">
            <v>Gestión del Relacionamiento con el Ciudadano</v>
          </cell>
          <cell r="B18" t="str">
            <v>Misional</v>
          </cell>
          <cell r="C18" t="str">
            <v>Brindar Protección a los Usuarios</v>
          </cell>
          <cell r="D18" t="str">
            <v>Promover los derechos, deberes y la participación de la ciudadanía, así como el acercamiento entre la Entidad y sus grupos de interés, por medio de la orientación, la atención oportuna de requerimientos, la gestión de canales de interacción y la generación de espacios de comunicación y concreción, con el fin mejorar la satisfacción, fortalecer el relacionamiento y facilitar el acceso de la ciudadanía a la oferta de tramites y servicios de la Supertransporte.</v>
          </cell>
        </row>
      </sheetData>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rol de cambio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directiva y accionistas y/o de proveedores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1" refreshError="1"/>
      <sheetData sheetId="12" refreshError="1"/>
      <sheetData sheetId="13" refreshError="1"/>
      <sheetData sheetId="14" refreshError="1"/>
      <sheetData sheetId="15" refreshError="1"/>
      <sheetData sheetId="16" refreshError="1">
        <row r="2">
          <cell r="A2" t="str">
            <v>Gestión Jurídica</v>
          </cell>
          <cell r="B2" t="str">
            <v>Apoyo</v>
          </cell>
          <cell r="C2" t="str">
            <v>Fortalecimiento Institucional</v>
          </cell>
          <cell r="D2" t="str">
            <v>Ejercer la defensa oportuna de los intereses de la entidad por medio de la  asesoría jurídica, la representación judicial y extrajudicial, las actuaciones administrativas, buenas prácticas normativas y lineamientos jurídicos, así como asesorar los procesos de conciliaciones y arbitramento, con el fin disminuir los riesgos e impactos jurídicos en la Superintendencia de Transporte</v>
          </cell>
        </row>
        <row r="3">
          <cell r="A3" t="str">
            <v>Gestión Financiera</v>
          </cell>
          <cell r="B3" t="str">
            <v>Apoyo</v>
          </cell>
          <cell r="C3" t="str">
            <v>Fortalecimiento Institucional</v>
          </cell>
          <cell r="D3" t="str">
            <v>Administrar y garantizar el financiamiento de la Superintendencia de Transporte, mediante la gestión presupuestal, el recaudo de ingresos, el pago de las obligaciones y la generación de información económica, financiera y contable, para el cumplimiento de los fines institucionales.</v>
          </cell>
        </row>
        <row r="4">
          <cell r="A4" t="str">
            <v>Gestión Administrativa</v>
          </cell>
          <cell r="B4" t="str">
            <v>Apoyo</v>
          </cell>
          <cell r="C4" t="str">
            <v>Fortalecimiento Institucional</v>
          </cell>
          <cell r="D4" t="str">
            <v>Administrar los bienes y servicios necesarios para el funcionamiento de la entidad mediante la correcta ejecución de los planes y programas  con el fin de satisfacer las necesidades y el efectivo funcionamiento de la entidad.</v>
          </cell>
        </row>
        <row r="5">
          <cell r="A5" t="str">
            <v>Gestión Contractual</v>
          </cell>
          <cell r="B5" t="str">
            <v>Apoyo</v>
          </cell>
          <cell r="C5" t="str">
            <v>Fortalecimiento Institucional</v>
          </cell>
          <cell r="D5" t="str">
            <v>Gestionar la adquisición de Bienes, Productos, Recursos y Servicios en estricta observancia de la normatividad vigente a través de la aplicación de las herramientas dispuestas por el Gobierno Nacional de forma eficiente y oportuna para el cumplimiento del Plan Anual de Adquisiciones y así satisfacer las necesidades institucionales.</v>
          </cell>
        </row>
        <row r="6">
          <cell r="A6" t="str">
            <v>Gestión del Talento Humano</v>
          </cell>
          <cell r="B6" t="str">
            <v>Apoyo</v>
          </cell>
          <cell r="C6" t="str">
            <v>Fortalecimiento Institucional</v>
          </cell>
          <cell r="D6" t="str">
            <v xml:space="preserve">Administrar el ciclo del personal al interior de la entidad mediante  programas y planes que desarrollen integralmente a los servidores públicos para fortalecer las habilidades y competencias para el cumplimiento de la misión institucional </v>
          </cell>
        </row>
        <row r="7">
          <cell r="A7" t="str">
            <v>Gestión Documental</v>
          </cell>
          <cell r="B7" t="str">
            <v>Apoyo</v>
          </cell>
          <cell r="C7" t="str">
            <v>Fortalecimiento Institucional</v>
          </cell>
          <cell r="D7" t="str">
            <v xml:space="preserve">Manejar y organizar la información producida y recibida por la Superintendencia, desde su origen hasta su destino final, así como realizar las notificaciones y comunicaciones necesarias para la operación de la entidad, por medio de la implementación de políticas, programas y planes documentales y  los sistemas y aplicativos de que disponga la entidad,  para facilitar su consulta, conservación y utilización en el tiempo. </v>
          </cell>
        </row>
        <row r="8">
          <cell r="A8" t="str">
            <v>Gestión de Comunicaciones</v>
          </cell>
          <cell r="B8" t="str">
            <v>Estratégico</v>
          </cell>
          <cell r="C8" t="str">
            <v>Fortalecimiento Institucional</v>
          </cell>
          <cell r="D8" t="str">
            <v>Divulgar oportunamente información a los diferentes grupos de interés, a través de la implementación de estrategias y el  fortalecimiento de los canales de comunicación, con el fin mejorar la interacción con la ciudadanía y el posicionamiento de la imagen institucional.</v>
          </cell>
        </row>
        <row r="9">
          <cell r="A9" t="str">
            <v>Gestión de las TICs</v>
          </cell>
          <cell r="B9" t="str">
            <v>Estratégico</v>
          </cell>
          <cell r="C9" t="str">
            <v>Fortalecer las Tecnologías de la Información y las Telecomunicaciones.</v>
          </cell>
          <cell r="D9" t="str">
            <v>Proveer , gestionar y mantener los sistemas de información, infraestructura y los servicios de TIC  seguros y de calidad por medio de la implementación de planes, políticas y estándares, con el fin de  promover y contribuir a la transformación digital y la toma de decisiones.</v>
          </cell>
        </row>
        <row r="10">
          <cell r="A10" t="str">
            <v>Direccionamiento Estratégico</v>
          </cell>
          <cell r="B10" t="str">
            <v>Estratégico</v>
          </cell>
          <cell r="C10" t="str">
            <v>Fortalecimiento Institucional</v>
          </cell>
          <cell r="D10" t="str">
            <v>Establecer lineamientos estratégicos y de operación en la entidad mediante procedimientos y metodologías de planeación y mejoramiento continuo para el cumplimiento de los objetivos institucionales, sectoriales y metas del plan nacional de desarrollo.</v>
          </cell>
        </row>
        <row r="11">
          <cell r="A11" t="str">
            <v>Gestión del Conocimiento y la Innovación</v>
          </cell>
          <cell r="B11" t="str">
            <v>Estratégico</v>
          </cell>
          <cell r="C11" t="str">
            <v>Fortalecimiento Institucional</v>
          </cell>
          <cell r="D11" t="str">
            <v xml:space="preserve">Implementar un modelo para la gestión del conocimiento y la innovación a través del uso y apropiación de las herramientas y metodologías enfocadas a fortalecer el aprendizaje organizacional, fomentar la innovación y transferir el conocimiento a los grupos de valor de la Supertransporte.
</v>
          </cell>
        </row>
        <row r="12">
          <cell r="A12" t="str">
            <v>Evaluación Independiente</v>
          </cell>
          <cell r="B12" t="str">
            <v>Evaluación y Control</v>
          </cell>
          <cell r="C12" t="str">
            <v>Fortalecimiento Institucional</v>
          </cell>
          <cell r="D12" t="str">
            <v>Verificar el sistema de Control Interno, por medio de la evaluación, auditoría y seguimiento con enfoque en riesgos, para aportar al cumplimiento de los objetivos, la misión institucional, el desempeño de los procesos, la mejora continua y la toma de decisiones.</v>
          </cell>
        </row>
        <row r="13">
          <cell r="A13" t="str">
            <v>Control Interno Disciplinario</v>
          </cell>
          <cell r="B13" t="str">
            <v>Evaluación y Control</v>
          </cell>
          <cell r="C13" t="str">
            <v>Fortalecimiento Institucional</v>
          </cell>
          <cell r="D13" t="str">
            <v xml:space="preserve">Ejercer la función disciplinaria en primera instancia en la Superintendencia de transporte por medio del seguimiento y gestión eficiente de los procesos disciplinarios hacia los servidores públicos de acuerdo a los principios rectores de la ley disciplinaria que  contribuya al correcto ejercicio del servicio público  y  la protección de los derechos de los asociados en el ejercicio de la función </v>
          </cell>
        </row>
        <row r="14">
          <cell r="A14" t="str">
            <v>Vigilancia</v>
          </cell>
          <cell r="B14" t="str">
            <v>Misional</v>
          </cell>
          <cell r="C14" t="str">
            <v>Fortalecer la Vigilancia.</v>
          </cell>
          <cell r="D14" t="str">
            <v>Divulgar, promover y orientar el permanente cumplimiento de las normas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v>
          </cell>
        </row>
        <row r="15">
          <cell r="A15" t="str">
            <v xml:space="preserve">Inspección </v>
          </cell>
          <cell r="B15" t="str">
            <v>Misional</v>
          </cell>
          <cell r="C15" t="str">
            <v>Fortalecer la Vigilancia.</v>
          </cell>
          <cell r="D15" t="str">
            <v>Verificar el cumplimiento de la norma de carácter objetivo y/o subjetivo por medio del análisis de la información, así como visitas de inspección, interrogatorios, toma de declaraciones y práctica de pruebas con el fin de que el servicio se preste de manera permanente, eficiente y segura, promoviendo los derechos de los usuarios.</v>
          </cell>
        </row>
        <row r="16">
          <cell r="A16" t="str">
            <v xml:space="preserve">Control </v>
          </cell>
          <cell r="B16" t="str">
            <v>Misional</v>
          </cell>
          <cell r="C16" t="str">
            <v>Fortalecer la Vigilancia.</v>
          </cell>
          <cell r="D16" t="str">
            <v xml:space="preserve">Ordenar los correctivos, medidas y sanciones que correspondan por el incumplimiento de las normas aplicables por medio de los procedimientos establecidos en la Ley para garantizar la debida prestación del servicio público de transporte, infraestructura y servicios conexos, privilegiando la protección de los derechos de los usuarios </v>
          </cell>
        </row>
        <row r="17">
          <cell r="A17" t="str">
            <v>Vigilancia - Regionales</v>
          </cell>
          <cell r="B17" t="str">
            <v>Misional</v>
          </cell>
          <cell r="C17" t="str">
            <v>Fortalecer la presencia en las regionales.</v>
          </cell>
          <cell r="D17" t="str">
            <v>Divulgar, promover y orientar el permanente cumplimiento de las norma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v>
          </cell>
        </row>
        <row r="18">
          <cell r="A18" t="str">
            <v>Gestión del Relacionamiento con el Ciudadano</v>
          </cell>
          <cell r="B18" t="str">
            <v>Misional</v>
          </cell>
          <cell r="C18" t="str">
            <v>Brindar Protección a los Usuarios</v>
          </cell>
          <cell r="D18" t="str">
            <v>Promover los derechos, deberes y la participación de la ciudadanía, así como el acercamiento entre la Entidad y sus grupos de interés, por medio de la orientación, la atención oportuna de requerimientos, la gestión de canales de interacción y la generación de espacios de comunicación y concreción, con el fin mejorar la satisfacción, fortalecer el relacionamiento y facilitar el acceso de la ciudadanía a la oferta de tramites y servicios de la Supertransporte.</v>
          </cell>
        </row>
      </sheetData>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Mapa de Riesgos de Gestión"/>
      <sheetName val="Mapa de Riesgos de Corrupción "/>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directiva y accionistas y/o de proveedores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9" refreshError="1"/>
      <sheetData sheetId="10" refreshError="1"/>
      <sheetData sheetId="11" refreshError="1"/>
      <sheetData sheetId="12" refreshError="1"/>
      <sheetData sheetId="13" refreshError="1"/>
      <sheetData sheetId="14" refreshError="1">
        <row r="2">
          <cell r="A2" t="str">
            <v>Gestión Jurídica</v>
          </cell>
          <cell r="B2" t="str">
            <v>Apoyo</v>
          </cell>
          <cell r="C2" t="str">
            <v>Fortalecimiento Institucional</v>
          </cell>
          <cell r="D2" t="str">
            <v>Ejercer la defensa oportuna de los intereses de la entidad por medio de la  asesoría jurídica, la representación judicial y extrajudicial, las actuaciones administrativas, buenas prácticas normativas y lineamientos jurídicos, así como asesorar los procesos de conciliaciones y arbitramento, con el fin disminuir los riesgos e impactos jurídicos en la Superintendencia de Transporte</v>
          </cell>
        </row>
        <row r="3">
          <cell r="A3" t="str">
            <v>Gestión Financiera</v>
          </cell>
          <cell r="B3" t="str">
            <v>Apoyo</v>
          </cell>
          <cell r="C3" t="str">
            <v>Fortalecimiento Institucional</v>
          </cell>
          <cell r="D3" t="str">
            <v>Administrar y garantizar el financiamiento de la Superintendencia de Transporte, mediante la gestión presupuestal, el recaudo de ingresos, el pago de las obligaciones y la generación de información económica, financiera y contable, para el cumplimiento de los fines institucionales.</v>
          </cell>
        </row>
        <row r="4">
          <cell r="A4" t="str">
            <v>Gestión Administrativa</v>
          </cell>
          <cell r="B4" t="str">
            <v>Apoyo</v>
          </cell>
          <cell r="C4" t="str">
            <v>Fortalecimiento Institucional</v>
          </cell>
          <cell r="D4" t="str">
            <v>Administrar los bienes y servicios necesarios para el funcionamiento de la entidad mediante la correcta ejecución de los planes y programas  con el fin de satisfacer las necesidades y el efectivo funcionamiento de la entidad.</v>
          </cell>
        </row>
        <row r="5">
          <cell r="A5" t="str">
            <v>Gestión Contractual</v>
          </cell>
          <cell r="B5" t="str">
            <v>Apoyo</v>
          </cell>
          <cell r="C5" t="str">
            <v>Fortalecimiento Institucional</v>
          </cell>
          <cell r="D5" t="str">
            <v>Gestionar la adquisición de Bienes, Productos, Recursos y Servicios en estricta observancia de la normatividad vigente a través de la aplicación de las herramientas dispuestas por el Gobierno Nacional de forma eficiente y oportuna para el cumplimiento del Plan Anual de Adquisiciones y así satisfacer las necesidades institucionales.</v>
          </cell>
        </row>
        <row r="6">
          <cell r="A6" t="str">
            <v>Gestión del Talento Humano</v>
          </cell>
          <cell r="B6" t="str">
            <v>Apoyo</v>
          </cell>
          <cell r="C6" t="str">
            <v>Fortalecimiento Institucional</v>
          </cell>
          <cell r="D6" t="str">
            <v xml:space="preserve">Administrar el ciclo del personal al interior de la entidad mediante  programas y planes que desarrollen integralmente a los servidores públicos para fortalecer las habilidades y competencias para el cumplimiento de la misión institucional </v>
          </cell>
        </row>
        <row r="7">
          <cell r="A7" t="str">
            <v>Gestión Documental</v>
          </cell>
          <cell r="B7" t="str">
            <v>Apoyo</v>
          </cell>
          <cell r="C7" t="str">
            <v>Fortalecimiento Institucional</v>
          </cell>
          <cell r="D7" t="str">
            <v xml:space="preserve">Manejar y organizar la información producida y recibida por la Superintendencia, desde su origen hasta su destino final, así como realizar las notificaciones y comunicaciones necesarias para la operación de la entidad, por medio de la implementación de políticas, programas y planes documentales y  los sistemas y aplicativos de que disponga la entidad,  para facilitar su consulta, conservación y utilización en el tiempo. </v>
          </cell>
        </row>
        <row r="8">
          <cell r="A8" t="str">
            <v>Gestión de Comunicaciones</v>
          </cell>
          <cell r="B8" t="str">
            <v>Estratégico</v>
          </cell>
          <cell r="C8" t="str">
            <v>Fortalecimiento Institucional</v>
          </cell>
          <cell r="D8" t="str">
            <v>Divulgar oportunamente información a los diferentes grupos de interés, a través de la implementación de estrategias y el  fortalecimiento de los canales de comunicación, con el fin mejorar la interacción con la ciudadanía y el posicionamiento de la imagen institucional.</v>
          </cell>
        </row>
        <row r="9">
          <cell r="A9" t="str">
            <v>Gestión de las TICs</v>
          </cell>
          <cell r="B9" t="str">
            <v>Estratégico</v>
          </cell>
          <cell r="C9" t="str">
            <v>Fortalecer las Tecnologías de la Información y las Telecomunicaciones.</v>
          </cell>
          <cell r="D9" t="str">
            <v>Proveer , gestionar y mantener los sistemas de información, infraestructura y los servicios de TIC  seguros y de calidad por medio de la implementación de planes, políticas y estándares, con el fin de  promover y contribuir a la transformación digital y la toma de decisiones.</v>
          </cell>
        </row>
        <row r="10">
          <cell r="A10" t="str">
            <v>Direccionamiento Estratégico</v>
          </cell>
          <cell r="B10" t="str">
            <v>Estratégico</v>
          </cell>
          <cell r="C10" t="str">
            <v>Fortalecimiento Institucional</v>
          </cell>
          <cell r="D10" t="str">
            <v>Establecer lineamientos estratégicos y de operación en la entidad mediante procedimientos y metodologías de planeación y mejoramiento continuo para el cumplimiento de los objetivos institucionales, sectoriales y metas del plan nacional de desarrollo.</v>
          </cell>
        </row>
        <row r="11">
          <cell r="A11" t="str">
            <v>Gestión del Conocimiento y la Innovación</v>
          </cell>
          <cell r="B11" t="str">
            <v>Estratégico</v>
          </cell>
          <cell r="C11" t="str">
            <v>Fortalecimiento Institucional</v>
          </cell>
          <cell r="D11" t="str">
            <v xml:space="preserve">Implementar un modelo para la gestión del conocimiento y la innovación a través del uso y apropiación de las herramientas y metodologías enfocadas a fortalecer el aprendizaje organizacional, fomentar la innovación y transferir el conocimiento a los grupos de valor de la Supertransporte.
</v>
          </cell>
        </row>
        <row r="12">
          <cell r="A12" t="str">
            <v>Evaluación Independiente</v>
          </cell>
          <cell r="B12" t="str">
            <v>Evaluación y Control</v>
          </cell>
          <cell r="C12" t="str">
            <v>Fortalecimiento Institucional</v>
          </cell>
          <cell r="D12" t="str">
            <v>Verificar el sistema de Control Interno, por medio de la evaluación, auditoría y seguimiento con enfoque en riesgos, para aportar al cumplimiento de los objetivos, la misión institucional, el desempeño de los procesos, la mejora continua y la toma de decisiones.</v>
          </cell>
        </row>
        <row r="13">
          <cell r="A13" t="str">
            <v>Control Interno Disciplinario</v>
          </cell>
          <cell r="B13" t="str">
            <v>Evaluación y Control</v>
          </cell>
          <cell r="C13" t="str">
            <v>Fortalecimiento Institucional</v>
          </cell>
          <cell r="D13" t="str">
            <v xml:space="preserve">Ejercer la función disciplinaria en primera instancia en la Superintendencia de transporte por medio del seguimiento y gestión eficiente de los procesos disciplinarios hacia los servidores públicos de acuerdo a los principios rectores de la ley disciplinaria que  contribuya al correcto ejercicio del servicio público  y  la protección de los derechos de los asociados en el ejercicio de la función </v>
          </cell>
        </row>
        <row r="14">
          <cell r="A14" t="str">
            <v>Vigilancia</v>
          </cell>
          <cell r="B14" t="str">
            <v>Misional</v>
          </cell>
          <cell r="C14" t="str">
            <v>Fortalecer la Vigilancia.</v>
          </cell>
          <cell r="D14" t="str">
            <v>Divulgar, promover y orientar el permanente cumplimiento de las normas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v>
          </cell>
        </row>
        <row r="15">
          <cell r="A15" t="str">
            <v xml:space="preserve">Inspección </v>
          </cell>
          <cell r="B15" t="str">
            <v>Misional</v>
          </cell>
          <cell r="C15" t="str">
            <v>Fortalecer la Vigilancia.</v>
          </cell>
          <cell r="D15" t="str">
            <v>Verificar el cumplimiento de la norma de carácter objetivo y/o subjetivo por medio del análisis de la información, así como visitas de inspección, interrogatorios, toma de declaraciones y práctica de pruebas con el fin de que el servicio se preste de manera permanente, eficiente y segura, promoviendo los derechos de los usuarios.</v>
          </cell>
        </row>
        <row r="16">
          <cell r="A16" t="str">
            <v xml:space="preserve">Control </v>
          </cell>
          <cell r="B16" t="str">
            <v>Misional</v>
          </cell>
          <cell r="C16" t="str">
            <v>Fortalecer la Vigilancia.</v>
          </cell>
          <cell r="D16" t="str">
            <v xml:space="preserve">Ordenar los correctivos, medidas y sanciones que correspondan por el incumplimiento de las normas aplicables por medio de los procedimientos establecidos en la Ley para garantizar la debida prestación del servicio público de transporte, infraestructura y servicios conexos, privilegiando la protección de los derechos de los usuarios </v>
          </cell>
        </row>
        <row r="17">
          <cell r="A17" t="str">
            <v>Vigilancia - Regionales</v>
          </cell>
          <cell r="B17" t="str">
            <v>Misional</v>
          </cell>
          <cell r="C17" t="str">
            <v>Fortalecer la presencia en las regionales.</v>
          </cell>
          <cell r="D17" t="str">
            <v>Divulgar, promover y orientar el permanente cumplimiento de las norma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v>
          </cell>
        </row>
        <row r="18">
          <cell r="A18" t="str">
            <v>Gestión del Relacionamiento con el Ciudadano</v>
          </cell>
          <cell r="B18" t="str">
            <v>Misional</v>
          </cell>
          <cell r="C18" t="str">
            <v>Brindar Protección a los Usuarios</v>
          </cell>
          <cell r="D18" t="str">
            <v>Promover los derechos, deberes y la participación de la ciudadanía, así como el acercamiento entre la Entidad y sus grupos de interés, por medio de la orientación, la atención oportuna de requerimientos, la gestión de canales de interacción y la generación de espacios de comunicación y concreción, con el fin mejorar la satisfacción, fortalecer el relacionamiento y facilitar el acceso de la ciudadanía a la oferta de tramites y servicios de la Supertransporte.</v>
          </cell>
        </row>
      </sheetData>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directiva y accionistas y/o de proveedores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directiva y accionistas y/o de proveedores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png"/><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9D2B-122F-4BE6-B26E-6290B7E5EDA2}">
  <dimension ref="A1:EG215"/>
  <sheetViews>
    <sheetView tabSelected="1" topLeftCell="D1" zoomScale="55" zoomScaleNormal="55" workbookViewId="0">
      <selection activeCell="H10" sqref="H10:H11"/>
    </sheetView>
  </sheetViews>
  <sheetFormatPr baseColWidth="10" defaultColWidth="11.42578125" defaultRowHeight="15.75" x14ac:dyDescent="0.25"/>
  <cols>
    <col min="1" max="1" width="15.5703125" style="1" customWidth="1"/>
    <col min="2" max="3" width="25.85546875" style="1" customWidth="1"/>
    <col min="4" max="4" width="40.5703125" style="1" customWidth="1"/>
    <col min="5" max="5" width="59.42578125" style="1" customWidth="1"/>
    <col min="6" max="6" width="35" style="1" customWidth="1"/>
    <col min="7" max="7" width="24.85546875" style="1" customWidth="1"/>
    <col min="8" max="8" width="72.140625" style="1" customWidth="1"/>
    <col min="9" max="9" width="34" style="1" customWidth="1"/>
    <col min="10" max="10" width="39.42578125" style="2" customWidth="1"/>
    <col min="11" max="11" width="37.42578125" style="106" customWidth="1"/>
    <col min="12" max="12" width="17.85546875" style="2" customWidth="1"/>
    <col min="13" max="13" width="16.42578125" style="2" customWidth="1"/>
    <col min="14" max="14" width="8" style="2" bestFit="1" customWidth="1"/>
    <col min="15" max="15" width="40.28515625" style="2" customWidth="1"/>
    <col min="16" max="16" width="30.42578125" style="2" customWidth="1"/>
    <col min="17" max="17" width="17.42578125" style="2" customWidth="1"/>
    <col min="18" max="18" width="9.140625" style="2" customWidth="1"/>
    <col min="19" max="19" width="16" style="2" customWidth="1"/>
    <col min="20" max="20" width="5.85546875" style="2" customWidth="1"/>
    <col min="21" max="21" width="40.140625" style="2" customWidth="1"/>
    <col min="22" max="24" width="31" style="2" customWidth="1"/>
    <col min="25" max="25" width="76.7109375" style="2" customWidth="1"/>
    <col min="26" max="26" width="31" style="2" customWidth="1"/>
    <col min="27" max="27" width="22.5703125" style="2" customWidth="1"/>
    <col min="28" max="28" width="6.85546875" style="2" customWidth="1"/>
    <col min="29" max="29" width="5" style="2" customWidth="1"/>
    <col min="30" max="30" width="5.42578125" style="2" customWidth="1"/>
    <col min="31" max="31" width="7.140625" style="2" customWidth="1"/>
    <col min="32" max="32" width="6.7109375" style="2" customWidth="1"/>
    <col min="33" max="33" width="8" style="2" customWidth="1"/>
    <col min="34" max="34" width="11.85546875" style="2" customWidth="1"/>
    <col min="35" max="40" width="9.5703125" style="2" customWidth="1"/>
    <col min="41" max="16384" width="11.42578125" style="2"/>
  </cols>
  <sheetData>
    <row r="1" spans="1:137" ht="18.600000000000001" customHeight="1" x14ac:dyDescent="0.25">
      <c r="C1" s="1">
        <v>0</v>
      </c>
      <c r="D1" s="131" t="s">
        <v>810</v>
      </c>
      <c r="E1" s="132"/>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7" t="s">
        <v>0</v>
      </c>
      <c r="AM1" s="137"/>
      <c r="AN1" s="137"/>
    </row>
    <row r="2" spans="1:137" ht="12.75" customHeight="1" x14ac:dyDescent="0.25">
      <c r="D2" s="133"/>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8"/>
      <c r="AM2" s="138"/>
      <c r="AN2" s="138"/>
    </row>
    <row r="3" spans="1:137" ht="21" customHeight="1" x14ac:dyDescent="0.25">
      <c r="D3" s="133"/>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8"/>
      <c r="AM3" s="138"/>
      <c r="AN3" s="138"/>
    </row>
    <row r="4" spans="1:137" ht="16.5" customHeight="1" thickBot="1" x14ac:dyDescent="0.3">
      <c r="A4" s="3"/>
      <c r="B4" s="3"/>
      <c r="C4" s="3"/>
      <c r="D4" s="135"/>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9"/>
      <c r="AM4" s="139"/>
      <c r="AN4" s="139"/>
      <c r="AO4" s="4"/>
      <c r="AP4" s="4"/>
      <c r="AQ4" s="4"/>
      <c r="AR4" s="4"/>
      <c r="AS4" s="4"/>
      <c r="AT4" s="4"/>
      <c r="AU4" s="4"/>
      <c r="AV4" s="4"/>
      <c r="AW4" s="4"/>
      <c r="AX4" s="4"/>
      <c r="AY4" s="4"/>
    </row>
    <row r="5" spans="1:137" ht="16.5" customHeight="1" x14ac:dyDescent="0.25">
      <c r="A5" s="3"/>
      <c r="B5" s="3"/>
      <c r="C5" s="3"/>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
      <c r="AP5" s="4"/>
      <c r="AQ5" s="4"/>
      <c r="AR5" s="4"/>
      <c r="AS5" s="4"/>
      <c r="AT5" s="4"/>
      <c r="AU5" s="4"/>
      <c r="AV5" s="4"/>
      <c r="AW5" s="4"/>
      <c r="AX5" s="4"/>
      <c r="AY5" s="4"/>
    </row>
    <row r="6" spans="1:137" s="4" customFormat="1" ht="8.25" customHeight="1" thickBot="1" x14ac:dyDescent="0.3">
      <c r="A6" s="110"/>
      <c r="B6" s="110"/>
      <c r="C6" s="110"/>
      <c r="D6" s="110"/>
      <c r="E6" s="110"/>
      <c r="F6" s="110"/>
      <c r="G6" s="140"/>
      <c r="H6" s="140"/>
      <c r="I6" s="140"/>
      <c r="J6" s="140"/>
      <c r="K6" s="140"/>
      <c r="L6" s="140"/>
      <c r="M6" s="140"/>
      <c r="N6" s="140"/>
      <c r="O6" s="140"/>
      <c r="P6" s="140"/>
      <c r="Q6" s="140"/>
      <c r="R6" s="140"/>
      <c r="S6" s="140"/>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row>
    <row r="7" spans="1:137" s="7" customFormat="1" ht="48.75" customHeight="1" x14ac:dyDescent="0.3">
      <c r="A7" s="107" t="s">
        <v>1</v>
      </c>
      <c r="B7" s="108"/>
      <c r="C7" s="108"/>
      <c r="D7" s="108"/>
      <c r="E7" s="108"/>
      <c r="F7" s="108"/>
      <c r="G7" s="108"/>
      <c r="H7" s="108"/>
      <c r="I7" s="108"/>
      <c r="J7" s="108"/>
      <c r="K7" s="109"/>
      <c r="L7" s="141" t="s">
        <v>2</v>
      </c>
      <c r="M7" s="142"/>
      <c r="N7" s="142"/>
      <c r="O7" s="142"/>
      <c r="P7" s="142"/>
      <c r="Q7" s="142"/>
      <c r="R7" s="142"/>
      <c r="S7" s="143"/>
      <c r="T7" s="141" t="s">
        <v>3</v>
      </c>
      <c r="U7" s="142"/>
      <c r="V7" s="142"/>
      <c r="W7" s="142"/>
      <c r="X7" s="142"/>
      <c r="Y7" s="142"/>
      <c r="Z7" s="142"/>
      <c r="AA7" s="142"/>
      <c r="AB7" s="142"/>
      <c r="AC7" s="142"/>
      <c r="AD7" s="142"/>
      <c r="AE7" s="142"/>
      <c r="AF7" s="142"/>
      <c r="AG7" s="144"/>
      <c r="AH7" s="145" t="s">
        <v>4</v>
      </c>
      <c r="AI7" s="146"/>
      <c r="AJ7" s="146"/>
      <c r="AK7" s="146"/>
      <c r="AL7" s="146"/>
      <c r="AM7" s="146"/>
      <c r="AN7" s="147"/>
      <c r="AO7" s="6"/>
      <c r="AP7" s="6"/>
      <c r="AQ7" s="6"/>
      <c r="AR7" s="6"/>
      <c r="AS7" s="6"/>
      <c r="AT7" s="6"/>
      <c r="AU7" s="6"/>
      <c r="AV7" s="6"/>
      <c r="AW7" s="6"/>
      <c r="AX7" s="6"/>
      <c r="AY7" s="6"/>
    </row>
    <row r="8" spans="1:137" s="10" customFormat="1" ht="13.5" customHeight="1" x14ac:dyDescent="0.3">
      <c r="A8" s="121" t="s">
        <v>5</v>
      </c>
      <c r="B8" s="123" t="s">
        <v>6</v>
      </c>
      <c r="C8" s="8"/>
      <c r="D8" s="125" t="s">
        <v>7</v>
      </c>
      <c r="E8" s="125" t="s">
        <v>8</v>
      </c>
      <c r="F8" s="127" t="s">
        <v>9</v>
      </c>
      <c r="G8" s="129" t="s">
        <v>10</v>
      </c>
      <c r="H8" s="127" t="s">
        <v>11</v>
      </c>
      <c r="I8" s="127" t="s">
        <v>12</v>
      </c>
      <c r="J8" s="129" t="s">
        <v>13</v>
      </c>
      <c r="K8" s="154" t="s">
        <v>14</v>
      </c>
      <c r="L8" s="156" t="s">
        <v>15</v>
      </c>
      <c r="M8" s="148" t="s">
        <v>16</v>
      </c>
      <c r="N8" s="151" t="s">
        <v>17</v>
      </c>
      <c r="O8" s="175" t="s">
        <v>18</v>
      </c>
      <c r="P8" s="148" t="s">
        <v>19</v>
      </c>
      <c r="Q8" s="148" t="s">
        <v>20</v>
      </c>
      <c r="R8" s="151" t="s">
        <v>17</v>
      </c>
      <c r="S8" s="152" t="s">
        <v>21</v>
      </c>
      <c r="T8" s="173" t="s">
        <v>22</v>
      </c>
      <c r="U8" s="166" t="s">
        <v>23</v>
      </c>
      <c r="V8" s="166" t="s">
        <v>24</v>
      </c>
      <c r="W8" s="166" t="s">
        <v>25</v>
      </c>
      <c r="X8" s="166" t="s">
        <v>26</v>
      </c>
      <c r="Y8" s="166" t="s">
        <v>27</v>
      </c>
      <c r="Z8" s="166" t="s">
        <v>28</v>
      </c>
      <c r="AA8" s="168" t="s">
        <v>29</v>
      </c>
      <c r="AB8" s="166" t="s">
        <v>30</v>
      </c>
      <c r="AC8" s="166"/>
      <c r="AD8" s="166"/>
      <c r="AE8" s="166"/>
      <c r="AF8" s="166"/>
      <c r="AG8" s="170"/>
      <c r="AH8" s="171" t="s">
        <v>31</v>
      </c>
      <c r="AI8" s="158" t="s">
        <v>32</v>
      </c>
      <c r="AJ8" s="158" t="s">
        <v>17</v>
      </c>
      <c r="AK8" s="158" t="s">
        <v>33</v>
      </c>
      <c r="AL8" s="158" t="s">
        <v>17</v>
      </c>
      <c r="AM8" s="158" t="s">
        <v>34</v>
      </c>
      <c r="AN8" s="160" t="s">
        <v>35</v>
      </c>
      <c r="AO8" s="9"/>
      <c r="AP8" s="9"/>
      <c r="AQ8" s="9"/>
      <c r="AR8" s="9"/>
      <c r="AS8" s="9"/>
      <c r="AT8" s="9"/>
      <c r="AU8" s="9"/>
      <c r="AV8" s="9"/>
      <c r="AW8" s="9"/>
      <c r="AX8" s="9"/>
      <c r="AY8" s="9"/>
    </row>
    <row r="9" spans="1:137" s="18" customFormat="1" ht="135" x14ac:dyDescent="0.25">
      <c r="A9" s="122"/>
      <c r="B9" s="124"/>
      <c r="C9" s="11" t="s">
        <v>36</v>
      </c>
      <c r="D9" s="126"/>
      <c r="E9" s="126"/>
      <c r="F9" s="128"/>
      <c r="G9" s="130"/>
      <c r="H9" s="128"/>
      <c r="I9" s="128"/>
      <c r="J9" s="130"/>
      <c r="K9" s="155"/>
      <c r="L9" s="157"/>
      <c r="M9" s="149"/>
      <c r="N9" s="150"/>
      <c r="O9" s="176"/>
      <c r="P9" s="149"/>
      <c r="Q9" s="150"/>
      <c r="R9" s="150"/>
      <c r="S9" s="153"/>
      <c r="T9" s="174"/>
      <c r="U9" s="167"/>
      <c r="V9" s="167"/>
      <c r="W9" s="167"/>
      <c r="X9" s="167"/>
      <c r="Y9" s="167"/>
      <c r="Z9" s="167"/>
      <c r="AA9" s="169"/>
      <c r="AB9" s="12" t="s">
        <v>37</v>
      </c>
      <c r="AC9" s="13" t="s">
        <v>38</v>
      </c>
      <c r="AD9" s="14" t="s">
        <v>39</v>
      </c>
      <c r="AE9" s="13" t="s">
        <v>40</v>
      </c>
      <c r="AF9" s="13" t="s">
        <v>41</v>
      </c>
      <c r="AG9" s="15" t="s">
        <v>42</v>
      </c>
      <c r="AH9" s="172"/>
      <c r="AI9" s="159"/>
      <c r="AJ9" s="159"/>
      <c r="AK9" s="159"/>
      <c r="AL9" s="159"/>
      <c r="AM9" s="159"/>
      <c r="AN9" s="161"/>
      <c r="AO9" s="16"/>
      <c r="AP9" s="16"/>
      <c r="AQ9" s="16"/>
      <c r="AR9" s="16"/>
      <c r="AS9" s="16"/>
      <c r="AT9" s="16"/>
      <c r="AU9" s="16"/>
      <c r="AV9" s="16"/>
      <c r="AW9" s="16"/>
      <c r="AX9" s="16"/>
      <c r="AY9" s="16"/>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row>
    <row r="10" spans="1:137" s="31" customFormat="1" ht="117.75" customHeight="1" x14ac:dyDescent="0.25">
      <c r="A10" s="162">
        <v>1</v>
      </c>
      <c r="B10" s="163" t="s">
        <v>43</v>
      </c>
      <c r="C10" s="164" t="s">
        <v>44</v>
      </c>
      <c r="D10" s="162" t="s">
        <v>45</v>
      </c>
      <c r="E10" s="162" t="s">
        <v>46</v>
      </c>
      <c r="F10" s="163" t="s">
        <v>47</v>
      </c>
      <c r="G10" s="163" t="s">
        <v>48</v>
      </c>
      <c r="H10" s="163" t="s">
        <v>49</v>
      </c>
      <c r="I10" s="163" t="s">
        <v>50</v>
      </c>
      <c r="J10" s="179" t="s">
        <v>51</v>
      </c>
      <c r="K10" s="163" t="s">
        <v>52</v>
      </c>
      <c r="L10" s="163">
        <v>365</v>
      </c>
      <c r="M10" s="162" t="str">
        <f>IFERROR(IF(L10&lt;=0,"",IF(L10&lt;=2,"Muy Baja",IF(L10&lt;=24,"Baja",IF(L10&lt;=500,"Media",IF(L10&lt;=5000,"Alta","Muy Alta"))))),"")</f>
        <v>Media</v>
      </c>
      <c r="N10" s="180">
        <f>IFERROR(IF(M10="","",IF(M10="Muy Baja",0.2,IF(M10="Baja",0.4,IF(M10="Media",0.6,IF(M10="Alta",0.8,IF(M10="Muy Alta",1,)))))),"")</f>
        <v>0.6</v>
      </c>
      <c r="O10" s="181" t="s">
        <v>53</v>
      </c>
      <c r="P10" s="180" t="str">
        <f>IF(NOT(ISERROR(MATCH(O10,'[1]Tabla Impacto'!$B$221:$B$223,0))),'[1]Tabla Impacto'!$F$223&amp;"Por favor no seleccionar los criterios de impacto(Afectación Económica o presupuestal y Pérdida Reputacional)",O10)</f>
        <v xml:space="preserve">     Mayor a 500 SMLMV </v>
      </c>
      <c r="Q10" s="162" t="str">
        <f>IFERROR(IF(OR(P10='[1]Tabla Impacto'!$C$11,P10='[1]Tabla Impacto'!$D$11),"Leve",IF(OR(P10='[1]Tabla Impacto'!$C$12,P10='[1]Tabla Impacto'!$D$12),"Menor",IF(OR(P10='[1]Tabla Impacto'!$C$13,P10='[1]Tabla Impacto'!$D$13),"Moderado",IF(OR(P10='[1]Tabla Impacto'!$C$14,P10='[1]Tabla Impacto'!$D$14),"Mayor",IF(OR(P10='[1]Tabla Impacto'!$C$15,P10='[1]Tabla Impacto'!$D$15),"Catastrófico",""))))),"")</f>
        <v>Catastrófico</v>
      </c>
      <c r="R10" s="180">
        <f>IFERROR(IF(Q10="","",IF(Q10="Leve",0.2,IF(Q10="Menor",0.4,IF(Q10="Moderado",0.6,IF(Q10="Mayor",0.8,IF(Q10="Catastrófico",1,)))))),"")</f>
        <v>1</v>
      </c>
      <c r="S10" s="162" t="str">
        <f>IFERROR(IF(OR(AND(M10="Muy Baja",Q10="Leve"),AND(M10="Muy Baja",Q10="Menor"),AND(M10="Baja",Q10="Leve")),"Bajo",IF(OR(AND(M10="Muy baja",Q10="Moderado"),AND(M10="Baja",Q10="Menor"),AND(M10="Baja",Q10="Moderado"),AND(M10="Media",Q10="Leve"),AND(M10="Media",Q10="Menor"),AND(M10="Media",Q10="Moderado"),AND(M10="Alta",Q10="Leve"),AND(M10="Alta",Q10="Menor")),"Moderado",IF(OR(AND(M10="Muy Baja",Q10="Mayor"),AND(M10="Baja",Q10="Mayor"),AND(M10="Media",Q10="Mayor"),AND(M10="Alta",Q10="Moderado"),AND(M10="Alta",Q10="Mayor"),AND(M10="Muy Alta",Q10="Leve"),AND(M10="Muy Alta",Q10="Menor"),AND(M10="Muy Alta",Q10="Moderado"),AND(M10="Muy Alta",Q10="Mayor")),"Alto",IF(OR(AND(M10="Muy Baja",Q10="Catastrófico"),AND(M10="Baja",Q10="Catastrófico"),AND(M10="Media",Q10="Catastrófico"),AND(M10="Alta",Q10="Catastrófico"),AND(M10="Muy Alta",Q10="Catastrófico")),"Extremo","")))),"")</f>
        <v>Extremo</v>
      </c>
      <c r="T10" s="19">
        <v>1</v>
      </c>
      <c r="U10" s="20" t="s">
        <v>54</v>
      </c>
      <c r="V10" s="20" t="s">
        <v>55</v>
      </c>
      <c r="W10" s="20" t="s">
        <v>56</v>
      </c>
      <c r="X10" s="20" t="s">
        <v>57</v>
      </c>
      <c r="Y10" s="20" t="s">
        <v>58</v>
      </c>
      <c r="Z10" s="20" t="s">
        <v>59</v>
      </c>
      <c r="AA10" s="19" t="str">
        <f>IF(OR(AB10="Preventivo",AB10="Detectivo"),"Probabilidad",IF(AB10="Correctivo","Impacto",""))</f>
        <v>Probabilidad</v>
      </c>
      <c r="AB10" s="25" t="s">
        <v>60</v>
      </c>
      <c r="AC10" s="25" t="s">
        <v>61</v>
      </c>
      <c r="AD10" s="113" t="str">
        <f t="shared" ref="AD10:AD24" si="0">IF(AND(AB10="Preventivo",AC10="Automático"),"50%",IF(AND(AB10="Preventivo",AC10="Manual"),"40%",IF(AND(AB10="Detectivo",AC10="Automático"),"40%",IF(AND(AB10="Detectivo",AC10="Manual"),"30%",IF(AND(AB10="Correctivo",AC10="Automático"),"35%",IF(AND(AB10="Correctivo",AC10="Manual"),"25%",""))))))</f>
        <v>50%</v>
      </c>
      <c r="AE10" s="25" t="s">
        <v>62</v>
      </c>
      <c r="AF10" s="25" t="s">
        <v>63</v>
      </c>
      <c r="AG10" s="25" t="s">
        <v>64</v>
      </c>
      <c r="AH10" s="114">
        <f>IFERROR(IF(AA10="Probabilidad",(N10-(+N10*AD10)),IF(AA10="Impacto",N10,"")),"")</f>
        <v>0.3</v>
      </c>
      <c r="AI10" s="28" t="str">
        <f>IFERROR(IF(AH10="","",IF(AH10&lt;=0.2,"Muy Baja",IF(AH10&lt;=0.4,"Baja",IF(AH10&lt;=0.6,"Media",IF(AH10&lt;=0.8,"Alta","Muy Alta"))))),"")</f>
        <v>Baja</v>
      </c>
      <c r="AJ10" s="112">
        <f>+AH10</f>
        <v>0.3</v>
      </c>
      <c r="AK10" s="28" t="str">
        <f>IFERROR(IF(AL10="","",IF(AL10&lt;=0.2,"Leve",IF(AL10&lt;=0.4,"Menor",IF(AL10&lt;=0.6,"Moderado",IF(AL10&lt;=0.8,"Mayor","Catastrófico"))))),"")</f>
        <v>Catastrófico</v>
      </c>
      <c r="AL10" s="112">
        <f>IFERROR(IF(AA10="Impacto",(R10-(+R10*AD10)),IF(AA10="Probabilidad",R10,"")),"")</f>
        <v>1</v>
      </c>
      <c r="AM10" s="28" t="str">
        <f>IFERROR(IF(OR(AND(AI10="Muy Baja",AK10="Leve"),AND(AI10="Muy Baja",AK10="Menor"),AND(AI10="Baja",AK10="Leve")),"Bajo",IF(OR(AND(AI10="Muy baja",AK10="Moderado"),AND(AI10="Baja",AK10="Menor"),AND(AI10="Baja",AK10="Moderado"),AND(AI10="Media",AK10="Leve"),AND(AI10="Media",AK10="Menor"),AND(AI10="Media",AK10="Moderado"),AND(AI10="Alta",AK10="Leve"),AND(AI10="Alta",AK10="Menor")),"Moderado",IF(OR(AND(AI10="Muy Baja",AK10="Mayor"),AND(AI10="Baja",AK10="Mayor"),AND(AI10="Media",AK10="Mayor"),AND(AI10="Alta",AK10="Moderado"),AND(AI10="Alta",AK10="Mayor"),AND(AI10="Muy Alta",AK10="Leve"),AND(AI10="Muy Alta",AK10="Menor"),AND(AI10="Muy Alta",AK10="Moderado"),AND(AI10="Muy Alta",AK10="Mayor")),"Alto",IF(OR(AND(AI10="Muy Baja",AK10="Catastrófico"),AND(AI10="Baja",AK10="Catastrófico"),AND(AI10="Media",AK10="Catastrófico"),AND(AI10="Alta",AK10="Catastrófico"),AND(AI10="Muy Alta",AK10="Catastrófico")),"Extremo","")))),"")</f>
        <v>Extremo</v>
      </c>
      <c r="AN10" s="177" t="s">
        <v>65</v>
      </c>
    </row>
    <row r="11" spans="1:137" s="31" customFormat="1" ht="126" x14ac:dyDescent="0.25">
      <c r="A11" s="162"/>
      <c r="B11" s="163"/>
      <c r="C11" s="165"/>
      <c r="D11" s="162"/>
      <c r="E11" s="162"/>
      <c r="F11" s="163"/>
      <c r="G11" s="163"/>
      <c r="H11" s="163"/>
      <c r="I11" s="163"/>
      <c r="J11" s="179"/>
      <c r="K11" s="163"/>
      <c r="L11" s="163"/>
      <c r="M11" s="162"/>
      <c r="N11" s="180"/>
      <c r="O11" s="181"/>
      <c r="P11" s="180"/>
      <c r="Q11" s="162"/>
      <c r="R11" s="180"/>
      <c r="S11" s="162"/>
      <c r="T11" s="19">
        <v>2</v>
      </c>
      <c r="U11" s="20" t="s">
        <v>66</v>
      </c>
      <c r="V11" s="20" t="s">
        <v>67</v>
      </c>
      <c r="W11" s="20" t="s">
        <v>56</v>
      </c>
      <c r="X11" s="20" t="s">
        <v>68</v>
      </c>
      <c r="Y11" s="20" t="s">
        <v>69</v>
      </c>
      <c r="Z11" s="20" t="s">
        <v>59</v>
      </c>
      <c r="AA11" s="19" t="str">
        <f t="shared" ref="AA11:AA13" si="1">IF(OR(AB11="Preventivo",AB11="Detectivo"),"Probabilidad",IF(AB11="Correctivo","Impacto",""))</f>
        <v>Probabilidad</v>
      </c>
      <c r="AB11" s="25" t="s">
        <v>60</v>
      </c>
      <c r="AC11" s="25" t="s">
        <v>70</v>
      </c>
      <c r="AD11" s="113" t="str">
        <f t="shared" si="0"/>
        <v>40%</v>
      </c>
      <c r="AE11" s="25" t="s">
        <v>62</v>
      </c>
      <c r="AF11" s="25" t="s">
        <v>63</v>
      </c>
      <c r="AG11" s="25" t="s">
        <v>64</v>
      </c>
      <c r="AH11" s="114">
        <f>IFERROR(IF(AND(AA10="Probabilidad",AA11="Probabilidad"),(AJ10-(+AJ10*AD11)),IF(AA11="Probabilidad",(N10-(+N10*AD11)),IF(AA11="Impacto",AJ10,""))),"")</f>
        <v>0.18</v>
      </c>
      <c r="AI11" s="28" t="str">
        <f t="shared" ref="AI11" si="2">IFERROR(IF(AH11="","",IF(AH11&lt;=0.2,"Muy Baja",IF(AH11&lt;=0.4,"Baja",IF(AH11&lt;=0.6,"Media",IF(AH11&lt;=0.8,"Alta","Muy Alta"))))),"")</f>
        <v>Muy Baja</v>
      </c>
      <c r="AJ11" s="112">
        <f>+AH11</f>
        <v>0.18</v>
      </c>
      <c r="AK11" s="28" t="str">
        <f t="shared" ref="AK11" si="3">IFERROR(IF(AL11="","",IF(AL11&lt;=0.2,"Leve",IF(AL11&lt;=0.4,"Menor",IF(AL11&lt;=0.6,"Moderado",IF(AL11&lt;=0.8,"Mayor","Catastrófico"))))),"")</f>
        <v>Catastrófico</v>
      </c>
      <c r="AL11" s="112">
        <f>IFERROR(IF(AND(AA10="Impacto",AA11="Impacto"),(AL10-(+AL10*AD11)),IF(AND(AA10="Probabilidad",AA11="Impacto"),(AL10-(+AL10*AD11)),IF(AA11="Probabilidad",AL10,""))),"")</f>
        <v>1</v>
      </c>
      <c r="AM11" s="28" t="str">
        <f>IFERROR(IF(OR(AND(AI11="Muy Baja",AK11="Leve"),AND(AI11="Muy Baja",AK11="Menor"),AND(AI11="Baja",AK11="Leve")),"Bajo",IF(OR(AND(AI11="Muy baja",AK11="Moderado"),AND(AI11="Baja",AK11="Menor"),AND(AI11="Baja",AK11="Moderado"),AND(AI11="Media",AK11="Leve"),AND(AI11="Media",AK11="Menor"),AND(AI11="Media",AK11="Moderado"),AND(AI11="Alta",AK11="Leve"),AND(AI11="Alta",AK11="Menor")),"Moderado",IF(OR(AND(AI11="Muy Baja",AK11="Mayor"),AND(AI11="Baja",AK11="Mayor"),AND(AI11="Media",AK11="Mayor"),AND(AI11="Alta",AK11="Moderado"),AND(AI11="Alta",AK11="Mayor"),AND(AI11="Muy Alta",AK11="Leve"),AND(AI11="Muy Alta",AK11="Menor"),AND(AI11="Muy Alta",AK11="Moderado"),AND(AI11="Muy Alta",AK11="Mayor")),"Alto",IF(OR(AND(AI11="Muy Baja",AK11="Catastrófico"),AND(AI11="Baja",AK11="Catastrófico"),AND(AI11="Media",AK11="Catastrófico"),AND(AI11="Alta",AK11="Catastrófico"),AND(AI11="Muy Alta",AK11="Catastrófico")),"Extremo","")))),"")</f>
        <v>Extremo</v>
      </c>
      <c r="AN11" s="177"/>
    </row>
    <row r="12" spans="1:137" s="31" customFormat="1" ht="187.5" customHeight="1" x14ac:dyDescent="0.25">
      <c r="A12" s="162">
        <v>2</v>
      </c>
      <c r="B12" s="163" t="s">
        <v>43</v>
      </c>
      <c r="C12" s="164" t="s">
        <v>44</v>
      </c>
      <c r="D12" s="162" t="s">
        <v>45</v>
      </c>
      <c r="E12" s="162" t="s">
        <v>46</v>
      </c>
      <c r="F12" s="179" t="s">
        <v>71</v>
      </c>
      <c r="G12" s="179" t="s">
        <v>48</v>
      </c>
      <c r="H12" s="179" t="s">
        <v>72</v>
      </c>
      <c r="I12" s="179" t="s">
        <v>73</v>
      </c>
      <c r="J12" s="179" t="s">
        <v>74</v>
      </c>
      <c r="K12" s="163" t="s">
        <v>75</v>
      </c>
      <c r="L12" s="163">
        <v>12</v>
      </c>
      <c r="M12" s="162" t="str">
        <f t="shared" ref="M12" si="4">IFERROR(IF(L12&lt;=0,"",IF(L12&lt;=2,"Muy Baja",IF(L12&lt;=24,"Baja",IF(L12&lt;=500,"Media",IF(L12&lt;=5000,"Alta","Muy Alta"))))),"")</f>
        <v>Baja</v>
      </c>
      <c r="N12" s="180">
        <f t="shared" ref="N12" si="5">IFERROR(IF(M12="","",IF(M12="Muy Baja",0.2,IF(M12="Baja",0.4,IF(M12="Media",0.6,IF(M12="Alta",0.8,IF(M12="Muy Alta",1,)))))),"")</f>
        <v>0.4</v>
      </c>
      <c r="O12" s="181" t="s">
        <v>76</v>
      </c>
      <c r="P12" s="180" t="str">
        <f>IF(NOT(ISERROR(MATCH(O12,'[1]Tabla Impacto'!$B$221:$B$223,0))),'[1]Tabla Impacto'!$F$223&amp;"Por favor no seleccionar los criterios de impacto(Afectación Económica o presupuestal y Pérdida Reputacional)",O12)</f>
        <v xml:space="preserve">     Entre 100 y 500 SMLMV </v>
      </c>
      <c r="Q12" s="162" t="str">
        <f>IFERROR(IF(OR(P12='[1]Tabla Impacto'!$C$11,P12='[1]Tabla Impacto'!$D$11),"Leve",IF(OR(P12='[1]Tabla Impacto'!$C$12,P12='[1]Tabla Impacto'!$D$12),"Menor",IF(OR(P12='[1]Tabla Impacto'!$C$13,P12='[1]Tabla Impacto'!$D$13),"Moderado",IF(OR(P12='[1]Tabla Impacto'!$C$14,P12='[1]Tabla Impacto'!$D$14),"Mayor",IF(OR(P12='[1]Tabla Impacto'!$C$15,P12='[1]Tabla Impacto'!$D$15),"Catastrófico",""))))),"")</f>
        <v>Mayor</v>
      </c>
      <c r="R12" s="180">
        <f t="shared" ref="R12" si="6">IFERROR(IF(Q12="","",IF(Q12="Leve",0.2,IF(Q12="Menor",0.4,IF(Q12="Moderado",0.6,IF(Q12="Mayor",0.8,IF(Q12="Catastrófico",1,)))))),"")</f>
        <v>0.8</v>
      </c>
      <c r="S12" s="162" t="str">
        <f t="shared" ref="S12" si="7">IFERROR(IF(OR(AND(M12="Muy Baja",Q12="Leve"),AND(M12="Muy Baja",Q12="Menor"),AND(M12="Baja",Q12="Leve")),"Bajo",IF(OR(AND(M12="Muy baja",Q12="Moderado"),AND(M12="Baja",Q12="Menor"),AND(M12="Baja",Q12="Moderado"),AND(M12="Media",Q12="Leve"),AND(M12="Media",Q12="Menor"),AND(M12="Media",Q12="Moderado"),AND(M12="Alta",Q12="Leve"),AND(M12="Alta",Q12="Menor")),"Moderado",IF(OR(AND(M12="Muy Baja",Q12="Mayor"),AND(M12="Baja",Q12="Mayor"),AND(M12="Media",Q12="Mayor"),AND(M12="Alta",Q12="Moderado"),AND(M12="Alta",Q12="Mayor"),AND(M12="Muy Alta",Q12="Leve"),AND(M12="Muy Alta",Q12="Menor"),AND(M12="Muy Alta",Q12="Moderado"),AND(M12="Muy Alta",Q12="Mayor")),"Alto",IF(OR(AND(M12="Muy Baja",Q12="Catastrófico"),AND(M12="Baja",Q12="Catastrófico"),AND(M12="Media",Q12="Catastrófico"),AND(M12="Alta",Q12="Catastrófico"),AND(M12="Muy Alta",Q12="Catastrófico")),"Extremo","")))),"")</f>
        <v>Alto</v>
      </c>
      <c r="T12" s="19">
        <v>3</v>
      </c>
      <c r="U12" s="20" t="s">
        <v>77</v>
      </c>
      <c r="V12" s="20" t="s">
        <v>78</v>
      </c>
      <c r="W12" s="20" t="s">
        <v>79</v>
      </c>
      <c r="X12" s="20" t="s">
        <v>80</v>
      </c>
      <c r="Y12" s="20" t="s">
        <v>81</v>
      </c>
      <c r="Z12" s="20" t="s">
        <v>82</v>
      </c>
      <c r="AA12" s="19" t="str">
        <f t="shared" si="1"/>
        <v>Probabilidad</v>
      </c>
      <c r="AB12" s="25" t="s">
        <v>83</v>
      </c>
      <c r="AC12" s="25" t="s">
        <v>70</v>
      </c>
      <c r="AD12" s="113" t="str">
        <f t="shared" si="0"/>
        <v>30%</v>
      </c>
      <c r="AE12" s="25" t="s">
        <v>62</v>
      </c>
      <c r="AF12" s="25" t="s">
        <v>63</v>
      </c>
      <c r="AG12" s="25" t="s">
        <v>64</v>
      </c>
      <c r="AH12" s="114">
        <f>IFERROR(IF(AA12="Probabilidad",(N12-(+N12*AD12)),IF(AA12="Impacto",N12,"")),"")</f>
        <v>0.28000000000000003</v>
      </c>
      <c r="AI12" s="28" t="str">
        <f>IFERROR(IF(AH12="","",IF(AH12&lt;=0.2,"Muy Baja",IF(AH12&lt;=0.4,"Baja",IF(AH12&lt;=0.6,"Media",IF(AH12&lt;=0.8,"Alta","Muy Alta"))))),"")</f>
        <v>Baja</v>
      </c>
      <c r="AJ12" s="112">
        <f>+AH12</f>
        <v>0.28000000000000003</v>
      </c>
      <c r="AK12" s="28" t="str">
        <f>IFERROR(IF(AL12="","",IF(AL12&lt;=0.2,"Leve",IF(AL12&lt;=0.4,"Menor",IF(AL12&lt;=0.6,"Moderado",IF(AL12&lt;=0.8,"Mayor","Catastrófico"))))),"")</f>
        <v>Mayor</v>
      </c>
      <c r="AL12" s="112">
        <f>IFERROR(IF(AA12="Impacto",(R12-(+R12*AD12)),IF(AA12="Probabilidad",R12,"")),"")</f>
        <v>0.8</v>
      </c>
      <c r="AM12" s="28" t="str">
        <f>IFERROR(IF(OR(AND(AI12="Muy Baja",AK12="Leve"),AND(AI12="Muy Baja",AK12="Menor"),AND(AI12="Baja",AK12="Leve")),"Bajo",IF(OR(AND(AI12="Muy baja",AK12="Moderado"),AND(AI12="Baja",AK12="Menor"),AND(AI12="Baja",AK12="Moderado"),AND(AI12="Media",AK12="Leve"),AND(AI12="Media",AK12="Menor"),AND(AI12="Media",AK12="Moderado"),AND(AI12="Alta",AK12="Leve"),AND(AI12="Alta",AK12="Menor")),"Moderado",IF(OR(AND(AI12="Muy Baja",AK12="Mayor"),AND(AI12="Baja",AK12="Mayor"),AND(AI12="Media",AK12="Mayor"),AND(AI12="Alta",AK12="Moderado"),AND(AI12="Alta",AK12="Mayor"),AND(AI12="Muy Alta",AK12="Leve"),AND(AI12="Muy Alta",AK12="Menor"),AND(AI12="Muy Alta",AK12="Moderado"),AND(AI12="Muy Alta",AK12="Mayor")),"Alto",IF(OR(AND(AI12="Muy Baja",AK12="Catastrófico"),AND(AI12="Baja",AK12="Catastrófico"),AND(AI12="Media",AK12="Catastrófico"),AND(AI12="Alta",AK12="Catastrófico"),AND(AI12="Muy Alta",AK12="Catastrófico")),"Extremo","")))),"")</f>
        <v>Alto</v>
      </c>
      <c r="AN12" s="177" t="s">
        <v>65</v>
      </c>
    </row>
    <row r="13" spans="1:137" s="31" customFormat="1" ht="254.25" customHeight="1" x14ac:dyDescent="0.25">
      <c r="A13" s="162"/>
      <c r="B13" s="163"/>
      <c r="C13" s="178"/>
      <c r="D13" s="162"/>
      <c r="E13" s="162"/>
      <c r="F13" s="179"/>
      <c r="G13" s="179"/>
      <c r="H13" s="179"/>
      <c r="I13" s="179"/>
      <c r="J13" s="179"/>
      <c r="K13" s="163"/>
      <c r="L13" s="163"/>
      <c r="M13" s="162"/>
      <c r="N13" s="180"/>
      <c r="O13" s="181"/>
      <c r="P13" s="180"/>
      <c r="Q13" s="162"/>
      <c r="R13" s="180"/>
      <c r="S13" s="162"/>
      <c r="T13" s="162">
        <v>4</v>
      </c>
      <c r="U13" s="163" t="s">
        <v>84</v>
      </c>
      <c r="V13" s="163" t="s">
        <v>67</v>
      </c>
      <c r="W13" s="163" t="s">
        <v>85</v>
      </c>
      <c r="X13" s="163" t="s">
        <v>86</v>
      </c>
      <c r="Y13" s="163" t="s">
        <v>87</v>
      </c>
      <c r="Z13" s="163" t="s">
        <v>88</v>
      </c>
      <c r="AA13" s="162" t="str">
        <f t="shared" si="1"/>
        <v>Impacto</v>
      </c>
      <c r="AB13" s="183" t="s">
        <v>89</v>
      </c>
      <c r="AC13" s="183" t="s">
        <v>70</v>
      </c>
      <c r="AD13" s="185" t="str">
        <f t="shared" si="0"/>
        <v>25%</v>
      </c>
      <c r="AE13" s="183" t="s">
        <v>62</v>
      </c>
      <c r="AF13" s="183" t="s">
        <v>63</v>
      </c>
      <c r="AG13" s="183" t="s">
        <v>90</v>
      </c>
      <c r="AH13" s="184">
        <f>IFERROR(IF(AND(AA12="Probabilidad",AA13="Probabilidad"),(AJ12-(+AJ12*AD13)),IF(AA13="Probabilidad",(N12-(+N12*AD13)),IF(AA13="Impacto",AJ12,""))),"")</f>
        <v>0.28000000000000003</v>
      </c>
      <c r="AI13" s="182" t="str">
        <f t="shared" ref="AI13" si="8">IFERROR(IF(AH13="","",IF(AH13&lt;=0.2,"Muy Baja",IF(AH13&lt;=0.4,"Baja",IF(AH13&lt;=0.6,"Media",IF(AH13&lt;=0.8,"Alta","Muy Alta"))))),"")</f>
        <v>Baja</v>
      </c>
      <c r="AJ13" s="180">
        <f>+AH13</f>
        <v>0.28000000000000003</v>
      </c>
      <c r="AK13" s="182" t="str">
        <f t="shared" ref="AK13" si="9">IFERROR(IF(AL13="","",IF(AL13&lt;=0.2,"Leve",IF(AL13&lt;=0.4,"Menor",IF(AL13&lt;=0.6,"Moderado",IF(AL13&lt;=0.8,"Mayor","Catastrófico"))))),"")</f>
        <v>Moderado</v>
      </c>
      <c r="AL13" s="180">
        <f>IFERROR(IF(AND(AA12="Impacto",AA13="Impacto"),(AL12-(+AL12*AD13)),IF(AND(AA12="Probabilidad",AA13="Impacto"),(AL12-(+AL12*AD13)),IF(AA13="Probabilidad",AL12,""))),"")</f>
        <v>0.60000000000000009</v>
      </c>
      <c r="AM13" s="182" t="str">
        <f>IFERROR(IF(OR(AND(AI13="Muy Baja",AK13="Leve"),AND(AI13="Muy Baja",AK13="Menor"),AND(AI13="Baja",AK13="Leve")),"Bajo",IF(OR(AND(AI13="Muy baja",AK13="Moderado"),AND(AI13="Baja",AK13="Menor"),AND(AI13="Baja",AK13="Moderado"),AND(AI13="Media",AK13="Leve"),AND(AI13="Media",AK13="Menor"),AND(AI13="Media",AK13="Moderado"),AND(AI13="Alta",AK13="Leve"),AND(AI13="Alta",AK13="Menor")),"Moderado",IF(OR(AND(AI13="Muy Baja",AK13="Mayor"),AND(AI13="Baja",AK13="Mayor"),AND(AI13="Media",AK13="Mayor"),AND(AI13="Alta",AK13="Moderado"),AND(AI13="Alta",AK13="Mayor"),AND(AI13="Muy Alta",AK13="Leve"),AND(AI13="Muy Alta",AK13="Menor"),AND(AI13="Muy Alta",AK13="Moderado"),AND(AI13="Muy Alta",AK13="Mayor")),"Alto",IF(OR(AND(AI13="Muy Baja",AK13="Catastrófico"),AND(AI13="Baja",AK13="Catastrófico"),AND(AI13="Media",AK13="Catastrófico"),AND(AI13="Alta",AK13="Catastrófico"),AND(AI13="Muy Alta",AK13="Catastrófico")),"Extremo","")))),"")</f>
        <v>Moderado</v>
      </c>
      <c r="AN13" s="177"/>
    </row>
    <row r="14" spans="1:137" s="31" customFormat="1" ht="15.75" customHeight="1" x14ac:dyDescent="0.25">
      <c r="A14" s="162"/>
      <c r="B14" s="163"/>
      <c r="C14" s="178"/>
      <c r="D14" s="162"/>
      <c r="E14" s="162"/>
      <c r="F14" s="179"/>
      <c r="G14" s="179"/>
      <c r="H14" s="179"/>
      <c r="I14" s="179"/>
      <c r="J14" s="179"/>
      <c r="K14" s="163"/>
      <c r="L14" s="163"/>
      <c r="M14" s="162"/>
      <c r="N14" s="180"/>
      <c r="O14" s="181"/>
      <c r="P14" s="180"/>
      <c r="Q14" s="162"/>
      <c r="R14" s="180"/>
      <c r="S14" s="162"/>
      <c r="T14" s="162"/>
      <c r="U14" s="163"/>
      <c r="V14" s="163"/>
      <c r="W14" s="163"/>
      <c r="X14" s="163"/>
      <c r="Y14" s="163"/>
      <c r="Z14" s="163"/>
      <c r="AA14" s="162"/>
      <c r="AB14" s="183"/>
      <c r="AC14" s="183"/>
      <c r="AD14" s="185"/>
      <c r="AE14" s="183"/>
      <c r="AF14" s="183"/>
      <c r="AG14" s="183"/>
      <c r="AH14" s="184"/>
      <c r="AI14" s="182"/>
      <c r="AJ14" s="180"/>
      <c r="AK14" s="182"/>
      <c r="AL14" s="180"/>
      <c r="AM14" s="182"/>
      <c r="AN14" s="177"/>
    </row>
    <row r="15" spans="1:137" s="31" customFormat="1" ht="15.75" customHeight="1" x14ac:dyDescent="0.25">
      <c r="A15" s="162"/>
      <c r="B15" s="163"/>
      <c r="C15" s="178"/>
      <c r="D15" s="162"/>
      <c r="E15" s="162"/>
      <c r="F15" s="179"/>
      <c r="G15" s="179"/>
      <c r="H15" s="179"/>
      <c r="I15" s="179"/>
      <c r="J15" s="179"/>
      <c r="K15" s="163"/>
      <c r="L15" s="163"/>
      <c r="M15" s="162"/>
      <c r="N15" s="180"/>
      <c r="O15" s="181"/>
      <c r="P15" s="180"/>
      <c r="Q15" s="162"/>
      <c r="R15" s="180"/>
      <c r="S15" s="162"/>
      <c r="T15" s="162"/>
      <c r="U15" s="163"/>
      <c r="V15" s="163"/>
      <c r="W15" s="163"/>
      <c r="X15" s="163"/>
      <c r="Y15" s="163"/>
      <c r="Z15" s="163"/>
      <c r="AA15" s="162"/>
      <c r="AB15" s="183"/>
      <c r="AC15" s="183"/>
      <c r="AD15" s="185"/>
      <c r="AE15" s="183"/>
      <c r="AF15" s="183"/>
      <c r="AG15" s="183"/>
      <c r="AH15" s="184"/>
      <c r="AI15" s="182"/>
      <c r="AJ15" s="180"/>
      <c r="AK15" s="182"/>
      <c r="AL15" s="180"/>
      <c r="AM15" s="182"/>
      <c r="AN15" s="177"/>
    </row>
    <row r="16" spans="1:137" s="31" customFormat="1" ht="15.75" customHeight="1" x14ac:dyDescent="0.25">
      <c r="A16" s="162"/>
      <c r="B16" s="163"/>
      <c r="C16" s="178"/>
      <c r="D16" s="162"/>
      <c r="E16" s="162"/>
      <c r="F16" s="179"/>
      <c r="G16" s="179"/>
      <c r="H16" s="179"/>
      <c r="I16" s="179"/>
      <c r="J16" s="179"/>
      <c r="K16" s="163"/>
      <c r="L16" s="163"/>
      <c r="M16" s="162"/>
      <c r="N16" s="180"/>
      <c r="O16" s="181"/>
      <c r="P16" s="180"/>
      <c r="Q16" s="162"/>
      <c r="R16" s="180"/>
      <c r="S16" s="162"/>
      <c r="T16" s="162"/>
      <c r="U16" s="163"/>
      <c r="V16" s="163"/>
      <c r="W16" s="163"/>
      <c r="X16" s="163"/>
      <c r="Y16" s="163"/>
      <c r="Z16" s="163"/>
      <c r="AA16" s="162"/>
      <c r="AB16" s="183"/>
      <c r="AC16" s="183"/>
      <c r="AD16" s="185"/>
      <c r="AE16" s="183"/>
      <c r="AF16" s="183"/>
      <c r="AG16" s="183"/>
      <c r="AH16" s="184"/>
      <c r="AI16" s="182"/>
      <c r="AJ16" s="180"/>
      <c r="AK16" s="182"/>
      <c r="AL16" s="180"/>
      <c r="AM16" s="182"/>
      <c r="AN16" s="177"/>
    </row>
    <row r="17" spans="1:51" s="31" customFormat="1" ht="16.5" customHeight="1" x14ac:dyDescent="0.25">
      <c r="A17" s="162"/>
      <c r="B17" s="163"/>
      <c r="C17" s="165"/>
      <c r="D17" s="162"/>
      <c r="E17" s="162"/>
      <c r="F17" s="179"/>
      <c r="G17" s="179"/>
      <c r="H17" s="179"/>
      <c r="I17" s="179"/>
      <c r="J17" s="179"/>
      <c r="K17" s="163"/>
      <c r="L17" s="163"/>
      <c r="M17" s="162"/>
      <c r="N17" s="180"/>
      <c r="O17" s="181"/>
      <c r="P17" s="180"/>
      <c r="Q17" s="162"/>
      <c r="R17" s="180"/>
      <c r="S17" s="162"/>
      <c r="T17" s="162"/>
      <c r="U17" s="163"/>
      <c r="V17" s="163"/>
      <c r="W17" s="163"/>
      <c r="X17" s="163"/>
      <c r="Y17" s="163"/>
      <c r="Z17" s="163"/>
      <c r="AA17" s="162"/>
      <c r="AB17" s="183"/>
      <c r="AC17" s="183"/>
      <c r="AD17" s="185"/>
      <c r="AE17" s="183"/>
      <c r="AF17" s="183"/>
      <c r="AG17" s="183"/>
      <c r="AH17" s="184"/>
      <c r="AI17" s="182"/>
      <c r="AJ17" s="180"/>
      <c r="AK17" s="182"/>
      <c r="AL17" s="180"/>
      <c r="AM17" s="182"/>
      <c r="AN17" s="177"/>
    </row>
    <row r="18" spans="1:51" s="36" customFormat="1" ht="289.5" customHeight="1" x14ac:dyDescent="0.25">
      <c r="A18" s="20">
        <v>3</v>
      </c>
      <c r="B18" s="20" t="s">
        <v>91</v>
      </c>
      <c r="C18" s="20" t="s">
        <v>92</v>
      </c>
      <c r="D18" s="20" t="s">
        <v>93</v>
      </c>
      <c r="E18" s="20" t="s">
        <v>94</v>
      </c>
      <c r="F18" s="20" t="s">
        <v>95</v>
      </c>
      <c r="G18" s="20" t="s">
        <v>96</v>
      </c>
      <c r="H18" s="20" t="s">
        <v>97</v>
      </c>
      <c r="I18" s="20" t="s">
        <v>98</v>
      </c>
      <c r="J18" s="21" t="s">
        <v>99</v>
      </c>
      <c r="K18" s="20" t="s">
        <v>52</v>
      </c>
      <c r="L18" s="20">
        <v>96</v>
      </c>
      <c r="M18" s="20" t="str">
        <f>IFERROR(IF(L18&lt;=0,"",IF(L18&lt;=2,"Muy Baja",IF(L18&lt;=24,"Baja",IF(L18&lt;=500,"Media",IF(L18&lt;=5000,"Alta","Muy Alta"))))),"")</f>
        <v>Media</v>
      </c>
      <c r="N18" s="24">
        <f>IFERROR(IF(M18="","",IF(M18="Muy Baja",0.2,IF(M18="Baja",0.4,IF(M18="Media",0.6,IF(M18="Alta",0.8,IF(M18="Muy Alta",1,)))))),"")</f>
        <v>0.6</v>
      </c>
      <c r="O18" s="24" t="s">
        <v>100</v>
      </c>
      <c r="P18" s="24" t="str">
        <f>IF(NOT(ISERROR(MATCH(O18,'[2]Tabla Impacto'!$B$221:$B$223,0))),'[2]Tabla Impacto'!$F$223&amp;"Por favor no seleccionar los criterios de impacto(Afectación Económica o presupuestal y Pérdida Reputacional)",O18)</f>
        <v xml:space="preserve">     El riesgo afecta la imagen de la entidad con algunos usuarios de relevancia frente al logro de los objetivos</v>
      </c>
      <c r="Q18" s="20" t="str">
        <f>IFERROR(IF(OR(P18='[2]Tabla Impacto'!$C$11,P18='[2]Tabla Impacto'!$D$11),"Leve",IF(OR(P18='[2]Tabla Impacto'!$C$12,P18='[2]Tabla Impacto'!$D$12),"Menor",IF(OR(P18='[2]Tabla Impacto'!$C$13,P18='[2]Tabla Impacto'!$D$13),"Moderado",IF(OR(P18='[2]Tabla Impacto'!$C$14,P18='[2]Tabla Impacto'!$D$14),"Mayor",IF(OR(P18='[2]Tabla Impacto'!$C$15,P18='[2]Tabla Impacto'!$D$15),"Catastrófico",""))))),"")</f>
        <v>Moderado</v>
      </c>
      <c r="R18" s="24">
        <f>IFERROR(IF(Q18="","",IF(Q18="Leve",0.2,IF(Q18="Menor",0.4,IF(Q18="Moderado",0.6,IF(Q18="Mayor",0.8,IF(Q18="Catastrófico",1,)))))),"")</f>
        <v>0.6</v>
      </c>
      <c r="S18" s="20" t="str">
        <f>IFERROR(IF(OR(AND(M18="Muy Baja",Q18="Leve"),AND(M18="Muy Baja",Q18="Menor"),AND(M18="Baja",Q18="Leve")),"Bajo",IF(OR(AND(M18="Muy baja",Q18="Moderado"),AND(M18="Baja",Q18="Menor"),AND(M18="Baja",Q18="Moderado"),AND(M18="Media",Q18="Leve"),AND(M18="Media",Q18="Menor"),AND(M18="Media",Q18="Moderado"),AND(M18="Alta",Q18="Leve"),AND(M18="Alta",Q18="Menor")),"Moderado",IF(OR(AND(M18="Muy Baja",Q18="Mayor"),AND(M18="Baja",Q18="Mayor"),AND(M18="Media",Q18="Mayor"),AND(M18="Alta",Q18="Moderado"),AND(M18="Alta",Q18="Mayor"),AND(M18="Muy Alta",Q18="Leve"),AND(M18="Muy Alta",Q18="Menor"),AND(M18="Muy Alta",Q18="Moderado"),AND(M18="Muy Alta",Q18="Mayor")),"Alto",IF(OR(AND(M18="Muy Baja",Q18="Catastrófico"),AND(M18="Baja",Q18="Catastrófico"),AND(M18="Media",Q18="Catastrófico"),AND(M18="Alta",Q18="Catastrófico"),AND(M18="Muy Alta",Q18="Catastrófico")),"Extremo","")))),"")</f>
        <v>Moderado</v>
      </c>
      <c r="T18" s="19">
        <v>5</v>
      </c>
      <c r="U18" s="20" t="s">
        <v>101</v>
      </c>
      <c r="V18" s="20" t="s">
        <v>102</v>
      </c>
      <c r="W18" s="20" t="s">
        <v>103</v>
      </c>
      <c r="X18" s="20" t="s">
        <v>104</v>
      </c>
      <c r="Y18" s="20" t="s">
        <v>105</v>
      </c>
      <c r="Z18" s="20" t="s">
        <v>106</v>
      </c>
      <c r="AA18" s="19" t="str">
        <f>IF(OR(AB18="Preventivo",AB18="Detectivo"),"Probabilidad",IF(AB18="Correctivo","Impacto",""))</f>
        <v>Probabilidad</v>
      </c>
      <c r="AB18" s="25" t="s">
        <v>83</v>
      </c>
      <c r="AC18" s="25" t="s">
        <v>70</v>
      </c>
      <c r="AD18" s="113" t="str">
        <f t="shared" si="0"/>
        <v>30%</v>
      </c>
      <c r="AE18" s="25" t="s">
        <v>62</v>
      </c>
      <c r="AF18" s="25" t="s">
        <v>63</v>
      </c>
      <c r="AG18" s="25" t="s">
        <v>64</v>
      </c>
      <c r="AH18" s="114">
        <f>IFERROR(IF(AA18="Probabilidad",(N18-(+N18*AD18)),IF(AA18="Impacto",N18,"")),"")</f>
        <v>0.42</v>
      </c>
      <c r="AI18" s="28" t="str">
        <f>IFERROR(IF(AH18="","",IF(AH18&lt;=0.2,"Muy Baja",IF(AH18&lt;=0.4,"Baja",IF(AH18&lt;=0.6,"Media",IF(AH18&lt;=0.8,"Alta","Muy Alta"))))),"")</f>
        <v>Media</v>
      </c>
      <c r="AJ18" s="112">
        <f>+AH18</f>
        <v>0.42</v>
      </c>
      <c r="AK18" s="28" t="str">
        <f>IFERROR(IF(AL18="","",IF(AL18&lt;=0.2,"Leve",IF(AL18&lt;=0.4,"Menor",IF(AL18&lt;=0.6,"Moderado",IF(AL18&lt;=0.8,"Mayor","Catastrófico"))))),"")</f>
        <v>Moderado</v>
      </c>
      <c r="AL18" s="112">
        <f>IFERROR(IF(AA18="Impacto",(R18-(+R18*AD18)),IF(AA18="Probabilidad",R18,"")),"")</f>
        <v>0.6</v>
      </c>
      <c r="AM18" s="28" t="str">
        <f>IFERROR(IF(OR(AND(AI18="Muy Baja",AK18="Leve"),AND(AI18="Muy Baja",AK18="Menor"),AND(AI18="Baja",AK18="Leve")),"Bajo",IF(OR(AND(AI18="Muy baja",AK18="Moderado"),AND(AI18="Baja",AK18="Menor"),AND(AI18="Baja",AK18="Moderado"),AND(AI18="Media",AK18="Leve"),AND(AI18="Media",AK18="Menor"),AND(AI18="Media",AK18="Moderado"),AND(AI18="Alta",AK18="Leve"),AND(AI18="Alta",AK18="Menor")),"Moderado",IF(OR(AND(AI18="Muy Baja",AK18="Mayor"),AND(AI18="Baja",AK18="Mayor"),AND(AI18="Media",AK18="Mayor"),AND(AI18="Alta",AK18="Moderado"),AND(AI18="Alta",AK18="Mayor"),AND(AI18="Muy Alta",AK18="Leve"),AND(AI18="Muy Alta",AK18="Menor"),AND(AI18="Muy Alta",AK18="Moderado"),AND(AI18="Muy Alta",AK18="Mayor")),"Alto",IF(OR(AND(AI18="Muy Baja",AK18="Catastrófico"),AND(AI18="Baja",AK18="Catastrófico"),AND(AI18="Media",AK18="Catastrófico"),AND(AI18="Alta",AK18="Catastrófico"),AND(AI18="Muy Alta",AK18="Catastrófico")),"Extremo","")))),"")</f>
        <v>Moderado</v>
      </c>
      <c r="AN18" s="32" t="s">
        <v>65</v>
      </c>
      <c r="AO18" s="115"/>
      <c r="AP18" s="115"/>
      <c r="AQ18" s="115"/>
      <c r="AR18" s="115"/>
      <c r="AS18" s="115"/>
      <c r="AT18" s="115"/>
      <c r="AU18" s="115"/>
      <c r="AV18" s="115"/>
      <c r="AW18" s="115"/>
      <c r="AX18" s="116"/>
    </row>
    <row r="19" spans="1:51" s="120" customFormat="1" ht="95.1" customHeight="1" x14ac:dyDescent="0.25">
      <c r="A19" s="186">
        <v>4</v>
      </c>
      <c r="B19" s="187" t="s">
        <v>91</v>
      </c>
      <c r="C19" s="188" t="s">
        <v>92</v>
      </c>
      <c r="D19" s="186" t="s">
        <v>93</v>
      </c>
      <c r="E19" s="186" t="s">
        <v>94</v>
      </c>
      <c r="F19" s="187" t="s">
        <v>107</v>
      </c>
      <c r="G19" s="187" t="s">
        <v>108</v>
      </c>
      <c r="H19" s="187" t="s">
        <v>109</v>
      </c>
      <c r="I19" s="187" t="s">
        <v>110</v>
      </c>
      <c r="J19" s="191" t="s">
        <v>111</v>
      </c>
      <c r="K19" s="187" t="s">
        <v>52</v>
      </c>
      <c r="L19" s="187">
        <v>20</v>
      </c>
      <c r="M19" s="186" t="str">
        <f>IFERROR(IF(L19&lt;=0,"",IF(L19&lt;=2,"Muy Baja",IF(L19&lt;=24,"Baja",IF(L19&lt;=500,"Media",IF(L19&lt;=5000,"Alta","Muy Alta"))))),"")</f>
        <v>Baja</v>
      </c>
      <c r="N19" s="193">
        <f>IFERROR(IF(M19="","",IF(M19="Muy Baja",0.2,IF(M19="Baja",0.4,IF(M19="Media",0.6,IF(M19="Alta",0.8,IF(M19="Muy Alta",1,)))))),"")</f>
        <v>0.4</v>
      </c>
      <c r="O19" s="194" t="s">
        <v>100</v>
      </c>
      <c r="P19" s="193" t="str">
        <f>IF(NOT(ISERROR(MATCH(O19,'[3]Tabla Impacto'!$B$221:$B$223,0))),'[3]Tabla Impacto'!$F$223&amp;"Por favor no seleccionar los criterios de impacto(Afectación Económica o presupuestal y Pérdida Reputacional)",O19)</f>
        <v xml:space="preserve">     El riesgo afecta la imagen de la entidad con algunos usuarios de relevancia frente al logro de los objetivos</v>
      </c>
      <c r="Q19" s="186" t="str">
        <f>IFERROR(IF(OR(P19='[3]Tabla Impacto'!$C$11,P19='[3]Tabla Impacto'!$D$11),"Leve",IF(OR(P19='[3]Tabla Impacto'!$C$12,P19='[3]Tabla Impacto'!$D$12),"Menor",IF(OR(P19='[3]Tabla Impacto'!$C$13,P19='[3]Tabla Impacto'!$D$13),"Moderado",IF(OR(P19='[3]Tabla Impacto'!$C$14,P19='[3]Tabla Impacto'!$D$14),"Mayor",IF(OR(P19='[3]Tabla Impacto'!$C$15,P19='[3]Tabla Impacto'!$D$15),"Catastrófico",""))))),"")</f>
        <v>Moderado</v>
      </c>
      <c r="R19" s="193">
        <f>IFERROR(IF(Q19="","",IF(Q19="Leve",0.2,IF(Q19="Menor",0.4,IF(Q19="Moderado",0.6,IF(Q19="Mayor",0.8,IF(Q19="Catastrófico",1,)))))),"")</f>
        <v>0.6</v>
      </c>
      <c r="S19" s="186" t="str">
        <f>IFERROR(IF(OR(AND(M19="Muy Baja",Q19="Leve"),AND(M19="Muy Baja",Q19="Menor"),AND(M19="Baja",Q19="Leve")),"Bajo",IF(OR(AND(M19="Muy baja",Q19="Moderado"),AND(M19="Baja",Q19="Menor"),AND(M19="Baja",Q19="Moderado"),AND(M19="Media",Q19="Leve"),AND(M19="Media",Q19="Menor"),AND(M19="Media",Q19="Moderado"),AND(M19="Alta",Q19="Leve"),AND(M19="Alta",Q19="Menor")),"Moderado",IF(OR(AND(M19="Muy Baja",Q19="Mayor"),AND(M19="Baja",Q19="Mayor"),AND(M19="Media",Q19="Mayor"),AND(M19="Alta",Q19="Moderado"),AND(M19="Alta",Q19="Mayor"),AND(M19="Muy Alta",Q19="Leve"),AND(M19="Muy Alta",Q19="Menor"),AND(M19="Muy Alta",Q19="Moderado"),AND(M19="Muy Alta",Q19="Mayor")),"Alto",IF(OR(AND(M19="Muy Baja",Q19="Catastrófico"),AND(M19="Baja",Q19="Catastrófico"),AND(M19="Media",Q19="Catastrófico"),AND(M19="Alta",Q19="Catastrófico"),AND(M19="Muy Alta",Q19="Catastrófico")),"Extremo","")))),"")</f>
        <v>Moderado</v>
      </c>
      <c r="T19" s="111">
        <v>6</v>
      </c>
      <c r="U19" s="37" t="s">
        <v>112</v>
      </c>
      <c r="V19" s="37" t="s">
        <v>113</v>
      </c>
      <c r="W19" s="37" t="s">
        <v>114</v>
      </c>
      <c r="X19" s="37" t="s">
        <v>115</v>
      </c>
      <c r="Y19" s="37" t="s">
        <v>116</v>
      </c>
      <c r="Z19" s="37" t="s">
        <v>117</v>
      </c>
      <c r="AA19" s="111" t="s">
        <v>118</v>
      </c>
      <c r="AB19" s="40" t="s">
        <v>60</v>
      </c>
      <c r="AC19" s="40" t="s">
        <v>70</v>
      </c>
      <c r="AD19" s="118" t="str">
        <f t="shared" si="0"/>
        <v>40%</v>
      </c>
      <c r="AE19" s="40" t="s">
        <v>119</v>
      </c>
      <c r="AF19" s="40" t="s">
        <v>63</v>
      </c>
      <c r="AG19" s="40" t="s">
        <v>64</v>
      </c>
      <c r="AH19" s="119">
        <f>IFERROR(IF(AA19="Probabilidad",(N19-(+N19*AD19)),IF(AA19="Impacto",N19,"")),"")</f>
        <v>0.24</v>
      </c>
      <c r="AI19" s="43" t="str">
        <f>IFERROR(IF(AH19="","",IF(AH19&lt;=0.2,"Muy Baja",IF(AH19&lt;=0.4,"Baja",IF(AH19&lt;=0.6,"Media",IF(AH19&lt;=0.8,"Alta","Muy Alta"))))),"")</f>
        <v>Baja</v>
      </c>
      <c r="AJ19" s="117">
        <f t="shared" ref="AJ19:AJ24" si="10">+AH19</f>
        <v>0.24</v>
      </c>
      <c r="AK19" s="43" t="str">
        <f>IFERROR(IF(AL19="","",IF(AL19&lt;=0.2,"Leve",IF(AL19&lt;=0.4,"Menor",IF(AL19&lt;=0.6,"Moderado",IF(AL19&lt;=0.8,"Mayor","Catastrófico"))))),"")</f>
        <v>Moderado</v>
      </c>
      <c r="AL19" s="117">
        <f>IFERROR(IF(AA19="Impacto",(R19-(+R19*AD19)),IF(AA19="Probabilidad",R19,"")),"")</f>
        <v>0.6</v>
      </c>
      <c r="AM19" s="43" t="str">
        <f>IFERROR(IF(OR(AND(AI19="Muy Baja",AK19="Leve"),AND(AI19="Muy Baja",AK19="Menor"),AND(AI19="Baja",AK19="Leve")),"Bajo",IF(OR(AND(AI19="Muy baja",AK19="Moderado"),AND(AI19="Baja",AK19="Menor"),AND(AI19="Baja",AK19="Moderado"),AND(AI19="Media",AK19="Leve"),AND(AI19="Media",AK19="Menor"),AND(AI19="Media",AK19="Moderado"),AND(AI19="Alta",AK19="Leve"),AND(AI19="Alta",AK19="Menor")),"Moderado",IF(OR(AND(AI19="Muy Baja",AK19="Mayor"),AND(AI19="Baja",AK19="Mayor"),AND(AI19="Media",AK19="Mayor"),AND(AI19="Alta",AK19="Moderado"),AND(AI19="Alta",AK19="Mayor"),AND(AI19="Muy Alta",AK19="Leve"),AND(AI19="Muy Alta",AK19="Menor"),AND(AI19="Muy Alta",AK19="Moderado"),AND(AI19="Muy Alta",AK19="Mayor")),"Alto",IF(OR(AND(AI19="Muy Baja",AK19="Catastrófico"),AND(AI19="Baja",AK19="Catastrófico"),AND(AI19="Media",AK19="Catastrófico"),AND(AI19="Alta",AK19="Catastrófico"),AND(AI19="Muy Alta",AK19="Catastrófico")),"Extremo","")))),"")</f>
        <v>Moderado</v>
      </c>
      <c r="AN19" s="192" t="s">
        <v>65</v>
      </c>
    </row>
    <row r="20" spans="1:51" s="120" customFormat="1" ht="97.5" customHeight="1" x14ac:dyDescent="0.25">
      <c r="A20" s="186"/>
      <c r="B20" s="187"/>
      <c r="C20" s="189"/>
      <c r="D20" s="186"/>
      <c r="E20" s="186"/>
      <c r="F20" s="187"/>
      <c r="G20" s="187"/>
      <c r="H20" s="187"/>
      <c r="I20" s="187"/>
      <c r="J20" s="191"/>
      <c r="K20" s="187"/>
      <c r="L20" s="187"/>
      <c r="M20" s="186"/>
      <c r="N20" s="193"/>
      <c r="O20" s="194"/>
      <c r="P20" s="193"/>
      <c r="Q20" s="186"/>
      <c r="R20" s="193"/>
      <c r="S20" s="186"/>
      <c r="T20" s="111">
        <v>7</v>
      </c>
      <c r="U20" s="37" t="s">
        <v>120</v>
      </c>
      <c r="V20" s="37" t="s">
        <v>121</v>
      </c>
      <c r="W20" s="37" t="s">
        <v>122</v>
      </c>
      <c r="X20" s="37" t="s">
        <v>123</v>
      </c>
      <c r="Y20" s="37" t="s">
        <v>124</v>
      </c>
      <c r="Z20" s="37" t="s">
        <v>125</v>
      </c>
      <c r="AA20" s="111" t="s">
        <v>118</v>
      </c>
      <c r="AB20" s="40" t="s">
        <v>60</v>
      </c>
      <c r="AC20" s="40" t="s">
        <v>70</v>
      </c>
      <c r="AD20" s="118" t="str">
        <f t="shared" si="0"/>
        <v>40%</v>
      </c>
      <c r="AE20" s="40" t="s">
        <v>119</v>
      </c>
      <c r="AF20" s="40" t="s">
        <v>63</v>
      </c>
      <c r="AG20" s="40" t="s">
        <v>64</v>
      </c>
      <c r="AH20" s="119">
        <f>IFERROR(IF(AND(AA19="Probabilidad",AA20="Probabilidad"),(AJ19-(+AJ19*AD20)),IF(AA20="Probabilidad",(N19-(+N19*AD20)),IF(AA20="Impacto",AJ19,""))),"")</f>
        <v>0.14399999999999999</v>
      </c>
      <c r="AI20" s="43" t="str">
        <f t="shared" ref="AI20" si="11">IFERROR(IF(AH20="","",IF(AH20&lt;=0.2,"Muy Baja",IF(AH20&lt;=0.4,"Baja",IF(AH20&lt;=0.6,"Media",IF(AH20&lt;=0.8,"Alta","Muy Alta"))))),"")</f>
        <v>Muy Baja</v>
      </c>
      <c r="AJ20" s="117">
        <f t="shared" si="10"/>
        <v>0.14399999999999999</v>
      </c>
      <c r="AK20" s="43" t="str">
        <f t="shared" ref="AK20:AK21" si="12">IFERROR(IF(AL20="","",IF(AL20&lt;=0.2,"Leve",IF(AL20&lt;=0.4,"Menor",IF(AL20&lt;=0.6,"Moderado",IF(AL20&lt;=0.8,"Mayor","Catastrófico"))))),"")</f>
        <v>Moderado</v>
      </c>
      <c r="AL20" s="117">
        <f>IFERROR(IF(AND(AA19="Impacto",AA20="Impacto"),(AL19-(+AL19*AD20)),IF(AND(AA19="Probabilidad",AA20="Impacto"),(AL19-(+AL19*AD20)),IF(AA20="Probabilidad",AL19,""))),"")</f>
        <v>0.6</v>
      </c>
      <c r="AM20" s="43" t="str">
        <f>IFERROR(IF(OR(AND(AI20="Muy Baja",AK20="Leve"),AND(AI20="Muy Baja",AK20="Menor"),AND(AI20="Baja",AK20="Leve")),"Bajo",IF(OR(AND(AI20="Muy baja",AK20="Moderado"),AND(AI20="Baja",AK20="Menor"),AND(AI20="Baja",AK20="Moderado"),AND(AI20="Media",AK20="Leve"),AND(AI20="Media",AK20="Menor"),AND(AI20="Media",AK20="Moderado"),AND(AI20="Alta",AK20="Leve"),AND(AI20="Alta",AK20="Menor")),"Moderado",IF(OR(AND(AI20="Muy Baja",AK20="Mayor"),AND(AI20="Baja",AK20="Mayor"),AND(AI20="Media",AK20="Mayor"),AND(AI20="Alta",AK20="Moderado"),AND(AI20="Alta",AK20="Mayor"),AND(AI20="Muy Alta",AK20="Leve"),AND(AI20="Muy Alta",AK20="Menor"),AND(AI20="Muy Alta",AK20="Moderado"),AND(AI20="Muy Alta",AK20="Mayor")),"Alto",IF(OR(AND(AI20="Muy Baja",AK20="Catastrófico"),AND(AI20="Baja",AK20="Catastrófico"),AND(AI20="Media",AK20="Catastrófico"),AND(AI20="Alta",AK20="Catastrófico"),AND(AI20="Muy Alta",AK20="Catastrófico")),"Extremo","")))),"")</f>
        <v>Moderado</v>
      </c>
      <c r="AN20" s="192"/>
    </row>
    <row r="21" spans="1:51" s="120" customFormat="1" ht="69.95" customHeight="1" x14ac:dyDescent="0.25">
      <c r="A21" s="186"/>
      <c r="B21" s="187"/>
      <c r="C21" s="190"/>
      <c r="D21" s="186"/>
      <c r="E21" s="186"/>
      <c r="F21" s="187"/>
      <c r="G21" s="187"/>
      <c r="H21" s="187"/>
      <c r="I21" s="187"/>
      <c r="J21" s="191"/>
      <c r="K21" s="187"/>
      <c r="L21" s="187"/>
      <c r="M21" s="186"/>
      <c r="N21" s="193"/>
      <c r="O21" s="194"/>
      <c r="P21" s="193"/>
      <c r="Q21" s="186"/>
      <c r="R21" s="193"/>
      <c r="S21" s="186"/>
      <c r="T21" s="111">
        <v>8</v>
      </c>
      <c r="U21" s="37" t="s">
        <v>126</v>
      </c>
      <c r="V21" s="37" t="s">
        <v>127</v>
      </c>
      <c r="W21" s="37" t="s">
        <v>128</v>
      </c>
      <c r="X21" s="37" t="s">
        <v>129</v>
      </c>
      <c r="Y21" s="37" t="s">
        <v>130</v>
      </c>
      <c r="Z21" s="37" t="s">
        <v>131</v>
      </c>
      <c r="AA21" s="111" t="s">
        <v>10</v>
      </c>
      <c r="AB21" s="40" t="s">
        <v>89</v>
      </c>
      <c r="AC21" s="40" t="s">
        <v>70</v>
      </c>
      <c r="AD21" s="118" t="str">
        <f t="shared" si="0"/>
        <v>25%</v>
      </c>
      <c r="AE21" s="40" t="s">
        <v>119</v>
      </c>
      <c r="AF21" s="40" t="s">
        <v>63</v>
      </c>
      <c r="AG21" s="40" t="s">
        <v>64</v>
      </c>
      <c r="AH21" s="119">
        <f>IFERROR(IF(AND(AA20="Probabilidad",AA21="Probabilidad"),(AJ20-(+AJ20*AD21)),IF(AND(AA20="Impacto",AA21="Probabilidad"),(AJ19-(+AJ19*AD21)),IF(AA21="Impacto",AJ20,""))),"")</f>
        <v>0.14399999999999999</v>
      </c>
      <c r="AI21" s="43" t="str">
        <f>IFERROR(IF(AH21="","",IF(AH21&lt;=0.2,"Muy Baja",IF(AH21&lt;=0.4,"Baja",IF(AH21&lt;=0.6,"Media",IF(AH21&lt;=0.8,"Alta","Muy Alta"))))),"")</f>
        <v>Muy Baja</v>
      </c>
      <c r="AJ21" s="117">
        <f t="shared" si="10"/>
        <v>0.14399999999999999</v>
      </c>
      <c r="AK21" s="43" t="str">
        <f t="shared" si="12"/>
        <v>Moderado</v>
      </c>
      <c r="AL21" s="117">
        <f>IFERROR(IF(AND(AA20="Impacto",AA21="Impacto"),(AL20-(+AL20*AD21)),IF(AND(AA20="Probabilidad",AA21="Impacto"),(AL20-(+AL20*AD21)),IF(AA21="Probabilidad",AL20,""))),"")</f>
        <v>0.44999999999999996</v>
      </c>
      <c r="AM21" s="43" t="str">
        <f t="shared" ref="AM21" si="13">IFERROR(IF(OR(AND(AI21="Muy Baja",AK21="Leve"),AND(AI21="Muy Baja",AK21="Menor"),AND(AI21="Baja",AK21="Leve")),"Bajo",IF(OR(AND(AI21="Muy baja",AK21="Moderado"),AND(AI21="Baja",AK21="Menor"),AND(AI21="Baja",AK21="Moderado"),AND(AI21="Media",AK21="Leve"),AND(AI21="Media",AK21="Menor"),AND(AI21="Media",AK21="Moderado"),AND(AI21="Alta",AK21="Leve"),AND(AI21="Alta",AK21="Menor")),"Moderado",IF(OR(AND(AI21="Muy Baja",AK21="Mayor"),AND(AI21="Baja",AK21="Mayor"),AND(AI21="Media",AK21="Mayor"),AND(AI21="Alta",AK21="Moderado"),AND(AI21="Alta",AK21="Mayor"),AND(AI21="Muy Alta",AK21="Leve"),AND(AI21="Muy Alta",AK21="Menor"),AND(AI21="Muy Alta",AK21="Moderado"),AND(AI21="Muy Alta",AK21="Mayor")),"Alto",IF(OR(AND(AI21="Muy Baja",AK21="Catastrófico"),AND(AI21="Baja",AK21="Catastrófico"),AND(AI21="Media",AK21="Catastrófico"),AND(AI21="Alta",AK21="Catastrófico"),AND(AI21="Muy Alta",AK21="Catastrófico")),"Extremo","")))),"")</f>
        <v>Moderado</v>
      </c>
      <c r="AN21" s="192"/>
    </row>
    <row r="22" spans="1:51" s="120" customFormat="1" ht="69.95" customHeight="1" x14ac:dyDescent="0.25">
      <c r="A22" s="186">
        <v>5</v>
      </c>
      <c r="B22" s="187" t="s">
        <v>91</v>
      </c>
      <c r="C22" s="188" t="s">
        <v>132</v>
      </c>
      <c r="D22" s="186" t="s">
        <v>93</v>
      </c>
      <c r="E22" s="186" t="s">
        <v>94</v>
      </c>
      <c r="F22" s="187" t="s">
        <v>133</v>
      </c>
      <c r="G22" s="187" t="s">
        <v>134</v>
      </c>
      <c r="H22" s="187" t="s">
        <v>135</v>
      </c>
      <c r="I22" s="187" t="s">
        <v>110</v>
      </c>
      <c r="J22" s="191" t="s">
        <v>136</v>
      </c>
      <c r="K22" s="187" t="s">
        <v>52</v>
      </c>
      <c r="L22" s="187">
        <v>5</v>
      </c>
      <c r="M22" s="186" t="str">
        <f t="shared" ref="M22" si="14">IFERROR(IF(L22&lt;=0,"",IF(L22&lt;=2,"Muy Baja",IF(L22&lt;=24,"Baja",IF(L22&lt;=500,"Media",IF(L22&lt;=5000,"Alta","Muy Alta"))))),"")</f>
        <v>Baja</v>
      </c>
      <c r="N22" s="193">
        <f t="shared" ref="N22" si="15">IFERROR(IF(M22="","",IF(M22="Muy Baja",0.2,IF(M22="Baja",0.4,IF(M22="Media",0.6,IF(M22="Alta",0.8,IF(M22="Muy Alta",1,)))))),"")</f>
        <v>0.4</v>
      </c>
      <c r="O22" s="194" t="s">
        <v>100</v>
      </c>
      <c r="P22" s="193" t="str">
        <f>IF(NOT(ISERROR(MATCH(O22,'[3]Tabla Impacto'!$B$221:$B$223,0))),'[3]Tabla Impacto'!$F$223&amp;"Por favor no seleccionar los criterios de impacto(Afectación Económica o presupuestal y Pérdida Reputacional)",O22)</f>
        <v xml:space="preserve">     El riesgo afecta la imagen de la entidad con algunos usuarios de relevancia frente al logro de los objetivos</v>
      </c>
      <c r="Q22" s="186" t="str">
        <f>IFERROR(IF(OR(P22='[3]Tabla Impacto'!$C$11,P22='[3]Tabla Impacto'!$D$11),"Leve",IF(OR(P22='[3]Tabla Impacto'!$C$12,P22='[3]Tabla Impacto'!$D$12),"Menor",IF(OR(P22='[3]Tabla Impacto'!$C$13,P22='[3]Tabla Impacto'!$D$13),"Moderado",IF(OR(P22='[3]Tabla Impacto'!$C$14,P22='[3]Tabla Impacto'!$D$14),"Mayor",IF(OR(P22='[3]Tabla Impacto'!$C$15,P22='[3]Tabla Impacto'!$D$15),"Catastrófico",""))))),"")</f>
        <v>Moderado</v>
      </c>
      <c r="R22" s="193">
        <f t="shared" ref="R22" si="16">IFERROR(IF(Q22="","",IF(Q22="Leve",0.2,IF(Q22="Menor",0.4,IF(Q22="Moderado",0.6,IF(Q22="Mayor",0.8,IF(Q22="Catastrófico",1,)))))),"")</f>
        <v>0.6</v>
      </c>
      <c r="S22" s="186" t="str">
        <f t="shared" ref="S22" si="17">IFERROR(IF(OR(AND(M22="Muy Baja",Q22="Leve"),AND(M22="Muy Baja",Q22="Menor"),AND(M22="Baja",Q22="Leve")),"Bajo",IF(OR(AND(M22="Muy baja",Q22="Moderado"),AND(M22="Baja",Q22="Menor"),AND(M22="Baja",Q22="Moderado"),AND(M22="Media",Q22="Leve"),AND(M22="Media",Q22="Menor"),AND(M22="Media",Q22="Moderado"),AND(M22="Alta",Q22="Leve"),AND(M22="Alta",Q22="Menor")),"Moderado",IF(OR(AND(M22="Muy Baja",Q22="Mayor"),AND(M22="Baja",Q22="Mayor"),AND(M22="Media",Q22="Mayor"),AND(M22="Alta",Q22="Moderado"),AND(M22="Alta",Q22="Mayor"),AND(M22="Muy Alta",Q22="Leve"),AND(M22="Muy Alta",Q22="Menor"),AND(M22="Muy Alta",Q22="Moderado"),AND(M22="Muy Alta",Q22="Mayor")),"Alto",IF(OR(AND(M22="Muy Baja",Q22="Catastrófico"),AND(M22="Baja",Q22="Catastrófico"),AND(M22="Media",Q22="Catastrófico"),AND(M22="Alta",Q22="Catastrófico"),AND(M22="Muy Alta",Q22="Catastrófico")),"Extremo","")))),"")</f>
        <v>Moderado</v>
      </c>
      <c r="T22" s="111">
        <v>9</v>
      </c>
      <c r="U22" s="37" t="s">
        <v>137</v>
      </c>
      <c r="V22" s="37" t="s">
        <v>113</v>
      </c>
      <c r="W22" s="37" t="s">
        <v>114</v>
      </c>
      <c r="X22" s="37" t="s">
        <v>115</v>
      </c>
      <c r="Y22" s="37" t="s">
        <v>138</v>
      </c>
      <c r="Z22" s="37" t="s">
        <v>139</v>
      </c>
      <c r="AA22" s="111" t="s">
        <v>118</v>
      </c>
      <c r="AB22" s="40" t="s">
        <v>60</v>
      </c>
      <c r="AC22" s="40" t="s">
        <v>70</v>
      </c>
      <c r="AD22" s="118" t="str">
        <f t="shared" si="0"/>
        <v>40%</v>
      </c>
      <c r="AE22" s="40" t="s">
        <v>119</v>
      </c>
      <c r="AF22" s="40" t="s">
        <v>63</v>
      </c>
      <c r="AG22" s="40" t="s">
        <v>64</v>
      </c>
      <c r="AH22" s="119">
        <f>IFERROR(IF(AA22="Probabilidad",(N22-(+N22*AD22)),IF(AA22="Impacto",N22,"")),"")</f>
        <v>0.24</v>
      </c>
      <c r="AI22" s="43" t="str">
        <f>IFERROR(IF(AH22="","",IF(AH22&lt;=0.2,"Muy Baja",IF(AH22&lt;=0.4,"Baja",IF(AH22&lt;=0.6,"Media",IF(AH22&lt;=0.8,"Alta","Muy Alta"))))),"")</f>
        <v>Baja</v>
      </c>
      <c r="AJ22" s="117">
        <f t="shared" si="10"/>
        <v>0.24</v>
      </c>
      <c r="AK22" s="43" t="str">
        <f>IFERROR(IF(AL22="","",IF(AL22&lt;=0.2,"Leve",IF(AL22&lt;=0.4,"Menor",IF(AL22&lt;=0.6,"Moderado",IF(AL22&lt;=0.8,"Mayor","Catastrófico"))))),"")</f>
        <v>Moderado</v>
      </c>
      <c r="AL22" s="117">
        <f>IFERROR(IF(AA22="Impacto",(R22-(+R22*AD22)),IF(AA22="Probabilidad",R22,"")),"")</f>
        <v>0.6</v>
      </c>
      <c r="AM22" s="43" t="str">
        <f>IFERROR(IF(OR(AND(AI22="Muy Baja",AK22="Leve"),AND(AI22="Muy Baja",AK22="Menor"),AND(AI22="Baja",AK22="Leve")),"Bajo",IF(OR(AND(AI22="Muy baja",AK22="Moderado"),AND(AI22="Baja",AK22="Menor"),AND(AI22="Baja",AK22="Moderado"),AND(AI22="Media",AK22="Leve"),AND(AI22="Media",AK22="Menor"),AND(AI22="Media",AK22="Moderado"),AND(AI22="Alta",AK22="Leve"),AND(AI22="Alta",AK22="Menor")),"Moderado",IF(OR(AND(AI22="Muy Baja",AK22="Mayor"),AND(AI22="Baja",AK22="Mayor"),AND(AI22="Media",AK22="Mayor"),AND(AI22="Alta",AK22="Moderado"),AND(AI22="Alta",AK22="Mayor"),AND(AI22="Muy Alta",AK22="Leve"),AND(AI22="Muy Alta",AK22="Menor"),AND(AI22="Muy Alta",AK22="Moderado"),AND(AI22="Muy Alta",AK22="Mayor")),"Alto",IF(OR(AND(AI22="Muy Baja",AK22="Catastrófico"),AND(AI22="Baja",AK22="Catastrófico"),AND(AI22="Media",AK22="Catastrófico"),AND(AI22="Alta",AK22="Catastrófico"),AND(AI22="Muy Alta",AK22="Catastrófico")),"Extremo","")))),"")</f>
        <v>Moderado</v>
      </c>
      <c r="AN22" s="192" t="s">
        <v>140</v>
      </c>
    </row>
    <row r="23" spans="1:51" s="120" customFormat="1" ht="69.95" customHeight="1" x14ac:dyDescent="0.25">
      <c r="A23" s="186"/>
      <c r="B23" s="187"/>
      <c r="C23" s="189"/>
      <c r="D23" s="186"/>
      <c r="E23" s="186"/>
      <c r="F23" s="187"/>
      <c r="G23" s="187"/>
      <c r="H23" s="187"/>
      <c r="I23" s="187"/>
      <c r="J23" s="191"/>
      <c r="K23" s="187"/>
      <c r="L23" s="187"/>
      <c r="M23" s="186"/>
      <c r="N23" s="193"/>
      <c r="O23" s="194"/>
      <c r="P23" s="193"/>
      <c r="Q23" s="186"/>
      <c r="R23" s="193"/>
      <c r="S23" s="186"/>
      <c r="T23" s="111">
        <v>10</v>
      </c>
      <c r="U23" s="37" t="s">
        <v>141</v>
      </c>
      <c r="V23" s="37" t="s">
        <v>142</v>
      </c>
      <c r="W23" s="37" t="s">
        <v>114</v>
      </c>
      <c r="X23" s="37" t="s">
        <v>115</v>
      </c>
      <c r="Y23" s="37" t="s">
        <v>138</v>
      </c>
      <c r="Z23" s="37" t="s">
        <v>139</v>
      </c>
      <c r="AA23" s="111" t="s">
        <v>118</v>
      </c>
      <c r="AB23" s="40" t="s">
        <v>60</v>
      </c>
      <c r="AC23" s="40" t="s">
        <v>70</v>
      </c>
      <c r="AD23" s="118" t="str">
        <f t="shared" si="0"/>
        <v>40%</v>
      </c>
      <c r="AE23" s="40" t="s">
        <v>119</v>
      </c>
      <c r="AF23" s="40" t="s">
        <v>63</v>
      </c>
      <c r="AG23" s="40" t="s">
        <v>64</v>
      </c>
      <c r="AH23" s="119">
        <f>IFERROR(IF(AND(AA22="Probabilidad",AA23="Probabilidad"),(AJ22-(+AJ22*AD23)),IF(AA23="Probabilidad",(N22-(+N22*AD23)),IF(AA23="Impacto",AJ22,""))),"")</f>
        <v>0.14399999999999999</v>
      </c>
      <c r="AI23" s="43" t="str">
        <f t="shared" ref="AI23" si="18">IFERROR(IF(AH23="","",IF(AH23&lt;=0.2,"Muy Baja",IF(AH23&lt;=0.4,"Baja",IF(AH23&lt;=0.6,"Media",IF(AH23&lt;=0.8,"Alta","Muy Alta"))))),"")</f>
        <v>Muy Baja</v>
      </c>
      <c r="AJ23" s="117">
        <f t="shared" si="10"/>
        <v>0.14399999999999999</v>
      </c>
      <c r="AK23" s="43" t="str">
        <f t="shared" ref="AK23:AK26" si="19">IFERROR(IF(AL23="","",IF(AL23&lt;=0.2,"Leve",IF(AL23&lt;=0.4,"Menor",IF(AL23&lt;=0.6,"Moderado",IF(AL23&lt;=0.8,"Mayor","Catastrófico"))))),"")</f>
        <v>Moderado</v>
      </c>
      <c r="AL23" s="117">
        <f>IFERROR(IF(AND(AA22="Impacto",AA23="Impacto"),(AL22-(+AL22*AD23)),IF(AND(AA22="Probabilidad",AA23="Impacto"),(AL22-(+AL22*AD23)),IF(AA23="Probabilidad",AL22,""))),"")</f>
        <v>0.6</v>
      </c>
      <c r="AM23" s="43" t="str">
        <f>IFERROR(IF(OR(AND(AI23="Muy Baja",AK23="Leve"),AND(AI23="Muy Baja",AK23="Menor"),AND(AI23="Baja",AK23="Leve")),"Bajo",IF(OR(AND(AI23="Muy baja",AK23="Moderado"),AND(AI23="Baja",AK23="Menor"),AND(AI23="Baja",AK23="Moderado"),AND(AI23="Media",AK23="Leve"),AND(AI23="Media",AK23="Menor"),AND(AI23="Media",AK23="Moderado"),AND(AI23="Alta",AK23="Leve"),AND(AI23="Alta",AK23="Menor")),"Moderado",IF(OR(AND(AI23="Muy Baja",AK23="Mayor"),AND(AI23="Baja",AK23="Mayor"),AND(AI23="Media",AK23="Mayor"),AND(AI23="Alta",AK23="Moderado"),AND(AI23="Alta",AK23="Mayor"),AND(AI23="Muy Alta",AK23="Leve"),AND(AI23="Muy Alta",AK23="Menor"),AND(AI23="Muy Alta",AK23="Moderado"),AND(AI23="Muy Alta",AK23="Mayor")),"Alto",IF(OR(AND(AI23="Muy Baja",AK23="Catastrófico"),AND(AI23="Baja",AK23="Catastrófico"),AND(AI23="Media",AK23="Catastrófico"),AND(AI23="Alta",AK23="Catastrófico"),AND(AI23="Muy Alta",AK23="Catastrófico")),"Extremo","")))),"")</f>
        <v>Moderado</v>
      </c>
      <c r="AN23" s="192"/>
    </row>
    <row r="24" spans="1:51" s="120" customFormat="1" ht="114.75" customHeight="1" x14ac:dyDescent="0.25">
      <c r="A24" s="186"/>
      <c r="B24" s="187"/>
      <c r="C24" s="190"/>
      <c r="D24" s="186"/>
      <c r="E24" s="186"/>
      <c r="F24" s="187"/>
      <c r="G24" s="187"/>
      <c r="H24" s="187"/>
      <c r="I24" s="187"/>
      <c r="J24" s="191"/>
      <c r="K24" s="187"/>
      <c r="L24" s="187"/>
      <c r="M24" s="186"/>
      <c r="N24" s="193"/>
      <c r="O24" s="194"/>
      <c r="P24" s="193"/>
      <c r="Q24" s="186"/>
      <c r="R24" s="193"/>
      <c r="S24" s="186"/>
      <c r="T24" s="111">
        <v>11</v>
      </c>
      <c r="U24" s="37" t="s">
        <v>143</v>
      </c>
      <c r="V24" s="37" t="s">
        <v>144</v>
      </c>
      <c r="W24" s="37" t="s">
        <v>103</v>
      </c>
      <c r="X24" s="37" t="s">
        <v>145</v>
      </c>
      <c r="Y24" s="37" t="s">
        <v>146</v>
      </c>
      <c r="Z24" s="37" t="s">
        <v>147</v>
      </c>
      <c r="AA24" s="111" t="s">
        <v>10</v>
      </c>
      <c r="AB24" s="40" t="s">
        <v>89</v>
      </c>
      <c r="AC24" s="40" t="s">
        <v>70</v>
      </c>
      <c r="AD24" s="118" t="str">
        <f t="shared" si="0"/>
        <v>25%</v>
      </c>
      <c r="AE24" s="40" t="s">
        <v>119</v>
      </c>
      <c r="AF24" s="40" t="s">
        <v>63</v>
      </c>
      <c r="AG24" s="40" t="s">
        <v>64</v>
      </c>
      <c r="AH24" s="119">
        <f>IFERROR(IF(AND(AA23="Probabilidad",AA24="Probabilidad"),(AJ23-(+AJ23*AD24)),IF(AND(AA23="Impacto",AA24="Probabilidad"),(AJ22-(+AJ22*AD24)),IF(AA24="Impacto",AJ23,""))),"")</f>
        <v>0.14399999999999999</v>
      </c>
      <c r="AI24" s="43" t="str">
        <f>IFERROR(IF(AH24="","",IF(AH24&lt;=0.2,"Muy Baja",IF(AH24&lt;=0.4,"Baja",IF(AH24&lt;=0.6,"Media",IF(AH24&lt;=0.8,"Alta","Muy Alta"))))),"")</f>
        <v>Muy Baja</v>
      </c>
      <c r="AJ24" s="117">
        <f t="shared" si="10"/>
        <v>0.14399999999999999</v>
      </c>
      <c r="AK24" s="43" t="str">
        <f t="shared" si="19"/>
        <v>Moderado</v>
      </c>
      <c r="AL24" s="117">
        <f>IFERROR(IF(AND(AA23="Impacto",AA24="Impacto"),(AL23-(+AL23*AD24)),IF(AND(AA23="Probabilidad",AA24="Impacto"),(AL23-(+AL23*AD24)),IF(AA24="Probabilidad",AL23,""))),"")</f>
        <v>0.44999999999999996</v>
      </c>
      <c r="AM24" s="43" t="str">
        <f t="shared" ref="AM24" si="20">IFERROR(IF(OR(AND(AI24="Muy Baja",AK24="Leve"),AND(AI24="Muy Baja",AK24="Menor"),AND(AI24="Baja",AK24="Leve")),"Bajo",IF(OR(AND(AI24="Muy baja",AK24="Moderado"),AND(AI24="Baja",AK24="Menor"),AND(AI24="Baja",AK24="Moderado"),AND(AI24="Media",AK24="Leve"),AND(AI24="Media",AK24="Menor"),AND(AI24="Media",AK24="Moderado"),AND(AI24="Alta",AK24="Leve"),AND(AI24="Alta",AK24="Menor")),"Moderado",IF(OR(AND(AI24="Muy Baja",AK24="Mayor"),AND(AI24="Baja",AK24="Mayor"),AND(AI24="Media",AK24="Mayor"),AND(AI24="Alta",AK24="Moderado"),AND(AI24="Alta",AK24="Mayor"),AND(AI24="Muy Alta",AK24="Leve"),AND(AI24="Muy Alta",AK24="Menor"),AND(AI24="Muy Alta",AK24="Moderado"),AND(AI24="Muy Alta",AK24="Mayor")),"Alto",IF(OR(AND(AI24="Muy Baja",AK24="Catastrófico"),AND(AI24="Baja",AK24="Catastrófico"),AND(AI24="Media",AK24="Catastrófico"),AND(AI24="Alta",AK24="Catastrófico"),AND(AI24="Muy Alta",AK24="Catastrófico")),"Extremo","")))),"")</f>
        <v>Moderado</v>
      </c>
      <c r="AN24" s="192"/>
    </row>
    <row r="25" spans="1:51" s="44" customFormat="1" ht="123.75" customHeight="1" x14ac:dyDescent="0.25">
      <c r="A25" s="186">
        <v>6</v>
      </c>
      <c r="B25" s="187" t="s">
        <v>91</v>
      </c>
      <c r="C25" s="188" t="s">
        <v>132</v>
      </c>
      <c r="D25" s="186" t="s">
        <v>93</v>
      </c>
      <c r="E25" s="186" t="s">
        <v>94</v>
      </c>
      <c r="F25" s="187" t="s">
        <v>148</v>
      </c>
      <c r="G25" s="187" t="s">
        <v>134</v>
      </c>
      <c r="H25" s="187" t="s">
        <v>149</v>
      </c>
      <c r="I25" s="187" t="s">
        <v>150</v>
      </c>
      <c r="J25" s="191" t="s">
        <v>151</v>
      </c>
      <c r="K25" s="187" t="s">
        <v>52</v>
      </c>
      <c r="L25" s="187">
        <v>13700</v>
      </c>
      <c r="M25" s="195" t="s">
        <v>152</v>
      </c>
      <c r="N25" s="196">
        <f t="shared" ref="N25" si="21">IFERROR(IF(M25="","",IF(M25="Muy Baja",0.2,IF(M25="Baja",0.4,IF(M25="Media",0.6,IF(M25="Alta",0.8,IF(M25="Muy Alta",1,)))))),"")</f>
        <v>1</v>
      </c>
      <c r="O25" s="194" t="s">
        <v>100</v>
      </c>
      <c r="P25" s="196" t="str">
        <f>IF(NOT(ISERROR(MATCH(O25,'[3]Tabla Impacto'!$B$221:$B$223,0))),'[3]Tabla Impacto'!$F$223&amp;"Por favor no seleccionar los criterios de impacto(Afectación Económica o presupuestal y Pérdida Reputacional)",O25)</f>
        <v xml:space="preserve">     El riesgo afecta la imagen de la entidad con algunos usuarios de relevancia frente al logro de los objetivos</v>
      </c>
      <c r="Q25" s="186" t="str">
        <f>IFERROR(IF(OR(P25='[3]Tabla Impacto'!$C$11,P25='[3]Tabla Impacto'!$D$11),"Leve",IF(OR(P25='[3]Tabla Impacto'!$C$12,P25='[3]Tabla Impacto'!$D$12),"Menor",IF(OR(P25='[3]Tabla Impacto'!$C$13,P25='[3]Tabla Impacto'!$D$13),"Moderado",IF(OR(P25='[3]Tabla Impacto'!$C$14,P25='[3]Tabla Impacto'!$D$14),"Mayor",IF(OR(P25='[3]Tabla Impacto'!$C$15,P25='[3]Tabla Impacto'!$D$15),"Catastrófico",""))))),"")</f>
        <v>Moderado</v>
      </c>
      <c r="R25" s="196">
        <f t="shared" ref="R25" si="22">IFERROR(IF(Q25="","",IF(Q25="Leve",0.2,IF(Q25="Menor",0.4,IF(Q25="Moderado",0.6,IF(Q25="Mayor",0.8,IF(Q25="Catastrófico",1,)))))),"")</f>
        <v>0.6</v>
      </c>
      <c r="S25" s="186" t="str">
        <f t="shared" ref="S25" si="23">IFERROR(IF(OR(AND(M25="Muy Baja",Q25="Leve"),AND(M25="Muy Baja",Q25="Menor"),AND(M25="Baja",Q25="Leve")),"Bajo",IF(OR(AND(M25="Muy baja",Q25="Moderado"),AND(M25="Baja",Q25="Menor"),AND(M25="Baja",Q25="Moderado"),AND(M25="Media",Q25="Leve"),AND(M25="Media",Q25="Menor"),AND(M25="Media",Q25="Moderado"),AND(M25="Alta",Q25="Leve"),AND(M25="Alta",Q25="Menor")),"Moderado",IF(OR(AND(M25="Muy Baja",Q25="Mayor"),AND(M25="Baja",Q25="Mayor"),AND(M25="Media",Q25="Mayor"),AND(M25="Alta",Q25="Moderado"),AND(M25="Alta",Q25="Mayor"),AND(M25="Muy Alta",Q25="Leve"),AND(M25="Muy Alta",Q25="Menor"),AND(M25="Muy Alta",Q25="Moderado"),AND(M25="Muy Alta",Q25="Mayor")),"Alto",IF(OR(AND(M25="Muy Baja",Q25="Catastrófico"),AND(M25="Baja",Q25="Catastrófico"),AND(M25="Media",Q25="Catastrófico"),AND(M25="Alta",Q25="Catastrófico"),AND(M25="Muy Alta",Q25="Catastrófico")),"Extremo","")))),"")</f>
        <v>Alto</v>
      </c>
      <c r="T25" s="38">
        <v>12</v>
      </c>
      <c r="U25" s="37" t="s">
        <v>153</v>
      </c>
      <c r="V25" s="37" t="s">
        <v>142</v>
      </c>
      <c r="W25" s="37" t="s">
        <v>154</v>
      </c>
      <c r="X25" s="37" t="s">
        <v>155</v>
      </c>
      <c r="Y25" s="37" t="s">
        <v>156</v>
      </c>
      <c r="Z25" s="37" t="s">
        <v>157</v>
      </c>
      <c r="AA25" s="38" t="s">
        <v>10</v>
      </c>
      <c r="AB25" s="40" t="s">
        <v>89</v>
      </c>
      <c r="AC25" s="40" t="s">
        <v>70</v>
      </c>
      <c r="AD25" s="41" t="s">
        <v>158</v>
      </c>
      <c r="AE25" s="40" t="s">
        <v>119</v>
      </c>
      <c r="AF25" s="40" t="s">
        <v>63</v>
      </c>
      <c r="AG25" s="40" t="s">
        <v>64</v>
      </c>
      <c r="AH25" s="42">
        <v>8.6399999999999991E-2</v>
      </c>
      <c r="AI25" s="43" t="str">
        <f t="shared" ref="AI25:AI26" si="24">IFERROR(IF(AH25="","",IF(AH25&lt;=0.2,"Muy Baja",IF(AH25&lt;=0.4,"Baja",IF(AH25&lt;=0.6,"Media",IF(AH25&lt;=0.8,"Alta","Muy Alta"))))),"")</f>
        <v>Muy Baja</v>
      </c>
      <c r="AJ25" s="39">
        <v>8.6399999999999991E-2</v>
      </c>
      <c r="AK25" s="43" t="str">
        <f t="shared" si="19"/>
        <v>Moderado</v>
      </c>
      <c r="AL25" s="39">
        <v>0.60000000000000009</v>
      </c>
      <c r="AM25" s="43" t="s">
        <v>159</v>
      </c>
      <c r="AN25" s="192" t="s">
        <v>140</v>
      </c>
    </row>
    <row r="26" spans="1:51" s="44" customFormat="1" ht="120" customHeight="1" x14ac:dyDescent="0.25">
      <c r="A26" s="186"/>
      <c r="B26" s="187"/>
      <c r="C26" s="190"/>
      <c r="D26" s="186"/>
      <c r="E26" s="186"/>
      <c r="F26" s="187"/>
      <c r="G26" s="187"/>
      <c r="H26" s="187"/>
      <c r="I26" s="187"/>
      <c r="J26" s="191"/>
      <c r="K26" s="187"/>
      <c r="L26" s="187"/>
      <c r="M26" s="195"/>
      <c r="N26" s="196"/>
      <c r="O26" s="194"/>
      <c r="P26" s="196"/>
      <c r="Q26" s="186"/>
      <c r="R26" s="196"/>
      <c r="S26" s="186"/>
      <c r="T26" s="38">
        <v>13</v>
      </c>
      <c r="U26" s="37" t="s">
        <v>160</v>
      </c>
      <c r="V26" s="37" t="s">
        <v>144</v>
      </c>
      <c r="W26" s="37" t="s">
        <v>103</v>
      </c>
      <c r="X26" s="37" t="s">
        <v>145</v>
      </c>
      <c r="Y26" s="37" t="s">
        <v>161</v>
      </c>
      <c r="Z26" s="37" t="s">
        <v>147</v>
      </c>
      <c r="AA26" s="38" t="s">
        <v>10</v>
      </c>
      <c r="AB26" s="40" t="s">
        <v>89</v>
      </c>
      <c r="AC26" s="40" t="s">
        <v>70</v>
      </c>
      <c r="AD26" s="41" t="s">
        <v>158</v>
      </c>
      <c r="AE26" s="40" t="s">
        <v>119</v>
      </c>
      <c r="AF26" s="40" t="s">
        <v>63</v>
      </c>
      <c r="AG26" s="40" t="s">
        <v>64</v>
      </c>
      <c r="AH26" s="42">
        <v>8.6399999999999991E-2</v>
      </c>
      <c r="AI26" s="43" t="str">
        <f t="shared" si="24"/>
        <v>Muy Baja</v>
      </c>
      <c r="AJ26" s="39">
        <v>8.6399999999999991E-2</v>
      </c>
      <c r="AK26" s="43" t="str">
        <f t="shared" si="19"/>
        <v>Moderado</v>
      </c>
      <c r="AL26" s="39">
        <v>0.60000000000000009</v>
      </c>
      <c r="AM26" s="43" t="s">
        <v>159</v>
      </c>
      <c r="AN26" s="192"/>
    </row>
    <row r="27" spans="1:51" s="55" customFormat="1" ht="119.25" customHeight="1" x14ac:dyDescent="0.25">
      <c r="A27" s="20">
        <v>7</v>
      </c>
      <c r="B27" s="20" t="s">
        <v>91</v>
      </c>
      <c r="C27" s="20" t="s">
        <v>162</v>
      </c>
      <c r="D27" s="20" t="s">
        <v>163</v>
      </c>
      <c r="E27" s="20" t="s">
        <v>164</v>
      </c>
      <c r="F27" s="20" t="s">
        <v>165</v>
      </c>
      <c r="G27" s="20" t="s">
        <v>48</v>
      </c>
      <c r="H27" s="20" t="s">
        <v>166</v>
      </c>
      <c r="I27" s="20" t="s">
        <v>167</v>
      </c>
      <c r="J27" s="20" t="s">
        <v>168</v>
      </c>
      <c r="K27" s="20" t="s">
        <v>52</v>
      </c>
      <c r="L27" s="20">
        <v>10</v>
      </c>
      <c r="M27" s="20" t="s">
        <v>169</v>
      </c>
      <c r="N27" s="20">
        <v>0.4</v>
      </c>
      <c r="O27" s="20" t="s">
        <v>100</v>
      </c>
      <c r="P27" s="20" t="s">
        <v>100</v>
      </c>
      <c r="Q27" s="20" t="s">
        <v>159</v>
      </c>
      <c r="R27" s="20">
        <v>0.6</v>
      </c>
      <c r="S27" s="20" t="s">
        <v>159</v>
      </c>
      <c r="T27" s="45">
        <v>14</v>
      </c>
      <c r="U27" s="46" t="s">
        <v>170</v>
      </c>
      <c r="V27" s="46" t="s">
        <v>171</v>
      </c>
      <c r="W27" s="46" t="s">
        <v>172</v>
      </c>
      <c r="X27" s="46" t="s">
        <v>173</v>
      </c>
      <c r="Y27" s="46" t="s">
        <v>174</v>
      </c>
      <c r="Z27" s="46" t="s">
        <v>175</v>
      </c>
      <c r="AA27" s="45" t="s">
        <v>118</v>
      </c>
      <c r="AB27" s="47" t="s">
        <v>60</v>
      </c>
      <c r="AC27" s="47" t="s">
        <v>70</v>
      </c>
      <c r="AD27" s="48" t="s">
        <v>176</v>
      </c>
      <c r="AE27" s="47" t="s">
        <v>62</v>
      </c>
      <c r="AF27" s="47" t="s">
        <v>63</v>
      </c>
      <c r="AG27" s="47" t="s">
        <v>64</v>
      </c>
      <c r="AH27" s="49">
        <v>0.24</v>
      </c>
      <c r="AI27" s="50" t="s">
        <v>169</v>
      </c>
      <c r="AJ27" s="51">
        <v>0.24</v>
      </c>
      <c r="AK27" s="50" t="s">
        <v>159</v>
      </c>
      <c r="AL27" s="51">
        <v>0.6</v>
      </c>
      <c r="AM27" s="50" t="s">
        <v>159</v>
      </c>
      <c r="AN27" s="29" t="s">
        <v>65</v>
      </c>
      <c r="AO27" s="52"/>
      <c r="AP27" s="52"/>
      <c r="AQ27" s="52"/>
      <c r="AR27" s="52"/>
      <c r="AS27" s="52"/>
      <c r="AT27" s="52"/>
      <c r="AU27" s="52"/>
      <c r="AV27" s="52"/>
      <c r="AW27" s="52"/>
      <c r="AX27" s="53"/>
      <c r="AY27" s="54"/>
    </row>
    <row r="28" spans="1:51" s="31" customFormat="1" ht="152.1" customHeight="1" x14ac:dyDescent="0.25">
      <c r="A28" s="20">
        <v>8</v>
      </c>
      <c r="B28" s="20" t="s">
        <v>91</v>
      </c>
      <c r="C28" s="20" t="s">
        <v>177</v>
      </c>
      <c r="D28" s="19" t="s">
        <v>178</v>
      </c>
      <c r="E28" s="19" t="s">
        <v>94</v>
      </c>
      <c r="F28" s="20" t="s">
        <v>179</v>
      </c>
      <c r="G28" s="20" t="s">
        <v>48</v>
      </c>
      <c r="H28" s="20" t="s">
        <v>180</v>
      </c>
      <c r="I28" s="20" t="s">
        <v>181</v>
      </c>
      <c r="J28" s="21" t="s">
        <v>182</v>
      </c>
      <c r="K28" s="20" t="s">
        <v>52</v>
      </c>
      <c r="L28" s="20">
        <v>1000</v>
      </c>
      <c r="M28" s="22" t="str">
        <f>IFERROR(IF(L28&lt;=0,"",IF(L28&lt;=2,"Muy Baja",IF(L28&lt;=24,"Baja",IF(L28&lt;=500,"Media",IF(L28&lt;=5000,"Alta","Muy Alta"))))),"")</f>
        <v>Alta</v>
      </c>
      <c r="N28" s="23">
        <f>IFERROR(IF(M28="","",IF(M28="Muy Baja",0.2,IF(M28="Baja",0.4,IF(M28="Media",0.6,IF(M28="Alta",0.8,IF(M28="Muy Alta",1,)))))),"")</f>
        <v>0.8</v>
      </c>
      <c r="O28" s="24" t="s">
        <v>183</v>
      </c>
      <c r="P28" s="23" t="str">
        <f>IF(NOT(ISERROR(MATCH(O28,'[4]Tabla Impacto'!$B$221:$B$223,0))),'[4]Tabla Impacto'!$F$223&amp;"Por favor no seleccionar los criterios de impacto(Afectación Económica o presupuestal y Pérdida Reputacional)",O28)</f>
        <v xml:space="preserve">     Afectación menor a 10 SMLMV .</v>
      </c>
      <c r="Q28" s="19" t="str">
        <f>IFERROR(IF(OR(P28='[4]Tabla Impacto'!$C$11,P28='[4]Tabla Impacto'!$D$11),"Leve",IF(OR(P28='[4]Tabla Impacto'!$C$12,P28='[4]Tabla Impacto'!$D$12),"Menor",IF(OR(P28='[4]Tabla Impacto'!$C$13,P28='[4]Tabla Impacto'!$D$13),"Moderado",IF(OR(P28='[4]Tabla Impacto'!$C$14,P28='[4]Tabla Impacto'!$D$14),"Mayor",IF(OR(P28='[4]Tabla Impacto'!$C$15,P28='[4]Tabla Impacto'!$D$15),"Catastrófico",""))))),"")</f>
        <v>Leve</v>
      </c>
      <c r="R28" s="23">
        <f>IFERROR(IF(Q28="","",IF(Q28="Leve",0.2,IF(Q28="Menor",0.4,IF(Q28="Moderado",0.6,IF(Q28="Mayor",0.8,IF(Q28="Catastrófico",1,)))))),"")</f>
        <v>0.2</v>
      </c>
      <c r="S28" s="19" t="str">
        <f>IFERROR(IF(OR(AND(M28="Muy Baja",Q28="Leve"),AND(M28="Muy Baja",Q28="Menor"),AND(M28="Baja",Q28="Leve")),"Bajo",IF(OR(AND(M28="Muy baja",Q28="Moderado"),AND(M28="Baja",Q28="Menor"),AND(M28="Baja",Q28="Moderado"),AND(M28="Media",Q28="Leve"),AND(M28="Media",Q28="Menor"),AND(M28="Media",Q28="Moderado"),AND(M28="Alta",Q28="Leve"),AND(M28="Alta",Q28="Menor")),"Moderado",IF(OR(AND(M28="Muy Baja",Q28="Mayor"),AND(M28="Baja",Q28="Mayor"),AND(M28="Media",Q28="Mayor"),AND(M28="Alta",Q28="Moderado"),AND(M28="Alta",Q28="Mayor"),AND(M28="Muy Alta",Q28="Leve"),AND(M28="Muy Alta",Q28="Menor"),AND(M28="Muy Alta",Q28="Moderado"),AND(M28="Muy Alta",Q28="Mayor")),"Alto",IF(OR(AND(M28="Muy Baja",Q28="Catastrófico"),AND(M28="Baja",Q28="Catastrófico"),AND(M28="Media",Q28="Catastrófico"),AND(M28="Alta",Q28="Catastrófico"),AND(M28="Muy Alta",Q28="Catastrófico")),"Extremo","")))),"")</f>
        <v>Moderado</v>
      </c>
      <c r="T28" s="22">
        <v>15</v>
      </c>
      <c r="U28" s="20" t="s">
        <v>184</v>
      </c>
      <c r="V28" s="20" t="s">
        <v>185</v>
      </c>
      <c r="W28" s="20" t="s">
        <v>186</v>
      </c>
      <c r="X28" s="20" t="s">
        <v>187</v>
      </c>
      <c r="Y28" s="20" t="s">
        <v>188</v>
      </c>
      <c r="Z28" s="20" t="s">
        <v>189</v>
      </c>
      <c r="AA28" s="22" t="str">
        <f>IF(OR(AB28="Preventivo",AB28="Detectivo"),"Probabilidad",IF(AB28="Correctivo","Impacto",""))</f>
        <v>Probabilidad</v>
      </c>
      <c r="AB28" s="25" t="s">
        <v>60</v>
      </c>
      <c r="AC28" s="25" t="s">
        <v>70</v>
      </c>
      <c r="AD28" s="26" t="str">
        <f t="shared" ref="AD28" si="25">IF(AND(AB28="Preventivo",AC28="Automático"),"50%",IF(AND(AB28="Preventivo",AC28="Manual"),"40%",IF(AND(AB28="Detectivo",AC28="Automático"),"40%",IF(AND(AB28="Detectivo",AC28="Manual"),"30%",IF(AND(AB28="Correctivo",AC28="Automático"),"35%",IF(AND(AB28="Correctivo",AC28="Manual"),"25%",""))))))</f>
        <v>40%</v>
      </c>
      <c r="AE28" s="25" t="s">
        <v>62</v>
      </c>
      <c r="AF28" s="25" t="s">
        <v>63</v>
      </c>
      <c r="AG28" s="25" t="s">
        <v>64</v>
      </c>
      <c r="AH28" s="27">
        <f>IFERROR(IF(AA28="Probabilidad",(N28-(+N28*AD28)),IF(AA28="Impacto",N28,"")),"")</f>
        <v>0.48</v>
      </c>
      <c r="AI28" s="28" t="str">
        <f>IFERROR(IF(AH28="","",IF(AH28&lt;=0.2,"Muy Baja",IF(AH28&lt;=0.4,"Baja",IF(AH28&lt;=0.6,"Media",IF(AH28&lt;=0.8,"Alta","Muy Alta"))))),"")</f>
        <v>Media</v>
      </c>
      <c r="AJ28" s="23">
        <f>+AH28</f>
        <v>0.48</v>
      </c>
      <c r="AK28" s="28" t="str">
        <f>IFERROR(IF(AL28="","",IF(AL28&lt;=0.2,"Leve",IF(AL28&lt;=0.4,"Menor",IF(AL28&lt;=0.6,"Moderado",IF(AL28&lt;=0.8,"Mayor","Catastrófico"))))),"")</f>
        <v>Leve</v>
      </c>
      <c r="AL28" s="23">
        <f>IFERROR(IF(AA28="Impacto",(R28-(+R28*AD28)),IF(AA28="Probabilidad",R28,"")),"")</f>
        <v>0.2</v>
      </c>
      <c r="AM28" s="28" t="str">
        <f>IFERROR(IF(OR(AND(AI28="Muy Baja",AK28="Leve"),AND(AI28="Muy Baja",AK28="Menor"),AND(AI28="Baja",AK28="Leve")),"Bajo",IF(OR(AND(AI28="Muy baja",AK28="Moderado"),AND(AI28="Baja",AK28="Menor"),AND(AI28="Baja",AK28="Moderado"),AND(AI28="Media",AK28="Leve"),AND(AI28="Media",AK28="Menor"),AND(AI28="Media",AK28="Moderado"),AND(AI28="Alta",AK28="Leve"),AND(AI28="Alta",AK28="Menor")),"Moderado",IF(OR(AND(AI28="Muy Baja",AK28="Mayor"),AND(AI28="Baja",AK28="Mayor"),AND(AI28="Media",AK28="Mayor"),AND(AI28="Alta",AK28="Moderado"),AND(AI28="Alta",AK28="Mayor"),AND(AI28="Muy Alta",AK28="Leve"),AND(AI28="Muy Alta",AK28="Menor"),AND(AI28="Muy Alta",AK28="Moderado"),AND(AI28="Muy Alta",AK28="Mayor")),"Alto",IF(OR(AND(AI28="Muy Baja",AK28="Catastrófico"),AND(AI28="Baja",AK28="Catastrófico"),AND(AI28="Media",AK28="Catastrófico"),AND(AI28="Alta",AK28="Catastrófico"),AND(AI28="Muy Alta",AK28="Catastrófico")),"Extremo","")))),"")</f>
        <v>Moderado</v>
      </c>
      <c r="AN28" s="29" t="s">
        <v>65</v>
      </c>
      <c r="AO28" s="30"/>
      <c r="AP28" s="30"/>
      <c r="AQ28" s="30"/>
      <c r="AR28" s="30"/>
      <c r="AS28" s="30"/>
      <c r="AT28" s="30"/>
      <c r="AU28" s="30"/>
      <c r="AV28" s="30"/>
      <c r="AW28" s="30"/>
      <c r="AX28" s="30"/>
      <c r="AY28" s="30"/>
    </row>
    <row r="29" spans="1:51" s="59" customFormat="1" ht="126.75" customHeight="1" x14ac:dyDescent="0.25">
      <c r="A29" s="163">
        <v>9</v>
      </c>
      <c r="B29" s="163" t="s">
        <v>190</v>
      </c>
      <c r="C29" s="164" t="s">
        <v>191</v>
      </c>
      <c r="D29" s="163" t="s">
        <v>192</v>
      </c>
      <c r="E29" s="163" t="s">
        <v>193</v>
      </c>
      <c r="F29" s="163" t="s">
        <v>194</v>
      </c>
      <c r="G29" s="163" t="s">
        <v>195</v>
      </c>
      <c r="H29" s="163" t="s">
        <v>196</v>
      </c>
      <c r="I29" s="163" t="s">
        <v>197</v>
      </c>
      <c r="J29" s="163" t="s">
        <v>198</v>
      </c>
      <c r="K29" s="163" t="s">
        <v>52</v>
      </c>
      <c r="L29" s="163">
        <v>1</v>
      </c>
      <c r="M29" s="163" t="s">
        <v>199</v>
      </c>
      <c r="N29" s="163">
        <v>0.2</v>
      </c>
      <c r="O29" s="163" t="s">
        <v>200</v>
      </c>
      <c r="P29" s="163" t="s">
        <v>200</v>
      </c>
      <c r="Q29" s="163" t="s">
        <v>201</v>
      </c>
      <c r="R29" s="163">
        <v>0.2</v>
      </c>
      <c r="S29" s="163" t="s">
        <v>202</v>
      </c>
      <c r="T29" s="45">
        <v>16</v>
      </c>
      <c r="U29" s="46" t="s">
        <v>203</v>
      </c>
      <c r="V29" s="46" t="s">
        <v>204</v>
      </c>
      <c r="W29" s="46" t="s">
        <v>172</v>
      </c>
      <c r="X29" s="46" t="s">
        <v>205</v>
      </c>
      <c r="Y29" s="46" t="s">
        <v>206</v>
      </c>
      <c r="Z29" s="46" t="s">
        <v>207</v>
      </c>
      <c r="AA29" s="45" t="s">
        <v>118</v>
      </c>
      <c r="AB29" s="47" t="s">
        <v>60</v>
      </c>
      <c r="AC29" s="47" t="s">
        <v>70</v>
      </c>
      <c r="AD29" s="48" t="s">
        <v>176</v>
      </c>
      <c r="AE29" s="47" t="s">
        <v>62</v>
      </c>
      <c r="AF29" s="47" t="s">
        <v>63</v>
      </c>
      <c r="AG29" s="47" t="s">
        <v>64</v>
      </c>
      <c r="AH29" s="49">
        <v>0.12</v>
      </c>
      <c r="AI29" s="50" t="s">
        <v>199</v>
      </c>
      <c r="AJ29" s="51">
        <v>0.12</v>
      </c>
      <c r="AK29" s="50" t="s">
        <v>201</v>
      </c>
      <c r="AL29" s="51">
        <v>0.2</v>
      </c>
      <c r="AM29" s="50" t="s">
        <v>202</v>
      </c>
      <c r="AN29" s="32" t="s">
        <v>208</v>
      </c>
      <c r="AO29" s="56"/>
      <c r="AP29" s="56"/>
      <c r="AQ29" s="56"/>
      <c r="AR29" s="56"/>
      <c r="AS29" s="56"/>
      <c r="AT29" s="56"/>
      <c r="AU29" s="56"/>
      <c r="AV29" s="56"/>
      <c r="AW29" s="56"/>
      <c r="AX29" s="57"/>
      <c r="AY29" s="58"/>
    </row>
    <row r="30" spans="1:51" s="59" customFormat="1" ht="125.25" customHeight="1" x14ac:dyDescent="0.25">
      <c r="A30" s="163"/>
      <c r="B30" s="163"/>
      <c r="C30" s="178"/>
      <c r="D30" s="163"/>
      <c r="E30" s="163"/>
      <c r="F30" s="163"/>
      <c r="G30" s="163"/>
      <c r="H30" s="163"/>
      <c r="I30" s="163"/>
      <c r="J30" s="163"/>
      <c r="K30" s="163"/>
      <c r="L30" s="163"/>
      <c r="M30" s="163"/>
      <c r="N30" s="163"/>
      <c r="O30" s="163"/>
      <c r="P30" s="163"/>
      <c r="Q30" s="163"/>
      <c r="R30" s="163"/>
      <c r="S30" s="163"/>
      <c r="T30" s="45">
        <v>17</v>
      </c>
      <c r="U30" s="46" t="s">
        <v>209</v>
      </c>
      <c r="V30" s="46" t="s">
        <v>204</v>
      </c>
      <c r="W30" s="46" t="s">
        <v>210</v>
      </c>
      <c r="X30" s="46" t="s">
        <v>211</v>
      </c>
      <c r="Y30" s="21" t="s">
        <v>212</v>
      </c>
      <c r="Z30" s="46" t="s">
        <v>213</v>
      </c>
      <c r="AA30" s="45" t="s">
        <v>118</v>
      </c>
      <c r="AB30" s="47" t="s">
        <v>60</v>
      </c>
      <c r="AC30" s="47" t="s">
        <v>70</v>
      </c>
      <c r="AD30" s="48" t="s">
        <v>176</v>
      </c>
      <c r="AE30" s="47" t="s">
        <v>62</v>
      </c>
      <c r="AF30" s="47" t="s">
        <v>63</v>
      </c>
      <c r="AG30" s="47" t="s">
        <v>64</v>
      </c>
      <c r="AH30" s="49">
        <v>7.1999999999999995E-2</v>
      </c>
      <c r="AI30" s="50" t="s">
        <v>199</v>
      </c>
      <c r="AJ30" s="51">
        <v>7.1999999999999995E-2</v>
      </c>
      <c r="AK30" s="50" t="s">
        <v>201</v>
      </c>
      <c r="AL30" s="51">
        <v>0.2</v>
      </c>
      <c r="AM30" s="50" t="s">
        <v>202</v>
      </c>
      <c r="AN30" s="32"/>
      <c r="AO30" s="56"/>
      <c r="AP30" s="56"/>
      <c r="AQ30" s="56"/>
      <c r="AR30" s="56"/>
      <c r="AS30" s="56"/>
      <c r="AT30" s="56"/>
      <c r="AU30" s="56"/>
      <c r="AV30" s="56"/>
      <c r="AW30" s="56"/>
      <c r="AX30" s="57"/>
      <c r="AY30" s="58"/>
    </row>
    <row r="31" spans="1:51" s="63" customFormat="1" ht="90" customHeight="1" x14ac:dyDescent="0.25">
      <c r="A31" s="163"/>
      <c r="B31" s="163"/>
      <c r="C31" s="165"/>
      <c r="D31" s="163"/>
      <c r="E31" s="163"/>
      <c r="F31" s="163"/>
      <c r="G31" s="163"/>
      <c r="H31" s="163"/>
      <c r="I31" s="163"/>
      <c r="J31" s="163"/>
      <c r="K31" s="163"/>
      <c r="L31" s="163"/>
      <c r="M31" s="163"/>
      <c r="N31" s="163"/>
      <c r="O31" s="163"/>
      <c r="P31" s="163"/>
      <c r="Q31" s="163"/>
      <c r="R31" s="163"/>
      <c r="S31" s="163"/>
      <c r="T31" s="45">
        <v>18</v>
      </c>
      <c r="U31" s="21" t="s">
        <v>214</v>
      </c>
      <c r="V31" s="21" t="s">
        <v>204</v>
      </c>
      <c r="W31" s="21" t="s">
        <v>210</v>
      </c>
      <c r="X31" s="21" t="s">
        <v>215</v>
      </c>
      <c r="Y31" s="21" t="s">
        <v>216</v>
      </c>
      <c r="Z31" s="60" t="s">
        <v>217</v>
      </c>
      <c r="AA31" s="45" t="s">
        <v>118</v>
      </c>
      <c r="AB31" s="47" t="s">
        <v>60</v>
      </c>
      <c r="AC31" s="47" t="s">
        <v>70</v>
      </c>
      <c r="AD31" s="48" t="s">
        <v>176</v>
      </c>
      <c r="AE31" s="47" t="s">
        <v>119</v>
      </c>
      <c r="AF31" s="47" t="s">
        <v>63</v>
      </c>
      <c r="AG31" s="47" t="s">
        <v>64</v>
      </c>
      <c r="AH31" s="49">
        <v>4.3199999999999995E-2</v>
      </c>
      <c r="AI31" s="50" t="s">
        <v>199</v>
      </c>
      <c r="AJ31" s="51">
        <v>4.3199999999999995E-2</v>
      </c>
      <c r="AK31" s="50" t="s">
        <v>201</v>
      </c>
      <c r="AL31" s="51">
        <v>0.2</v>
      </c>
      <c r="AM31" s="50" t="s">
        <v>202</v>
      </c>
      <c r="AN31" s="32"/>
      <c r="AO31" s="56"/>
      <c r="AP31" s="56"/>
      <c r="AQ31" s="56"/>
      <c r="AR31" s="56"/>
      <c r="AS31" s="56"/>
      <c r="AT31" s="56"/>
      <c r="AU31" s="56"/>
      <c r="AV31" s="56"/>
      <c r="AW31" s="56"/>
      <c r="AX31" s="61"/>
      <c r="AY31" s="62"/>
    </row>
    <row r="32" spans="1:51" s="36" customFormat="1" ht="195.75" customHeight="1" x14ac:dyDescent="0.25">
      <c r="A32" s="20">
        <v>10</v>
      </c>
      <c r="B32" s="20" t="s">
        <v>190</v>
      </c>
      <c r="C32" s="20" t="s">
        <v>191</v>
      </c>
      <c r="D32" s="20" t="str">
        <f>IF(B32=0,"",VLOOKUP(B32,[5]Tabla_Proceso_Objetivo!$A$2:$D$18,3,FALSE))</f>
        <v>Fortalecimiento Institucional</v>
      </c>
      <c r="E32" s="20" t="str">
        <f>IF(B32=0,"",VLOOKUP(B32,[5]Tabla_Proceso_Objetivo!$A$2:$D$18,4,FALSE))</f>
        <v>Verificar el sistema de Control Interno, por medio de la evaluación, auditoría y seguimiento con enfoque en riesgos, para aportar al cumplimiento de los objetivos, la misión institucional, el desempeño de los procesos, la mejora continua y la toma de decisiones.</v>
      </c>
      <c r="F32" s="20" t="s">
        <v>218</v>
      </c>
      <c r="G32" s="20" t="s">
        <v>48</v>
      </c>
      <c r="H32" s="20" t="s">
        <v>219</v>
      </c>
      <c r="I32" s="20" t="s">
        <v>220</v>
      </c>
      <c r="J32" s="20" t="s">
        <v>221</v>
      </c>
      <c r="K32" s="20" t="s">
        <v>52</v>
      </c>
      <c r="L32" s="20">
        <v>1</v>
      </c>
      <c r="M32" s="20" t="str">
        <f t="shared" ref="M32" si="26">IFERROR(IF(L32&lt;=0,"",IF(L32&lt;=2,"Muy Baja",IF(L32&lt;=24,"Baja",IF(L32&lt;=500,"Media",IF(L32&lt;=5000,"Alta","Muy Alta"))))),"")</f>
        <v>Muy Baja</v>
      </c>
      <c r="N32" s="24">
        <f t="shared" ref="N32" si="27">IFERROR(IF(M32="","",IF(M32="Muy Baja",0.2,IF(M32="Baja",0.4,IF(M32="Media",0.6,IF(M32="Alta",0.8,IF(M32="Muy Alta",1,)))))),"")</f>
        <v>0.2</v>
      </c>
      <c r="O32" s="24" t="s">
        <v>100</v>
      </c>
      <c r="P32" s="24" t="str">
        <f>IF(NOT(ISERROR(MATCH(O32,'[5]Tabla Impacto'!$B$221:$B$223,0))),'[5]Tabla Impacto'!$F$223&amp;"Por favor no seleccionar los criterios de impacto(Afectación Económica o presupuestal y Pérdida Reputacional)",O32)</f>
        <v xml:space="preserve">     El riesgo afecta la imagen de la entidad con algunos usuarios de relevancia frente al logro de los objetivos</v>
      </c>
      <c r="Q32" s="20" t="str">
        <f>IFERROR(IF(OR(P32='[5]Tabla Impacto'!$C$11,P32='[5]Tabla Impacto'!$D$11),"Leve",IF(OR(P32='[5]Tabla Impacto'!$C$12,P32='[5]Tabla Impacto'!$D$12),"Menor",IF(OR(P32='[5]Tabla Impacto'!$C$13,P32='[5]Tabla Impacto'!$D$13),"Moderado",IF(OR(P32='[5]Tabla Impacto'!$C$14,P32='[5]Tabla Impacto'!$D$14),"Mayor",IF(OR(P32='[5]Tabla Impacto'!$C$15,P32='[5]Tabla Impacto'!$D$15),"Catastrófico",""))))),"")</f>
        <v>Moderado</v>
      </c>
      <c r="R32" s="24">
        <f t="shared" ref="R32" si="28">IFERROR(IF(Q32="","",IF(Q32="Leve",0.2,IF(Q32="Menor",0.4,IF(Q32="Moderado",0.6,IF(Q32="Mayor",0.8,IF(Q32="Catastrófico",1,)))))),"")</f>
        <v>0.6</v>
      </c>
      <c r="S32" s="20" t="str">
        <f t="shared" ref="S32" si="29">IFERROR(IF(OR(AND(M32="Muy Baja",Q32="Leve"),AND(M32="Muy Baja",Q32="Menor"),AND(M32="Baja",Q32="Leve")),"Bajo",IF(OR(AND(M32="Muy baja",Q32="Moderado"),AND(M32="Baja",Q32="Menor"),AND(M32="Baja",Q32="Moderado"),AND(M32="Media",Q32="Leve"),AND(M32="Media",Q32="Menor"),AND(M32="Media",Q32="Moderado"),AND(M32="Alta",Q32="Leve"),AND(M32="Alta",Q32="Menor")),"Moderado",IF(OR(AND(M32="Muy Baja",Q32="Mayor"),AND(M32="Baja",Q32="Mayor"),AND(M32="Media",Q32="Mayor"),AND(M32="Alta",Q32="Moderado"),AND(M32="Alta",Q32="Mayor"),AND(M32="Muy Alta",Q32="Leve"),AND(M32="Muy Alta",Q32="Menor"),AND(M32="Muy Alta",Q32="Moderado"),AND(M32="Muy Alta",Q32="Mayor")),"Alto",IF(OR(AND(M32="Muy Baja",Q32="Catastrófico"),AND(M32="Baja",Q32="Catastrófico"),AND(M32="Media",Q32="Catastrófico"),AND(M32="Alta",Q32="Catastrófico"),AND(M32="Muy Alta",Q32="Catastrófico")),"Extremo","")))),"")</f>
        <v>Moderado</v>
      </c>
      <c r="T32" s="22">
        <v>19</v>
      </c>
      <c r="U32" s="21" t="s">
        <v>222</v>
      </c>
      <c r="V32" s="20" t="s">
        <v>223</v>
      </c>
      <c r="W32" s="20" t="s">
        <v>128</v>
      </c>
      <c r="X32" s="21" t="s">
        <v>224</v>
      </c>
      <c r="Y32" s="20" t="s">
        <v>225</v>
      </c>
      <c r="Z32" s="20" t="s">
        <v>226</v>
      </c>
      <c r="AA32" s="22" t="str">
        <f t="shared" ref="AA32" si="30">IF(OR(AB32="Preventivo",AB32="Detectivo"),"Probabilidad",IF(AB32="Correctivo","Impacto",""))</f>
        <v>Probabilidad</v>
      </c>
      <c r="AB32" s="25" t="s">
        <v>83</v>
      </c>
      <c r="AC32" s="25" t="s">
        <v>70</v>
      </c>
      <c r="AD32" s="26" t="str">
        <f t="shared" ref="AD32" si="31">IF(AND(AB32="Preventivo",AC32="Automático"),"50%",IF(AND(AB32="Preventivo",AC32="Manual"),"40%",IF(AND(AB32="Detectivo",AC32="Automático"),"40%",IF(AND(AB32="Detectivo",AC32="Manual"),"30%",IF(AND(AB32="Correctivo",AC32="Automático"),"35%",IF(AND(AB32="Correctivo",AC32="Manual"),"25%",""))))))</f>
        <v>30%</v>
      </c>
      <c r="AE32" s="25" t="s">
        <v>119</v>
      </c>
      <c r="AF32" s="25" t="s">
        <v>63</v>
      </c>
      <c r="AG32" s="25" t="s">
        <v>64</v>
      </c>
      <c r="AH32" s="27">
        <f>IFERROR(IF(AA32="Probabilidad",(N32-(+N32*AD32)),IF(AA32="Impacto",N32,"")),"")</f>
        <v>0.14000000000000001</v>
      </c>
      <c r="AI32" s="28" t="str">
        <f>IFERROR(IF(AH32="","",IF(AH32&lt;=0.2,"Muy Baja",IF(AH32&lt;=0.4,"Baja",IF(AH32&lt;=0.6,"Media",IF(AH32&lt;=0.8,"Alta","Muy Alta"))))),"")</f>
        <v>Muy Baja</v>
      </c>
      <c r="AJ32" s="23">
        <f>+AH32</f>
        <v>0.14000000000000001</v>
      </c>
      <c r="AK32" s="28" t="str">
        <f>IFERROR(IF(AL32="","",IF(AL32&lt;=0.2,"Leve",IF(AL32&lt;=0.4,"Menor",IF(AL32&lt;=0.6,"Moderado",IF(AL32&lt;=0.8,"Mayor","Catastrófico"))))),"")</f>
        <v>Moderado</v>
      </c>
      <c r="AL32" s="23">
        <f>IFERROR(IF(AA32="Impacto",(R32-(+R32*AD32)),IF(AA32="Probabilidad",R32,"")),"")</f>
        <v>0.6</v>
      </c>
      <c r="AM32" s="28" t="str">
        <f>IFERROR(IF(OR(AND(AI32="Muy Baja",AK32="Leve"),AND(AI32="Muy Baja",AK32="Menor"),AND(AI32="Baja",AK32="Leve")),"Bajo",IF(OR(AND(AI32="Muy baja",AK32="Moderado"),AND(AI32="Baja",AK32="Menor"),AND(AI32="Baja",AK32="Moderado"),AND(AI32="Media",AK32="Leve"),AND(AI32="Media",AK32="Menor"),AND(AI32="Media",AK32="Moderado"),AND(AI32="Alta",AK32="Leve"),AND(AI32="Alta",AK32="Menor")),"Moderado",IF(OR(AND(AI32="Muy Baja",AK32="Mayor"),AND(AI32="Baja",AK32="Mayor"),AND(AI32="Media",AK32="Mayor"),AND(AI32="Alta",AK32="Moderado"),AND(AI32="Alta",AK32="Mayor"),AND(AI32="Muy Alta",AK32="Leve"),AND(AI32="Muy Alta",AK32="Menor"),AND(AI32="Muy Alta",AK32="Moderado"),AND(AI32="Muy Alta",AK32="Mayor")),"Alto",IF(OR(AND(AI32="Muy Baja",AK32="Catastrófico"),AND(AI32="Baja",AK32="Catastrófico"),AND(AI32="Media",AK32="Catastrófico"),AND(AI32="Alta",AK32="Catastrófico"),AND(AI32="Muy Alta",AK32="Catastrófico")),"Extremo","")))),"")</f>
        <v>Moderado</v>
      </c>
      <c r="AN32" s="32" t="s">
        <v>65</v>
      </c>
      <c r="AO32" s="33"/>
      <c r="AP32" s="33"/>
      <c r="AQ32" s="33"/>
      <c r="AR32" s="33"/>
      <c r="AS32" s="33"/>
      <c r="AT32" s="33"/>
      <c r="AU32" s="33"/>
      <c r="AV32" s="33"/>
      <c r="AW32" s="33"/>
      <c r="AX32" s="34"/>
      <c r="AY32" s="35"/>
    </row>
    <row r="33" spans="1:51" s="66" customFormat="1" ht="137.25" customHeight="1" x14ac:dyDescent="0.25">
      <c r="A33" s="20">
        <v>11</v>
      </c>
      <c r="B33" s="20" t="s">
        <v>227</v>
      </c>
      <c r="C33" s="20" t="s">
        <v>228</v>
      </c>
      <c r="D33" s="20" t="s">
        <v>192</v>
      </c>
      <c r="E33" s="20" t="s">
        <v>229</v>
      </c>
      <c r="F33" s="20" t="s">
        <v>230</v>
      </c>
      <c r="G33" s="20" t="s">
        <v>48</v>
      </c>
      <c r="H33" s="20" t="s">
        <v>231</v>
      </c>
      <c r="I33" s="20" t="s">
        <v>232</v>
      </c>
      <c r="J33" s="20" t="s">
        <v>233</v>
      </c>
      <c r="K33" s="20" t="s">
        <v>52</v>
      </c>
      <c r="L33" s="20">
        <v>365</v>
      </c>
      <c r="M33" s="20" t="s">
        <v>234</v>
      </c>
      <c r="N33" s="24">
        <v>0.6</v>
      </c>
      <c r="O33" s="24" t="s">
        <v>100</v>
      </c>
      <c r="P33" s="24" t="s">
        <v>100</v>
      </c>
      <c r="Q33" s="20" t="s">
        <v>159</v>
      </c>
      <c r="R33" s="24">
        <v>0.6</v>
      </c>
      <c r="S33" s="20" t="s">
        <v>159</v>
      </c>
      <c r="T33" s="22">
        <v>20</v>
      </c>
      <c r="U33" s="46" t="s">
        <v>235</v>
      </c>
      <c r="V33" s="46" t="s">
        <v>236</v>
      </c>
      <c r="W33" s="20" t="s">
        <v>237</v>
      </c>
      <c r="X33" s="20" t="s">
        <v>238</v>
      </c>
      <c r="Y33" s="20" t="s">
        <v>239</v>
      </c>
      <c r="Z33" s="20" t="s">
        <v>240</v>
      </c>
      <c r="AA33" s="22" t="s">
        <v>118</v>
      </c>
      <c r="AB33" s="25" t="s">
        <v>60</v>
      </c>
      <c r="AC33" s="25" t="s">
        <v>70</v>
      </c>
      <c r="AD33" s="26" t="s">
        <v>176</v>
      </c>
      <c r="AE33" s="25" t="s">
        <v>62</v>
      </c>
      <c r="AF33" s="25" t="s">
        <v>63</v>
      </c>
      <c r="AG33" s="25" t="s">
        <v>64</v>
      </c>
      <c r="AH33" s="27">
        <v>0.36</v>
      </c>
      <c r="AI33" s="28" t="s">
        <v>169</v>
      </c>
      <c r="AJ33" s="23">
        <v>0.36</v>
      </c>
      <c r="AK33" s="28" t="s">
        <v>159</v>
      </c>
      <c r="AL33" s="23">
        <v>0.6</v>
      </c>
      <c r="AM33" s="28" t="s">
        <v>159</v>
      </c>
      <c r="AN33" s="32" t="s">
        <v>65</v>
      </c>
      <c r="AO33" s="33"/>
      <c r="AP33" s="33"/>
      <c r="AQ33" s="33"/>
      <c r="AR33" s="33"/>
      <c r="AS33" s="33"/>
      <c r="AT33" s="33"/>
      <c r="AU33" s="33"/>
      <c r="AV33" s="33"/>
      <c r="AW33" s="33"/>
      <c r="AX33" s="64"/>
      <c r="AY33" s="65"/>
    </row>
    <row r="34" spans="1:51" s="66" customFormat="1" ht="142.15" customHeight="1" x14ac:dyDescent="0.25">
      <c r="A34" s="20">
        <v>12</v>
      </c>
      <c r="B34" s="20" t="s">
        <v>227</v>
      </c>
      <c r="C34" s="20" t="s">
        <v>228</v>
      </c>
      <c r="D34" s="20" t="s">
        <v>192</v>
      </c>
      <c r="E34" s="20" t="s">
        <v>229</v>
      </c>
      <c r="F34" s="20" t="s">
        <v>241</v>
      </c>
      <c r="G34" s="20" t="s">
        <v>108</v>
      </c>
      <c r="H34" s="20" t="s">
        <v>242</v>
      </c>
      <c r="I34" s="20" t="s">
        <v>243</v>
      </c>
      <c r="J34" s="20" t="s">
        <v>244</v>
      </c>
      <c r="K34" s="20" t="s">
        <v>52</v>
      </c>
      <c r="L34" s="20">
        <v>2</v>
      </c>
      <c r="M34" s="20" t="s">
        <v>199</v>
      </c>
      <c r="N34" s="24">
        <v>0.2</v>
      </c>
      <c r="O34" s="24" t="s">
        <v>76</v>
      </c>
      <c r="P34" s="24" t="s">
        <v>76</v>
      </c>
      <c r="Q34" s="20" t="s">
        <v>245</v>
      </c>
      <c r="R34" s="24">
        <v>0.8</v>
      </c>
      <c r="S34" s="20" t="s">
        <v>246</v>
      </c>
      <c r="T34" s="22">
        <v>21</v>
      </c>
      <c r="U34" s="20" t="s">
        <v>247</v>
      </c>
      <c r="V34" s="20" t="s">
        <v>248</v>
      </c>
      <c r="W34" s="20" t="s">
        <v>249</v>
      </c>
      <c r="X34" s="20" t="s">
        <v>250</v>
      </c>
      <c r="Y34" s="20" t="s">
        <v>251</v>
      </c>
      <c r="Z34" s="20" t="s">
        <v>252</v>
      </c>
      <c r="AA34" s="22" t="s">
        <v>10</v>
      </c>
      <c r="AB34" s="25" t="s">
        <v>89</v>
      </c>
      <c r="AC34" s="25" t="s">
        <v>70</v>
      </c>
      <c r="AD34" s="26" t="s">
        <v>158</v>
      </c>
      <c r="AE34" s="25" t="s">
        <v>62</v>
      </c>
      <c r="AF34" s="25" t="s">
        <v>63</v>
      </c>
      <c r="AG34" s="25" t="s">
        <v>64</v>
      </c>
      <c r="AH34" s="27">
        <v>0.2</v>
      </c>
      <c r="AI34" s="28" t="s">
        <v>199</v>
      </c>
      <c r="AJ34" s="23">
        <v>0.2</v>
      </c>
      <c r="AK34" s="28" t="s">
        <v>159</v>
      </c>
      <c r="AL34" s="23">
        <v>0.60000000000000009</v>
      </c>
      <c r="AM34" s="28" t="s">
        <v>159</v>
      </c>
      <c r="AN34" s="32" t="s">
        <v>65</v>
      </c>
      <c r="AO34" s="33"/>
      <c r="AP34" s="33"/>
      <c r="AQ34" s="33"/>
      <c r="AR34" s="33"/>
      <c r="AS34" s="33"/>
      <c r="AT34" s="33"/>
      <c r="AU34" s="33"/>
      <c r="AV34" s="33"/>
      <c r="AW34" s="33"/>
      <c r="AX34" s="64"/>
      <c r="AY34" s="65"/>
    </row>
    <row r="35" spans="1:51" s="70" customFormat="1" ht="159" customHeight="1" x14ac:dyDescent="0.25">
      <c r="A35" s="163">
        <v>13</v>
      </c>
      <c r="B35" s="163" t="s">
        <v>227</v>
      </c>
      <c r="C35" s="164" t="s">
        <v>228</v>
      </c>
      <c r="D35" s="163" t="s">
        <v>192</v>
      </c>
      <c r="E35" s="163" t="s">
        <v>229</v>
      </c>
      <c r="F35" s="163" t="s">
        <v>253</v>
      </c>
      <c r="G35" s="163" t="s">
        <v>48</v>
      </c>
      <c r="H35" s="163" t="s">
        <v>254</v>
      </c>
      <c r="I35" s="163" t="s">
        <v>255</v>
      </c>
      <c r="J35" s="163" t="s">
        <v>256</v>
      </c>
      <c r="K35" s="163" t="s">
        <v>52</v>
      </c>
      <c r="L35" s="163">
        <v>12</v>
      </c>
      <c r="M35" s="163" t="s">
        <v>169</v>
      </c>
      <c r="N35" s="181">
        <v>0.4</v>
      </c>
      <c r="O35" s="181" t="s">
        <v>257</v>
      </c>
      <c r="P35" s="181" t="s">
        <v>257</v>
      </c>
      <c r="Q35" s="163" t="s">
        <v>258</v>
      </c>
      <c r="R35" s="181">
        <v>0.4</v>
      </c>
      <c r="S35" s="163" t="s">
        <v>159</v>
      </c>
      <c r="T35" s="22">
        <v>22</v>
      </c>
      <c r="U35" s="20" t="s">
        <v>259</v>
      </c>
      <c r="V35" s="20" t="s">
        <v>260</v>
      </c>
      <c r="W35" s="20" t="s">
        <v>261</v>
      </c>
      <c r="X35" s="20" t="s">
        <v>262</v>
      </c>
      <c r="Y35" s="20" t="s">
        <v>263</v>
      </c>
      <c r="Z35" s="20" t="s">
        <v>264</v>
      </c>
      <c r="AA35" s="22" t="s">
        <v>118</v>
      </c>
      <c r="AB35" s="25" t="s">
        <v>60</v>
      </c>
      <c r="AC35" s="25" t="s">
        <v>70</v>
      </c>
      <c r="AD35" s="26" t="s">
        <v>176</v>
      </c>
      <c r="AE35" s="25" t="s">
        <v>62</v>
      </c>
      <c r="AF35" s="25" t="s">
        <v>63</v>
      </c>
      <c r="AG35" s="25" t="s">
        <v>64</v>
      </c>
      <c r="AH35" s="27">
        <v>0.24</v>
      </c>
      <c r="AI35" s="28" t="s">
        <v>169</v>
      </c>
      <c r="AJ35" s="23">
        <v>0.24</v>
      </c>
      <c r="AK35" s="28" t="s">
        <v>258</v>
      </c>
      <c r="AL35" s="23">
        <v>0.4</v>
      </c>
      <c r="AM35" s="28" t="s">
        <v>159</v>
      </c>
      <c r="AN35" s="32" t="s">
        <v>65</v>
      </c>
      <c r="AO35" s="67"/>
      <c r="AP35" s="67"/>
      <c r="AQ35" s="67"/>
      <c r="AR35" s="67"/>
      <c r="AS35" s="67"/>
      <c r="AT35" s="67"/>
      <c r="AU35" s="67"/>
      <c r="AV35" s="67"/>
      <c r="AW35" s="67"/>
      <c r="AX35" s="68"/>
      <c r="AY35" s="69"/>
    </row>
    <row r="36" spans="1:51" s="73" customFormat="1" ht="126" x14ac:dyDescent="0.25">
      <c r="A36" s="163"/>
      <c r="B36" s="163"/>
      <c r="C36" s="165"/>
      <c r="D36" s="163"/>
      <c r="E36" s="163"/>
      <c r="F36" s="163"/>
      <c r="G36" s="163"/>
      <c r="H36" s="163"/>
      <c r="I36" s="163"/>
      <c r="J36" s="163"/>
      <c r="K36" s="163"/>
      <c r="L36" s="163"/>
      <c r="M36" s="163"/>
      <c r="N36" s="181"/>
      <c r="O36" s="181"/>
      <c r="P36" s="181"/>
      <c r="Q36" s="163"/>
      <c r="R36" s="181"/>
      <c r="S36" s="163"/>
      <c r="T36" s="22">
        <v>23</v>
      </c>
      <c r="U36" s="20" t="s">
        <v>265</v>
      </c>
      <c r="V36" s="20" t="s">
        <v>266</v>
      </c>
      <c r="W36" s="20" t="s">
        <v>249</v>
      </c>
      <c r="X36" s="20" t="s">
        <v>267</v>
      </c>
      <c r="Y36" s="20" t="s">
        <v>268</v>
      </c>
      <c r="Z36" s="20" t="s">
        <v>269</v>
      </c>
      <c r="AA36" s="22" t="s">
        <v>118</v>
      </c>
      <c r="AB36" s="25" t="s">
        <v>60</v>
      </c>
      <c r="AC36" s="25" t="s">
        <v>70</v>
      </c>
      <c r="AD36" s="26" t="s">
        <v>176</v>
      </c>
      <c r="AE36" s="25" t="s">
        <v>62</v>
      </c>
      <c r="AF36" s="25" t="s">
        <v>63</v>
      </c>
      <c r="AG36" s="25" t="s">
        <v>64</v>
      </c>
      <c r="AH36" s="27">
        <v>0.14399999999999999</v>
      </c>
      <c r="AI36" s="28" t="s">
        <v>199</v>
      </c>
      <c r="AJ36" s="23">
        <v>0.14399999999999999</v>
      </c>
      <c r="AK36" s="28" t="s">
        <v>258</v>
      </c>
      <c r="AL36" s="23">
        <v>0.4</v>
      </c>
      <c r="AM36" s="28" t="s">
        <v>202</v>
      </c>
      <c r="AN36" s="32"/>
      <c r="AO36" s="67"/>
      <c r="AP36" s="67"/>
      <c r="AQ36" s="67"/>
      <c r="AR36" s="67"/>
      <c r="AS36" s="67"/>
      <c r="AT36" s="67"/>
      <c r="AU36" s="67"/>
      <c r="AV36" s="67"/>
      <c r="AW36" s="67"/>
      <c r="AX36" s="71"/>
      <c r="AY36" s="72"/>
    </row>
    <row r="37" spans="1:51" s="36" customFormat="1" ht="173.25" customHeight="1" x14ac:dyDescent="0.25">
      <c r="A37" s="163">
        <v>14</v>
      </c>
      <c r="B37" s="163" t="s">
        <v>270</v>
      </c>
      <c r="C37" s="164" t="s">
        <v>228</v>
      </c>
      <c r="D37" s="163" t="s">
        <v>192</v>
      </c>
      <c r="E37" s="163" t="s">
        <v>271</v>
      </c>
      <c r="F37" s="163" t="s">
        <v>272</v>
      </c>
      <c r="G37" s="163" t="s">
        <v>48</v>
      </c>
      <c r="H37" s="163" t="s">
        <v>273</v>
      </c>
      <c r="I37" s="163" t="s">
        <v>274</v>
      </c>
      <c r="J37" s="163" t="s">
        <v>275</v>
      </c>
      <c r="K37" s="163" t="s">
        <v>52</v>
      </c>
      <c r="L37" s="163">
        <v>344</v>
      </c>
      <c r="M37" s="163" t="s">
        <v>234</v>
      </c>
      <c r="N37" s="181">
        <v>0.6</v>
      </c>
      <c r="O37" s="181" t="s">
        <v>276</v>
      </c>
      <c r="P37" s="181" t="s">
        <v>276</v>
      </c>
      <c r="Q37" s="163" t="s">
        <v>159</v>
      </c>
      <c r="R37" s="181">
        <v>0.6</v>
      </c>
      <c r="S37" s="163" t="s">
        <v>159</v>
      </c>
      <c r="T37" s="22">
        <v>24</v>
      </c>
      <c r="U37" s="20" t="s">
        <v>277</v>
      </c>
      <c r="V37" s="20" t="s">
        <v>278</v>
      </c>
      <c r="W37" s="20" t="s">
        <v>279</v>
      </c>
      <c r="X37" s="20" t="s">
        <v>280</v>
      </c>
      <c r="Y37" s="20" t="s">
        <v>281</v>
      </c>
      <c r="Z37" s="20" t="s">
        <v>282</v>
      </c>
      <c r="AA37" s="22" t="s">
        <v>118</v>
      </c>
      <c r="AB37" s="25" t="s">
        <v>60</v>
      </c>
      <c r="AC37" s="25" t="s">
        <v>70</v>
      </c>
      <c r="AD37" s="26" t="s">
        <v>176</v>
      </c>
      <c r="AE37" s="25" t="s">
        <v>119</v>
      </c>
      <c r="AF37" s="25" t="s">
        <v>283</v>
      </c>
      <c r="AG37" s="25" t="s">
        <v>90</v>
      </c>
      <c r="AH37" s="27">
        <v>0.36</v>
      </c>
      <c r="AI37" s="28" t="s">
        <v>169</v>
      </c>
      <c r="AJ37" s="23">
        <v>0.36</v>
      </c>
      <c r="AK37" s="28" t="s">
        <v>159</v>
      </c>
      <c r="AL37" s="23">
        <v>0.6</v>
      </c>
      <c r="AM37" s="28" t="s">
        <v>159</v>
      </c>
      <c r="AN37" s="32" t="s">
        <v>65</v>
      </c>
      <c r="AO37" s="33"/>
      <c r="AP37" s="33"/>
      <c r="AQ37" s="33"/>
      <c r="AR37" s="33"/>
      <c r="AS37" s="33"/>
      <c r="AT37" s="33"/>
      <c r="AU37" s="33"/>
      <c r="AV37" s="33"/>
      <c r="AW37" s="33"/>
      <c r="AX37" s="34"/>
      <c r="AY37" s="35"/>
    </row>
    <row r="38" spans="1:51" s="36" customFormat="1" ht="144" x14ac:dyDescent="0.25">
      <c r="A38" s="163"/>
      <c r="B38" s="163"/>
      <c r="C38" s="178"/>
      <c r="D38" s="163"/>
      <c r="E38" s="163"/>
      <c r="F38" s="163"/>
      <c r="G38" s="163"/>
      <c r="H38" s="163"/>
      <c r="I38" s="163"/>
      <c r="J38" s="163"/>
      <c r="K38" s="163"/>
      <c r="L38" s="163"/>
      <c r="M38" s="163"/>
      <c r="N38" s="181"/>
      <c r="O38" s="181"/>
      <c r="P38" s="181"/>
      <c r="Q38" s="163"/>
      <c r="R38" s="181"/>
      <c r="S38" s="163"/>
      <c r="T38" s="22">
        <v>25</v>
      </c>
      <c r="U38" s="20" t="s">
        <v>284</v>
      </c>
      <c r="V38" s="20" t="s">
        <v>285</v>
      </c>
      <c r="W38" s="20" t="s">
        <v>286</v>
      </c>
      <c r="X38" s="20" t="s">
        <v>287</v>
      </c>
      <c r="Y38" s="20" t="s">
        <v>288</v>
      </c>
      <c r="Z38" s="20" t="s">
        <v>289</v>
      </c>
      <c r="AA38" s="22" t="s">
        <v>118</v>
      </c>
      <c r="AB38" s="25" t="s">
        <v>60</v>
      </c>
      <c r="AC38" s="25" t="s">
        <v>70</v>
      </c>
      <c r="AD38" s="26" t="s">
        <v>176</v>
      </c>
      <c r="AE38" s="25" t="s">
        <v>119</v>
      </c>
      <c r="AF38" s="25" t="s">
        <v>283</v>
      </c>
      <c r="AG38" s="25" t="s">
        <v>90</v>
      </c>
      <c r="AH38" s="27">
        <v>0.216</v>
      </c>
      <c r="AI38" s="28" t="s">
        <v>169</v>
      </c>
      <c r="AJ38" s="23">
        <v>0.216</v>
      </c>
      <c r="AK38" s="28" t="s">
        <v>159</v>
      </c>
      <c r="AL38" s="23">
        <v>0.6</v>
      </c>
      <c r="AM38" s="28" t="s">
        <v>159</v>
      </c>
      <c r="AN38" s="32"/>
      <c r="AO38" s="33"/>
      <c r="AP38" s="33"/>
      <c r="AQ38" s="33"/>
      <c r="AR38" s="33"/>
      <c r="AS38" s="33"/>
      <c r="AT38" s="33"/>
      <c r="AU38" s="33"/>
      <c r="AV38" s="33"/>
      <c r="AW38" s="33"/>
      <c r="AX38" s="34"/>
      <c r="AY38" s="35"/>
    </row>
    <row r="39" spans="1:51" s="36" customFormat="1" ht="102" customHeight="1" x14ac:dyDescent="0.25">
      <c r="A39" s="163"/>
      <c r="B39" s="163"/>
      <c r="C39" s="165"/>
      <c r="D39" s="163"/>
      <c r="E39" s="163"/>
      <c r="F39" s="163"/>
      <c r="G39" s="163"/>
      <c r="H39" s="163"/>
      <c r="I39" s="163"/>
      <c r="J39" s="163"/>
      <c r="K39" s="163"/>
      <c r="L39" s="163"/>
      <c r="M39" s="163"/>
      <c r="N39" s="181"/>
      <c r="O39" s="181"/>
      <c r="P39" s="181"/>
      <c r="Q39" s="163"/>
      <c r="R39" s="181"/>
      <c r="S39" s="163"/>
      <c r="T39" s="22">
        <v>26</v>
      </c>
      <c r="U39" s="20" t="s">
        <v>290</v>
      </c>
      <c r="V39" s="20" t="s">
        <v>291</v>
      </c>
      <c r="W39" s="20" t="s">
        <v>292</v>
      </c>
      <c r="X39" s="20" t="s">
        <v>293</v>
      </c>
      <c r="Y39" s="20" t="s">
        <v>294</v>
      </c>
      <c r="Z39" s="74" t="s">
        <v>295</v>
      </c>
      <c r="AA39" s="22" t="s">
        <v>118</v>
      </c>
      <c r="AB39" s="25" t="s">
        <v>60</v>
      </c>
      <c r="AC39" s="25" t="s">
        <v>70</v>
      </c>
      <c r="AD39" s="26" t="s">
        <v>176</v>
      </c>
      <c r="AE39" s="25" t="s">
        <v>119</v>
      </c>
      <c r="AF39" s="25" t="s">
        <v>283</v>
      </c>
      <c r="AG39" s="25" t="s">
        <v>90</v>
      </c>
      <c r="AH39" s="27">
        <v>0.12959999999999999</v>
      </c>
      <c r="AI39" s="28" t="s">
        <v>199</v>
      </c>
      <c r="AJ39" s="23">
        <v>0.12959999999999999</v>
      </c>
      <c r="AK39" s="28" t="s">
        <v>159</v>
      </c>
      <c r="AL39" s="23">
        <v>0.6</v>
      </c>
      <c r="AM39" s="28" t="s">
        <v>159</v>
      </c>
      <c r="AN39" s="32"/>
      <c r="AO39" s="33"/>
      <c r="AP39" s="33"/>
      <c r="AQ39" s="33"/>
      <c r="AR39" s="33"/>
      <c r="AS39" s="33"/>
      <c r="AT39" s="33"/>
      <c r="AU39" s="33"/>
      <c r="AV39" s="33"/>
      <c r="AW39" s="33"/>
      <c r="AX39" s="34"/>
      <c r="AY39" s="35"/>
    </row>
    <row r="40" spans="1:51" s="78" customFormat="1" ht="267.75" customHeight="1" x14ac:dyDescent="0.25">
      <c r="A40" s="163">
        <v>15</v>
      </c>
      <c r="B40" s="163" t="s">
        <v>296</v>
      </c>
      <c r="C40" s="164" t="s">
        <v>297</v>
      </c>
      <c r="D40" s="163" t="str">
        <f>IF(B40=0,"",VLOOKUP(B40,[6]Tabla_Proceso_Objetivo!$A$2:$D$18,3,FALSE))</f>
        <v>Fortalecimiento Institucional</v>
      </c>
      <c r="E40" s="163" t="str">
        <f>IF(B40=0,"",VLOOKUP(B40,[6]Tabla_Proceso_Objetivo!$A$2:$D$18,4,FALSE))</f>
        <v>Divulgar oportunamente información a los diferentes grupos de interés, a través de la implementación de estrategias y el  fortalecimiento de los canales de comunicación, con el fin mejorar la interacción con la ciudadanía y el posicionamiento de la imagen institucional.</v>
      </c>
      <c r="F40" s="163" t="s">
        <v>298</v>
      </c>
      <c r="G40" s="163" t="s">
        <v>195</v>
      </c>
      <c r="H40" s="163" t="s">
        <v>299</v>
      </c>
      <c r="I40" s="163" t="s">
        <v>300</v>
      </c>
      <c r="J40" s="163" t="s">
        <v>301</v>
      </c>
      <c r="K40" s="163" t="s">
        <v>52</v>
      </c>
      <c r="L40" s="163">
        <v>100</v>
      </c>
      <c r="M40" s="163" t="str">
        <f>IFERROR(IF(L40&lt;=0,"",IF(L40&lt;=2,"Muy Baja",IF(L40&lt;=24,"Baja",IF(L40&lt;=500,"Media",IF(L40&lt;=5000,"Alta","Muy Alta"))))),"")</f>
        <v>Media</v>
      </c>
      <c r="N40" s="181">
        <f>IFERROR(IF(M40="","",IF(M40="Muy Baja",0.2,IF(M40="Baja",0.4,IF(M40="Media",0.6,IF(M40="Alta",0.8,IF(M40="Muy Alta",1,)))))),"")</f>
        <v>0.6</v>
      </c>
      <c r="O40" s="181" t="s">
        <v>302</v>
      </c>
      <c r="P40" s="181" t="str">
        <f>IF(NOT(ISERROR(MATCH(O40,'[6]Tabla Impacto'!$B$221:$B$223,0))),'[6]Tabla Impacto'!$F$223&amp;"Por favor no seleccionar los criterios de impacto(Afectación Económica o presupuestal y Pérdida Reputacional)",O40)</f>
        <v xml:space="preserve">     El riesgo afecta la imagen de la entidad a nivel nacional, con efecto publicitarios sostenible a nivel país</v>
      </c>
      <c r="Q40" s="163" t="str">
        <f>IFERROR(IF(OR(P40='[6]Tabla Impacto'!$C$11,P40='[6]Tabla Impacto'!$D$11),"Leve",IF(OR(P40='[6]Tabla Impacto'!$C$12,P40='[6]Tabla Impacto'!$D$12),"Menor",IF(OR(P40='[6]Tabla Impacto'!$C$13,P40='[6]Tabla Impacto'!$D$13),"Moderado",IF(OR(P40='[6]Tabla Impacto'!$C$14,P40='[6]Tabla Impacto'!$D$14),"Mayor",IF(OR(P40='[6]Tabla Impacto'!$C$15,P40='[6]Tabla Impacto'!$D$15),"Catastrófico",""))))),"")</f>
        <v>Catastrófico</v>
      </c>
      <c r="R40" s="181">
        <f>IFERROR(IF(Q40="","",IF(Q40="Leve",0.2,IF(Q40="Menor",0.4,IF(Q40="Moderado",0.6,IF(Q40="Mayor",0.8,IF(Q40="Catastrófico",1,)))))),"")</f>
        <v>1</v>
      </c>
      <c r="S40" s="163" t="str">
        <f>IFERROR(IF(OR(AND(M40="Muy Baja",Q40="Leve"),AND(M40="Muy Baja",Q40="Menor"),AND(M40="Baja",Q40="Leve")),"Bajo",IF(OR(AND(M40="Muy baja",Q40="Moderado"),AND(M40="Baja",Q40="Menor"),AND(M40="Baja",Q40="Moderado"),AND(M40="Media",Q40="Leve"),AND(M40="Media",Q40="Menor"),AND(M40="Media",Q40="Moderado"),AND(M40="Alta",Q40="Leve"),AND(M40="Alta",Q40="Menor")),"Moderado",IF(OR(AND(M40="Muy Baja",Q40="Mayor"),AND(M40="Baja",Q40="Mayor"),AND(M40="Media",Q40="Mayor"),AND(M40="Alta",Q40="Moderado"),AND(M40="Alta",Q40="Mayor"),AND(M40="Muy Alta",Q40="Leve"),AND(M40="Muy Alta",Q40="Menor"),AND(M40="Muy Alta",Q40="Moderado"),AND(M40="Muy Alta",Q40="Mayor")),"Alto",IF(OR(AND(M40="Muy Baja",Q40="Catastrófico"),AND(M40="Baja",Q40="Catastrófico"),AND(M40="Media",Q40="Catastrófico"),AND(M40="Alta",Q40="Catastrófico"),AND(M40="Muy Alta",Q40="Catastrófico")),"Extremo","")))),"")</f>
        <v>Extremo</v>
      </c>
      <c r="T40" s="22">
        <v>27</v>
      </c>
      <c r="U40" s="20" t="s">
        <v>303</v>
      </c>
      <c r="V40" s="20" t="s">
        <v>304</v>
      </c>
      <c r="W40" s="20" t="s">
        <v>305</v>
      </c>
      <c r="X40" s="20" t="s">
        <v>306</v>
      </c>
      <c r="Y40" s="20" t="s">
        <v>307</v>
      </c>
      <c r="Z40" s="20" t="s">
        <v>308</v>
      </c>
      <c r="AA40" s="22" t="str">
        <f>IF(OR(AB40="Preventivo",AB40="Detectivo"),"Probabilidad",IF(AB40="Correctivo","Impacto",""))</f>
        <v>Probabilidad</v>
      </c>
      <c r="AB40" s="25" t="s">
        <v>60</v>
      </c>
      <c r="AC40" s="25" t="s">
        <v>70</v>
      </c>
      <c r="AD40" s="26" t="str">
        <f t="shared" ref="AD40:AD43" si="32">IF(AND(AB40="Preventivo",AC40="Automático"),"50%",IF(AND(AB40="Preventivo",AC40="Manual"),"40%",IF(AND(AB40="Detectivo",AC40="Automático"),"40%",IF(AND(AB40="Detectivo",AC40="Manual"),"30%",IF(AND(AB40="Correctivo",AC40="Automático"),"35%",IF(AND(AB40="Correctivo",AC40="Manual"),"25%",""))))))</f>
        <v>40%</v>
      </c>
      <c r="AE40" s="25" t="s">
        <v>62</v>
      </c>
      <c r="AF40" s="25" t="s">
        <v>63</v>
      </c>
      <c r="AG40" s="25" t="s">
        <v>64</v>
      </c>
      <c r="AH40" s="27">
        <f>IFERROR(IF(AA40="Probabilidad",(N40-(+N40*AD40)),IF(AA40="Impacto",N40,"")),"")</f>
        <v>0.36</v>
      </c>
      <c r="AI40" s="28" t="str">
        <f>IFERROR(IF(AH40="","",IF(AH40&lt;=0.2,"Muy Baja",IF(AH40&lt;=0.4,"Baja",IF(AH40&lt;=0.6,"Media",IF(AH40&lt;=0.8,"Alta","Muy Alta"))))),"")</f>
        <v>Baja</v>
      </c>
      <c r="AJ40" s="23">
        <f>+AH40</f>
        <v>0.36</v>
      </c>
      <c r="AK40" s="28" t="str">
        <f>IFERROR(IF(AL40="","",IF(AL40&lt;=0.2,"Leve",IF(AL40&lt;=0.4,"Menor",IF(AL40&lt;=0.6,"Moderado",IF(AL40&lt;=0.8,"Mayor","Catastrófico"))))),"")</f>
        <v>Catastrófico</v>
      </c>
      <c r="AL40" s="23">
        <f>IFERROR(IF(AA40="Impacto",(R40-(+R40*AD40)),IF(AA40="Probabilidad",R40,"")),"")</f>
        <v>1</v>
      </c>
      <c r="AM40" s="28" t="str">
        <f>IFERROR(IF(OR(AND(AI40="Muy Baja",AK40="Leve"),AND(AI40="Muy Baja",AK40="Menor"),AND(AI40="Baja",AK40="Leve")),"Bajo",IF(OR(AND(AI40="Muy baja",AK40="Moderado"),AND(AI40="Baja",AK40="Menor"),AND(AI40="Baja",AK40="Moderado"),AND(AI40="Media",AK40="Leve"),AND(AI40="Media",AK40="Menor"),AND(AI40="Media",AK40="Moderado"),AND(AI40="Alta",AK40="Leve"),AND(AI40="Alta",AK40="Menor")),"Moderado",IF(OR(AND(AI40="Muy Baja",AK40="Mayor"),AND(AI40="Baja",AK40="Mayor"),AND(AI40="Media",AK40="Mayor"),AND(AI40="Alta",AK40="Moderado"),AND(AI40="Alta",AK40="Mayor"),AND(AI40="Muy Alta",AK40="Leve"),AND(AI40="Muy Alta",AK40="Menor"),AND(AI40="Muy Alta",AK40="Moderado"),AND(AI40="Muy Alta",AK40="Mayor")),"Alto",IF(OR(AND(AI40="Muy Baja",AK40="Catastrófico"),AND(AI40="Baja",AK40="Catastrófico"),AND(AI40="Media",AK40="Catastrófico"),AND(AI40="Alta",AK40="Catastrófico"),AND(AI40="Muy Alta",AK40="Catastrófico")),"Extremo","")))),"")</f>
        <v>Extremo</v>
      </c>
      <c r="AN40" s="32" t="s">
        <v>65</v>
      </c>
      <c r="AO40" s="75"/>
      <c r="AP40" s="75"/>
      <c r="AQ40" s="75"/>
      <c r="AR40" s="75"/>
      <c r="AS40" s="75"/>
      <c r="AT40" s="75"/>
      <c r="AU40" s="75"/>
      <c r="AV40" s="75"/>
      <c r="AW40" s="75"/>
      <c r="AX40" s="76"/>
      <c r="AY40" s="77"/>
    </row>
    <row r="41" spans="1:51" s="78" customFormat="1" ht="171.95" customHeight="1" x14ac:dyDescent="0.25">
      <c r="A41" s="163"/>
      <c r="B41" s="163"/>
      <c r="C41" s="178"/>
      <c r="D41" s="163"/>
      <c r="E41" s="163"/>
      <c r="F41" s="163"/>
      <c r="G41" s="163"/>
      <c r="H41" s="163"/>
      <c r="I41" s="163"/>
      <c r="J41" s="163"/>
      <c r="K41" s="163"/>
      <c r="L41" s="163"/>
      <c r="M41" s="163"/>
      <c r="N41" s="181"/>
      <c r="O41" s="181"/>
      <c r="P41" s="181"/>
      <c r="Q41" s="163"/>
      <c r="R41" s="181"/>
      <c r="S41" s="163"/>
      <c r="T41" s="22">
        <v>28</v>
      </c>
      <c r="U41" s="20" t="s">
        <v>309</v>
      </c>
      <c r="V41" s="20" t="s">
        <v>310</v>
      </c>
      <c r="W41" s="20" t="s">
        <v>311</v>
      </c>
      <c r="X41" s="20" t="s">
        <v>312</v>
      </c>
      <c r="Y41" s="20" t="s">
        <v>313</v>
      </c>
      <c r="Z41" s="20" t="s">
        <v>314</v>
      </c>
      <c r="AA41" s="22" t="str">
        <f t="shared" ref="AA41" si="33">IF(OR(AB41="Preventivo",AB41="Detectivo"),"Probabilidad",IF(AB41="Correctivo","Impacto",""))</f>
        <v>Probabilidad</v>
      </c>
      <c r="AB41" s="25" t="s">
        <v>60</v>
      </c>
      <c r="AC41" s="25" t="s">
        <v>70</v>
      </c>
      <c r="AD41" s="26" t="str">
        <f t="shared" si="32"/>
        <v>40%</v>
      </c>
      <c r="AE41" s="25" t="s">
        <v>62</v>
      </c>
      <c r="AF41" s="25" t="s">
        <v>63</v>
      </c>
      <c r="AG41" s="25" t="s">
        <v>64</v>
      </c>
      <c r="AH41" s="27">
        <f>IFERROR(IF(AND(AA40="Probabilidad",AA41="Probabilidad"),(AJ40-(+AJ40*AD41)),IF(AA41="Probabilidad",(N40-(+N40*AD41)),IF(AA41="Impacto",AJ40,""))),"")</f>
        <v>0.216</v>
      </c>
      <c r="AI41" s="28" t="str">
        <f t="shared" ref="AI41" si="34">IFERROR(IF(AH41="","",IF(AH41&lt;=0.2,"Muy Baja",IF(AH41&lt;=0.4,"Baja",IF(AH41&lt;=0.6,"Media",IF(AH41&lt;=0.8,"Alta","Muy Alta"))))),"")</f>
        <v>Baja</v>
      </c>
      <c r="AJ41" s="23">
        <f>+AH41</f>
        <v>0.216</v>
      </c>
      <c r="AK41" s="28" t="str">
        <f t="shared" ref="AK41:AK42" si="35">IFERROR(IF(AL41="","",IF(AL41&lt;=0.2,"Leve",IF(AL41&lt;=0.4,"Menor",IF(AL41&lt;=0.6,"Moderado",IF(AL41&lt;=0.8,"Mayor","Catastrófico"))))),"")</f>
        <v>Catastrófico</v>
      </c>
      <c r="AL41" s="23">
        <f>IFERROR(IF(AND(AA40="Impacto",AA41="Impacto"),(AL40-(+AL40*AD41)),IF(AND(AA40="Probabilidad",AA41="Impacto"),(AL40-(+AL40*AD41)),IF(AA41="Probabilidad",AL40,""))),"")</f>
        <v>1</v>
      </c>
      <c r="AM41" s="28" t="str">
        <f>IFERROR(IF(OR(AND(AI41="Muy Baja",AK41="Leve"),AND(AI41="Muy Baja",AK41="Menor"),AND(AI41="Baja",AK41="Leve")),"Bajo",IF(OR(AND(AI41="Muy baja",AK41="Moderado"),AND(AI41="Baja",AK41="Menor"),AND(AI41="Baja",AK41="Moderado"),AND(AI41="Media",AK41="Leve"),AND(AI41="Media",AK41="Menor"),AND(AI41="Media",AK41="Moderado"),AND(AI41="Alta",AK41="Leve"),AND(AI41="Alta",AK41="Menor")),"Moderado",IF(OR(AND(AI41="Muy Baja",AK41="Mayor"),AND(AI41="Baja",AK41="Mayor"),AND(AI41="Media",AK41="Mayor"),AND(AI41="Alta",AK41="Moderado"),AND(AI41="Alta",AK41="Mayor"),AND(AI41="Muy Alta",AK41="Leve"),AND(AI41="Muy Alta",AK41="Menor"),AND(AI41="Muy Alta",AK41="Moderado"),AND(AI41="Muy Alta",AK41="Mayor")),"Alto",IF(OR(AND(AI41="Muy Baja",AK41="Catastrófico"),AND(AI41="Baja",AK41="Catastrófico"),AND(AI41="Media",AK41="Catastrófico"),AND(AI41="Alta",AK41="Catastrófico"),AND(AI41="Muy Alta",AK41="Catastrófico")),"Extremo","")))),"")</f>
        <v>Extremo</v>
      </c>
      <c r="AN41" s="197"/>
      <c r="AO41" s="75"/>
      <c r="AP41" s="75"/>
      <c r="AQ41" s="75"/>
      <c r="AR41" s="75"/>
      <c r="AS41" s="75"/>
      <c r="AT41" s="75"/>
      <c r="AU41" s="75"/>
      <c r="AV41" s="75"/>
      <c r="AW41" s="75"/>
      <c r="AX41" s="76"/>
      <c r="AY41" s="77"/>
    </row>
    <row r="42" spans="1:51" s="81" customFormat="1" ht="91.5" customHeight="1" x14ac:dyDescent="0.25">
      <c r="A42" s="163"/>
      <c r="B42" s="163"/>
      <c r="C42" s="165"/>
      <c r="D42" s="163"/>
      <c r="E42" s="163"/>
      <c r="F42" s="163"/>
      <c r="G42" s="163"/>
      <c r="H42" s="163"/>
      <c r="I42" s="163"/>
      <c r="J42" s="163"/>
      <c r="K42" s="163"/>
      <c r="L42" s="163"/>
      <c r="M42" s="163"/>
      <c r="N42" s="181"/>
      <c r="O42" s="181"/>
      <c r="P42" s="181"/>
      <c r="Q42" s="163"/>
      <c r="R42" s="181"/>
      <c r="S42" s="163"/>
      <c r="T42" s="22">
        <v>29</v>
      </c>
      <c r="U42" s="20" t="s">
        <v>315</v>
      </c>
      <c r="V42" s="20" t="s">
        <v>316</v>
      </c>
      <c r="W42" s="20" t="s">
        <v>311</v>
      </c>
      <c r="X42" s="20" t="s">
        <v>317</v>
      </c>
      <c r="Y42" s="20" t="s">
        <v>318</v>
      </c>
      <c r="Z42" s="20" t="s">
        <v>319</v>
      </c>
      <c r="AA42" s="22" t="str">
        <f>IF(OR(AB42="Preventivo",AB42="Detectivo"),"Probabilidad",IF(AB42="Correctivo","Impacto",""))</f>
        <v>Probabilidad</v>
      </c>
      <c r="AB42" s="25" t="s">
        <v>60</v>
      </c>
      <c r="AC42" s="25" t="s">
        <v>70</v>
      </c>
      <c r="AD42" s="26" t="str">
        <f t="shared" si="32"/>
        <v>40%</v>
      </c>
      <c r="AE42" s="25" t="s">
        <v>62</v>
      </c>
      <c r="AF42" s="25" t="s">
        <v>63</v>
      </c>
      <c r="AG42" s="25" t="s">
        <v>64</v>
      </c>
      <c r="AH42" s="27">
        <f>IFERROR(IF(AND(AA41="Probabilidad",AA42="Probabilidad"),(AJ41-(+AJ41*AD42)),IF(AND(AA41="Impacto",AA42="Probabilidad"),(AJ40-(+AJ40*AD42)),IF(AA42="Impacto",AJ41,""))),"")</f>
        <v>0.12959999999999999</v>
      </c>
      <c r="AI42" s="28" t="str">
        <f>IFERROR(IF(AH42="","",IF(AH42&lt;=0.2,"Muy Baja",IF(AH42&lt;=0.4,"Baja",IF(AH42&lt;=0.6,"Media",IF(AH42&lt;=0.8,"Alta","Muy Alta"))))),"")</f>
        <v>Muy Baja</v>
      </c>
      <c r="AJ42" s="23">
        <f>+AH42</f>
        <v>0.12959999999999999</v>
      </c>
      <c r="AK42" s="28" t="str">
        <f t="shared" si="35"/>
        <v>Catastrófico</v>
      </c>
      <c r="AL42" s="23">
        <f>IFERROR(IF(AND(AA41="Impacto",AA42="Impacto"),(AL41-(+AL41*AD42)),IF(AND(AA41="Probabilidad",AA42="Impacto"),(AL41-(+AL41*AD42)),IF(AA42="Probabilidad",AL41,""))),"")</f>
        <v>1</v>
      </c>
      <c r="AM42" s="28" t="str">
        <f t="shared" ref="AM42" si="36">IFERROR(IF(OR(AND(AI42="Muy Baja",AK42="Leve"),AND(AI42="Muy Baja",AK42="Menor"),AND(AI42="Baja",AK42="Leve")),"Bajo",IF(OR(AND(AI42="Muy baja",AK42="Moderado"),AND(AI42="Baja",AK42="Menor"),AND(AI42="Baja",AK42="Moderado"),AND(AI42="Media",AK42="Leve"),AND(AI42="Media",AK42="Menor"),AND(AI42="Media",AK42="Moderado"),AND(AI42="Alta",AK42="Leve"),AND(AI42="Alta",AK42="Menor")),"Moderado",IF(OR(AND(AI42="Muy Baja",AK42="Mayor"),AND(AI42="Baja",AK42="Mayor"),AND(AI42="Media",AK42="Mayor"),AND(AI42="Alta",AK42="Moderado"),AND(AI42="Alta",AK42="Mayor"),AND(AI42="Muy Alta",AK42="Leve"),AND(AI42="Muy Alta",AK42="Menor"),AND(AI42="Muy Alta",AK42="Moderado"),AND(AI42="Muy Alta",AK42="Mayor")),"Alto",IF(OR(AND(AI42="Muy Baja",AK42="Catastrófico"),AND(AI42="Baja",AK42="Catastrófico"),AND(AI42="Media",AK42="Catastrófico"),AND(AI42="Alta",AK42="Catastrófico"),AND(AI42="Muy Alta",AK42="Catastrófico")),"Extremo","")))),"")</f>
        <v>Extremo</v>
      </c>
      <c r="AN42" s="197"/>
      <c r="AO42" s="75"/>
      <c r="AP42" s="75"/>
      <c r="AQ42" s="75"/>
      <c r="AR42" s="75"/>
      <c r="AS42" s="75"/>
      <c r="AT42" s="75"/>
      <c r="AU42" s="75"/>
      <c r="AV42" s="75"/>
      <c r="AW42" s="75"/>
      <c r="AX42" s="79"/>
      <c r="AY42" s="80"/>
    </row>
    <row r="43" spans="1:51" s="36" customFormat="1" ht="153.75" customHeight="1" x14ac:dyDescent="0.25">
      <c r="A43" s="20">
        <v>16</v>
      </c>
      <c r="B43" s="20" t="s">
        <v>296</v>
      </c>
      <c r="C43" s="20" t="s">
        <v>297</v>
      </c>
      <c r="D43" s="20" t="str">
        <f>IF(B43=0,"",VLOOKUP(B43,[6]Tabla_Proceso_Objetivo!$A$2:$D$18,3,FALSE))</f>
        <v>Fortalecimiento Institucional</v>
      </c>
      <c r="E43" s="20" t="str">
        <f>IF(B43=0,"",VLOOKUP(B43,[6]Tabla_Proceso_Objetivo!$A$2:$D$18,4,FALSE))</f>
        <v>Divulgar oportunamente información a los diferentes grupos de interés, a través de la implementación de estrategias y el  fortalecimiento de los canales de comunicación, con el fin mejorar la interacción con la ciudadanía y el posicionamiento de la imagen institucional.</v>
      </c>
      <c r="F43" s="20" t="s">
        <v>320</v>
      </c>
      <c r="G43" s="20" t="s">
        <v>195</v>
      </c>
      <c r="H43" s="20" t="s">
        <v>321</v>
      </c>
      <c r="I43" s="20" t="s">
        <v>322</v>
      </c>
      <c r="J43" s="20" t="s">
        <v>323</v>
      </c>
      <c r="K43" s="20" t="s">
        <v>52</v>
      </c>
      <c r="L43" s="20">
        <v>12</v>
      </c>
      <c r="M43" s="20" t="str">
        <f t="shared" ref="M43" si="37">IFERROR(IF(L43&lt;=0,"",IF(L43&lt;=2,"Muy Baja",IF(L43&lt;=24,"Baja",IF(L43&lt;=500,"Media",IF(L43&lt;=5000,"Alta","Muy Alta"))))),"")</f>
        <v>Baja</v>
      </c>
      <c r="N43" s="24">
        <f t="shared" ref="N43" si="38">IFERROR(IF(M43="","",IF(M43="Muy Baja",0.2,IF(M43="Baja",0.4,IF(M43="Media",0.6,IF(M43="Alta",0.8,IF(M43="Muy Alta",1,)))))),"")</f>
        <v>0.4</v>
      </c>
      <c r="O43" s="24" t="s">
        <v>302</v>
      </c>
      <c r="P43" s="24" t="str">
        <f>IF(NOT(ISERROR(MATCH(O43,'[6]Tabla Impacto'!$B$221:$B$223,0))),'[6]Tabla Impacto'!$F$223&amp;"Por favor no seleccionar los criterios de impacto(Afectación Económica o presupuestal y Pérdida Reputacional)",O43)</f>
        <v xml:space="preserve">     El riesgo afecta la imagen de la entidad a nivel nacional, con efecto publicitarios sostenible a nivel país</v>
      </c>
      <c r="Q43" s="20" t="str">
        <f>IFERROR(IF(OR(P43='[6]Tabla Impacto'!$C$11,P43='[6]Tabla Impacto'!$D$11),"Leve",IF(OR(P43='[6]Tabla Impacto'!$C$12,P43='[6]Tabla Impacto'!$D$12),"Menor",IF(OR(P43='[6]Tabla Impacto'!$C$13,P43='[6]Tabla Impacto'!$D$13),"Moderado",IF(OR(P43='[6]Tabla Impacto'!$C$14,P43='[6]Tabla Impacto'!$D$14),"Mayor",IF(OR(P43='[6]Tabla Impacto'!$C$15,P43='[6]Tabla Impacto'!$D$15),"Catastrófico",""))))),"")</f>
        <v>Catastrófico</v>
      </c>
      <c r="R43" s="24">
        <f t="shared" ref="R43" si="39">IFERROR(IF(Q43="","",IF(Q43="Leve",0.2,IF(Q43="Menor",0.4,IF(Q43="Moderado",0.6,IF(Q43="Mayor",0.8,IF(Q43="Catastrófico",1,)))))),"")</f>
        <v>1</v>
      </c>
      <c r="S43" s="20" t="str">
        <f t="shared" ref="S43" si="40">IFERROR(IF(OR(AND(M43="Muy Baja",Q43="Leve"),AND(M43="Muy Baja",Q43="Menor"),AND(M43="Baja",Q43="Leve")),"Bajo",IF(OR(AND(M43="Muy baja",Q43="Moderado"),AND(M43="Baja",Q43="Menor"),AND(M43="Baja",Q43="Moderado"),AND(M43="Media",Q43="Leve"),AND(M43="Media",Q43="Menor"),AND(M43="Media",Q43="Moderado"),AND(M43="Alta",Q43="Leve"),AND(M43="Alta",Q43="Menor")),"Moderado",IF(OR(AND(M43="Muy Baja",Q43="Mayor"),AND(M43="Baja",Q43="Mayor"),AND(M43="Media",Q43="Mayor"),AND(M43="Alta",Q43="Moderado"),AND(M43="Alta",Q43="Mayor"),AND(M43="Muy Alta",Q43="Leve"),AND(M43="Muy Alta",Q43="Menor"),AND(M43="Muy Alta",Q43="Moderado"),AND(M43="Muy Alta",Q43="Mayor")),"Alto",IF(OR(AND(M43="Muy Baja",Q43="Catastrófico"),AND(M43="Baja",Q43="Catastrófico"),AND(M43="Media",Q43="Catastrófico"),AND(M43="Alta",Q43="Catastrófico"),AND(M43="Muy Alta",Q43="Catastrófico")),"Extremo","")))),"")</f>
        <v>Extremo</v>
      </c>
      <c r="T43" s="22">
        <v>30</v>
      </c>
      <c r="U43" s="20" t="s">
        <v>324</v>
      </c>
      <c r="V43" s="20" t="s">
        <v>325</v>
      </c>
      <c r="W43" s="20" t="s">
        <v>103</v>
      </c>
      <c r="X43" s="20" t="s">
        <v>326</v>
      </c>
      <c r="Y43" s="20" t="s">
        <v>327</v>
      </c>
      <c r="Z43" s="20" t="s">
        <v>328</v>
      </c>
      <c r="AA43" s="22" t="s">
        <v>10</v>
      </c>
      <c r="AB43" s="25" t="s">
        <v>83</v>
      </c>
      <c r="AC43" s="25" t="s">
        <v>70</v>
      </c>
      <c r="AD43" s="26" t="str">
        <f t="shared" si="32"/>
        <v>30%</v>
      </c>
      <c r="AE43" s="25" t="s">
        <v>119</v>
      </c>
      <c r="AF43" s="25" t="s">
        <v>63</v>
      </c>
      <c r="AG43" s="25" t="s">
        <v>64</v>
      </c>
      <c r="AH43" s="27">
        <f>IFERROR(IF(AA43="Probabilidad",(N43-(+N43*AD43)),IF(AA43="Impacto",N43,"")),"")</f>
        <v>0.4</v>
      </c>
      <c r="AI43" s="28" t="str">
        <f>IFERROR(IF(AH43="","",IF(AH43&lt;=0.2,"Muy Baja",IF(AH43&lt;=0.4,"Baja",IF(AH43&lt;=0.6,"Media",IF(AH43&lt;=0.8,"Alta","Muy Alta"))))),"")</f>
        <v>Baja</v>
      </c>
      <c r="AJ43" s="23">
        <f>+AH43</f>
        <v>0.4</v>
      </c>
      <c r="AK43" s="28" t="str">
        <f>IFERROR(IF(AL43="","",IF(AL43&lt;=0.2,"Leve",IF(AL43&lt;=0.4,"Menor",IF(AL43&lt;=0.6,"Moderado",IF(AL43&lt;=0.8,"Mayor","Catastrófico"))))),"")</f>
        <v>Mayor</v>
      </c>
      <c r="AL43" s="23">
        <f>IFERROR(IF(AA43="Impacto",(R43-(+R43*AD43)),IF(AA43="Probabilidad",R43,"")),"")</f>
        <v>0.7</v>
      </c>
      <c r="AM43" s="28" t="str">
        <f>IFERROR(IF(OR(AND(AI43="Muy Baja",AK43="Leve"),AND(AI43="Muy Baja",AK43="Menor"),AND(AI43="Baja",AK43="Leve")),"Bajo",IF(OR(AND(AI43="Muy baja",AK43="Moderado"),AND(AI43="Baja",AK43="Menor"),AND(AI43="Baja",AK43="Moderado"),AND(AI43="Media",AK43="Leve"),AND(AI43="Media",AK43="Menor"),AND(AI43="Media",AK43="Moderado"),AND(AI43="Alta",AK43="Leve"),AND(AI43="Alta",AK43="Menor")),"Moderado",IF(OR(AND(AI43="Muy Baja",AK43="Mayor"),AND(AI43="Baja",AK43="Mayor"),AND(AI43="Media",AK43="Mayor"),AND(AI43="Alta",AK43="Moderado"),AND(AI43="Alta",AK43="Mayor"),AND(AI43="Muy Alta",AK43="Leve"),AND(AI43="Muy Alta",AK43="Menor"),AND(AI43="Muy Alta",AK43="Moderado"),AND(AI43="Muy Alta",AK43="Mayor")),"Alto",IF(OR(AND(AI43="Muy Baja",AK43="Catastrófico"),AND(AI43="Baja",AK43="Catastrófico"),AND(AI43="Media",AK43="Catastrófico"),AND(AI43="Alta",AK43="Catastrófico"),AND(AI43="Muy Alta",AK43="Catastrófico")),"Extremo","")))),"")</f>
        <v>Alto</v>
      </c>
      <c r="AN43" s="32" t="s">
        <v>65</v>
      </c>
      <c r="AO43" s="33"/>
      <c r="AP43" s="33"/>
      <c r="AQ43" s="33"/>
      <c r="AR43" s="33"/>
      <c r="AS43" s="33"/>
      <c r="AT43" s="33"/>
      <c r="AU43" s="33"/>
      <c r="AV43" s="33"/>
      <c r="AW43" s="33"/>
      <c r="AX43" s="34"/>
      <c r="AY43" s="35"/>
    </row>
    <row r="44" spans="1:51" s="31" customFormat="1" ht="126" x14ac:dyDescent="0.25">
      <c r="A44" s="162">
        <v>17</v>
      </c>
      <c r="B44" s="163" t="s">
        <v>329</v>
      </c>
      <c r="C44" s="164" t="s">
        <v>228</v>
      </c>
      <c r="D44" s="162" t="s">
        <v>192</v>
      </c>
      <c r="E44" s="162" t="s">
        <v>330</v>
      </c>
      <c r="F44" s="163" t="s">
        <v>331</v>
      </c>
      <c r="G44" s="163" t="s">
        <v>195</v>
      </c>
      <c r="H44" s="179" t="s">
        <v>332</v>
      </c>
      <c r="I44" s="163" t="s">
        <v>333</v>
      </c>
      <c r="J44" s="179" t="s">
        <v>334</v>
      </c>
      <c r="K44" s="163" t="s">
        <v>52</v>
      </c>
      <c r="L44" s="163">
        <v>382</v>
      </c>
      <c r="M44" s="201" t="s">
        <v>234</v>
      </c>
      <c r="N44" s="198">
        <v>0.6</v>
      </c>
      <c r="O44" s="181" t="s">
        <v>200</v>
      </c>
      <c r="P44" s="198" t="s">
        <v>200</v>
      </c>
      <c r="Q44" s="199" t="s">
        <v>201</v>
      </c>
      <c r="R44" s="198">
        <v>0.2</v>
      </c>
      <c r="S44" s="200" t="s">
        <v>159</v>
      </c>
      <c r="T44" s="22">
        <v>31</v>
      </c>
      <c r="U44" s="20" t="s">
        <v>335</v>
      </c>
      <c r="V44" s="20" t="s">
        <v>336</v>
      </c>
      <c r="W44" s="20" t="s">
        <v>337</v>
      </c>
      <c r="X44" s="20" t="s">
        <v>338</v>
      </c>
      <c r="Y44" s="20" t="s">
        <v>339</v>
      </c>
      <c r="Z44" s="20" t="s">
        <v>340</v>
      </c>
      <c r="AA44" s="22" t="s">
        <v>118</v>
      </c>
      <c r="AB44" s="25" t="s">
        <v>60</v>
      </c>
      <c r="AC44" s="25" t="s">
        <v>70</v>
      </c>
      <c r="AD44" s="26" t="s">
        <v>176</v>
      </c>
      <c r="AE44" s="25" t="s">
        <v>62</v>
      </c>
      <c r="AF44" s="25" t="s">
        <v>63</v>
      </c>
      <c r="AG44" s="25" t="s">
        <v>64</v>
      </c>
      <c r="AH44" s="27">
        <v>0.36</v>
      </c>
      <c r="AI44" s="28" t="str">
        <f>IFERROR(IF(AH44="","",IF(AH44&lt;=0.2,"Muy Baja",IF(AH44&lt;=0.4,"Baja",IF(AH44&lt;=0.6,"Media",IF(AH44&lt;=0.8,"Alta","Muy Alta"))))),"")</f>
        <v>Baja</v>
      </c>
      <c r="AJ44" s="23">
        <v>0.36</v>
      </c>
      <c r="AK44" s="28" t="str">
        <f>IFERROR(IF(AL44="","",IF(AL44&lt;=0.2,"Leve",IF(AL44&lt;=0.4,"Menor",IF(AL44&lt;=0.6,"Moderado",IF(AL44&lt;=0.8,"Mayor","Catastrófico"))))),"")</f>
        <v>Leve</v>
      </c>
      <c r="AL44" s="23">
        <v>0.2</v>
      </c>
      <c r="AM44" s="28" t="str">
        <f>IFERROR(IF(OR(AND(AI44="Muy Baja",AK44="Leve"),AND(AI44="Muy Baja",AK44="Menor"),AND(AI44="Baja",AK44="Leve")),"Bajo",IF(OR(AND(AI44="Muy baja",AK44="Moderado"),AND(AI44="Baja",AK44="Menor"),AND(AI44="Baja",AK44="Moderado"),AND(AI44="Media",AK44="Leve"),AND(AI44="Media",AK44="Menor"),AND(AI44="Media",AK44="Moderado"),AND(AI44="Alta",AK44="Leve"),AND(AI44="Alta",AK44="Menor")),"Moderado",IF(OR(AND(AI44="Muy Baja",AK44="Mayor"),AND(AI44="Baja",AK44="Mayor"),AND(AI44="Media",AK44="Mayor"),AND(AI44="Alta",AK44="Moderado"),AND(AI44="Alta",AK44="Mayor"),AND(AI44="Muy Alta",AK44="Leve"),AND(AI44="Muy Alta",AK44="Menor"),AND(AI44="Muy Alta",AK44="Moderado"),AND(AI44="Muy Alta",AK44="Mayor")),"Alto",IF(OR(AND(AI44="Muy Baja",AK44="Catastrófico"),AND(AI44="Baja",AK44="Catastrófico"),AND(AI44="Media",AK44="Catastrófico"),AND(AI44="Alta",AK44="Catastrófico"),AND(AI44="Muy Alta",AK44="Catastrófico")),"Extremo","")))),"")</f>
        <v>Bajo</v>
      </c>
      <c r="AN44" s="177" t="s">
        <v>65</v>
      </c>
      <c r="AO44" s="30"/>
      <c r="AP44" s="30"/>
      <c r="AQ44" s="30"/>
      <c r="AR44" s="30"/>
      <c r="AS44" s="30"/>
      <c r="AT44" s="30"/>
      <c r="AU44" s="30"/>
      <c r="AV44" s="30"/>
      <c r="AW44" s="30"/>
      <c r="AX44" s="30"/>
      <c r="AY44" s="30"/>
    </row>
    <row r="45" spans="1:51" ht="162" x14ac:dyDescent="0.25">
      <c r="A45" s="162"/>
      <c r="B45" s="163"/>
      <c r="C45" s="178"/>
      <c r="D45" s="162"/>
      <c r="E45" s="162"/>
      <c r="F45" s="163"/>
      <c r="G45" s="163"/>
      <c r="H45" s="179"/>
      <c r="I45" s="163"/>
      <c r="J45" s="179"/>
      <c r="K45" s="163"/>
      <c r="L45" s="163"/>
      <c r="M45" s="201"/>
      <c r="N45" s="198"/>
      <c r="O45" s="181"/>
      <c r="P45" s="198"/>
      <c r="Q45" s="199"/>
      <c r="R45" s="198"/>
      <c r="S45" s="200"/>
      <c r="T45" s="22">
        <v>32</v>
      </c>
      <c r="U45" s="20" t="s">
        <v>341</v>
      </c>
      <c r="V45" s="20" t="s">
        <v>342</v>
      </c>
      <c r="W45" s="20" t="s">
        <v>337</v>
      </c>
      <c r="X45" s="20" t="s">
        <v>343</v>
      </c>
      <c r="Y45" s="20" t="s">
        <v>344</v>
      </c>
      <c r="Z45" s="20" t="s">
        <v>345</v>
      </c>
      <c r="AA45" s="22" t="s">
        <v>118</v>
      </c>
      <c r="AB45" s="25" t="s">
        <v>60</v>
      </c>
      <c r="AC45" s="25" t="s">
        <v>70</v>
      </c>
      <c r="AD45" s="26" t="s">
        <v>176</v>
      </c>
      <c r="AE45" s="25" t="s">
        <v>62</v>
      </c>
      <c r="AF45" s="25" t="s">
        <v>63</v>
      </c>
      <c r="AG45" s="25" t="s">
        <v>64</v>
      </c>
      <c r="AH45" s="27">
        <v>0.216</v>
      </c>
      <c r="AI45" s="28" t="str">
        <f>IFERROR(IF(AH45="","",IF(AH45&lt;=0.2,"Muy Baja",IF(AH45&lt;=0.4,"Baja",IF(AH45&lt;=0.6,"Media",IF(AH45&lt;=0.8,"Alta","Muy Alta"))))),"")</f>
        <v>Baja</v>
      </c>
      <c r="AJ45" s="23">
        <v>0.216</v>
      </c>
      <c r="AK45" s="28" t="str">
        <f>IFERROR(IF(AL45="","",IF(AL45&lt;=0.2,"Leve",IF(AL45&lt;=0.4,"Menor",IF(AL45&lt;=0.6,"Moderado",IF(AL45&lt;=0.8,"Mayor","Catastrófico"))))),"")</f>
        <v>Leve</v>
      </c>
      <c r="AL45" s="23">
        <v>0.2</v>
      </c>
      <c r="AM45" s="28" t="str">
        <f>IFERROR(IF(OR(AND(AI45="Muy Baja",AK45="Leve"),AND(AI45="Muy Baja",AK45="Menor"),AND(AI45="Baja",AK45="Leve")),"Bajo",IF(OR(AND(AI45="Muy baja",AK45="Moderado"),AND(AI45="Baja",AK45="Menor"),AND(AI45="Baja",AK45="Moderado"),AND(AI45="Media",AK45="Leve"),AND(AI45="Media",AK45="Menor"),AND(AI45="Media",AK45="Moderado"),AND(AI45="Alta",AK45="Leve"),AND(AI45="Alta",AK45="Menor")),"Moderado",IF(OR(AND(AI45="Muy Baja",AK45="Mayor"),AND(AI45="Baja",AK45="Mayor"),AND(AI45="Media",AK45="Mayor"),AND(AI45="Alta",AK45="Moderado"),AND(AI45="Alta",AK45="Mayor"),AND(AI45="Muy Alta",AK45="Leve"),AND(AI45="Muy Alta",AK45="Menor"),AND(AI45="Muy Alta",AK45="Moderado"),AND(AI45="Muy Alta",AK45="Mayor")),"Alto",IF(OR(AND(AI45="Muy Baja",AK45="Catastrófico"),AND(AI45="Baja",AK45="Catastrófico"),AND(AI45="Media",AK45="Catastrófico"),AND(AI45="Alta",AK45="Catastrófico"),AND(AI45="Muy Alta",AK45="Catastrófico")),"Extremo","")))),"")</f>
        <v>Bajo</v>
      </c>
      <c r="AN45" s="177"/>
      <c r="AO45" s="4"/>
      <c r="AP45" s="4"/>
      <c r="AQ45" s="4"/>
      <c r="AR45" s="4"/>
      <c r="AS45" s="4"/>
      <c r="AT45" s="4"/>
      <c r="AU45" s="4"/>
      <c r="AV45" s="4"/>
      <c r="AW45" s="4"/>
      <c r="AX45" s="4"/>
      <c r="AY45" s="4"/>
    </row>
    <row r="46" spans="1:51" ht="360.75" customHeight="1" x14ac:dyDescent="0.25">
      <c r="A46" s="162"/>
      <c r="B46" s="163"/>
      <c r="C46" s="178"/>
      <c r="D46" s="162"/>
      <c r="E46" s="162"/>
      <c r="F46" s="163"/>
      <c r="G46" s="163"/>
      <c r="H46" s="179"/>
      <c r="I46" s="163"/>
      <c r="J46" s="179"/>
      <c r="K46" s="163"/>
      <c r="L46" s="163"/>
      <c r="M46" s="201"/>
      <c r="N46" s="198"/>
      <c r="O46" s="181"/>
      <c r="P46" s="198"/>
      <c r="Q46" s="199"/>
      <c r="R46" s="198"/>
      <c r="S46" s="200"/>
      <c r="T46" s="22">
        <v>33</v>
      </c>
      <c r="U46" s="20" t="s">
        <v>346</v>
      </c>
      <c r="V46" s="20" t="s">
        <v>347</v>
      </c>
      <c r="W46" s="20" t="s">
        <v>348</v>
      </c>
      <c r="X46" s="20" t="s">
        <v>349</v>
      </c>
      <c r="Y46" s="20" t="s">
        <v>350</v>
      </c>
      <c r="Z46" s="74" t="s">
        <v>351</v>
      </c>
      <c r="AA46" s="22" t="s">
        <v>118</v>
      </c>
      <c r="AB46" s="25" t="s">
        <v>83</v>
      </c>
      <c r="AC46" s="25" t="s">
        <v>70</v>
      </c>
      <c r="AD46" s="26" t="s">
        <v>352</v>
      </c>
      <c r="AE46" s="25" t="s">
        <v>62</v>
      </c>
      <c r="AF46" s="25" t="s">
        <v>283</v>
      </c>
      <c r="AG46" s="25" t="s">
        <v>64</v>
      </c>
      <c r="AH46" s="27">
        <v>0.1512</v>
      </c>
      <c r="AI46" s="28" t="str">
        <f>IFERROR(IF(AH46="","",IF(AH46&lt;=0.2,"Muy Baja",IF(AH46&lt;=0.4,"Baja",IF(AH46&lt;=0.6,"Media",IF(AH46&lt;=0.8,"Alta","Muy Alta"))))),"")</f>
        <v>Muy Baja</v>
      </c>
      <c r="AJ46" s="23">
        <v>0.1512</v>
      </c>
      <c r="AK46" s="28" t="str">
        <f>IFERROR(IF(AL46="","",IF(AL46&lt;=0.2,"Leve",IF(AL46&lt;=0.4,"Menor",IF(AL46&lt;=0.6,"Moderado",IF(AL46&lt;=0.8,"Mayor","Catastrófico"))))),"")</f>
        <v>Leve</v>
      </c>
      <c r="AL46" s="23">
        <v>0.2</v>
      </c>
      <c r="AM46" s="28" t="str">
        <f>IFERROR(IF(OR(AND(AI46="Muy Baja",AK46="Leve"),AND(AI46="Muy Baja",AK46="Menor"),AND(AI46="Baja",AK46="Leve")),"Bajo",IF(OR(AND(AI46="Muy baja",AK46="Moderado"),AND(AI46="Baja",AK46="Menor"),AND(AI46="Baja",AK46="Moderado"),AND(AI46="Media",AK46="Leve"),AND(AI46="Media",AK46="Menor"),AND(AI46="Media",AK46="Moderado"),AND(AI46="Alta",AK46="Leve"),AND(AI46="Alta",AK46="Menor")),"Moderado",IF(OR(AND(AI46="Muy Baja",AK46="Mayor"),AND(AI46="Baja",AK46="Mayor"),AND(AI46="Media",AK46="Mayor"),AND(AI46="Alta",AK46="Moderado"),AND(AI46="Alta",AK46="Mayor"),AND(AI46="Muy Alta",AK46="Leve"),AND(AI46="Muy Alta",AK46="Menor"),AND(AI46="Muy Alta",AK46="Moderado"),AND(AI46="Muy Alta",AK46="Mayor")),"Alto",IF(OR(AND(AI46="Muy Baja",AK46="Catastrófico"),AND(AI46="Baja",AK46="Catastrófico"),AND(AI46="Media",AK46="Catastrófico"),AND(AI46="Alta",AK46="Catastrófico"),AND(AI46="Muy Alta",AK46="Catastrófico")),"Extremo","")))),"")</f>
        <v>Bajo</v>
      </c>
      <c r="AN46" s="177"/>
      <c r="AO46" s="4"/>
      <c r="AP46" s="4"/>
      <c r="AQ46" s="4"/>
      <c r="AR46" s="4"/>
      <c r="AS46" s="4"/>
      <c r="AT46" s="4"/>
      <c r="AU46" s="4"/>
      <c r="AV46" s="4"/>
      <c r="AW46" s="4"/>
      <c r="AX46" s="4"/>
      <c r="AY46" s="4"/>
    </row>
    <row r="47" spans="1:51" ht="18" x14ac:dyDescent="0.25">
      <c r="A47" s="162"/>
      <c r="B47" s="163"/>
      <c r="C47" s="178"/>
      <c r="D47" s="162"/>
      <c r="E47" s="162"/>
      <c r="F47" s="163"/>
      <c r="G47" s="163"/>
      <c r="H47" s="179"/>
      <c r="I47" s="163"/>
      <c r="J47" s="179"/>
      <c r="K47" s="163"/>
      <c r="L47" s="163"/>
      <c r="M47" s="201"/>
      <c r="N47" s="198"/>
      <c r="O47" s="181"/>
      <c r="P47" s="198"/>
      <c r="Q47" s="199"/>
      <c r="R47" s="198"/>
      <c r="S47" s="200"/>
      <c r="T47" s="22"/>
      <c r="U47" s="20"/>
      <c r="V47" s="20"/>
      <c r="W47" s="20"/>
      <c r="X47" s="20"/>
      <c r="Y47" s="20"/>
      <c r="Z47" s="20"/>
      <c r="AA47" s="22" t="s">
        <v>353</v>
      </c>
      <c r="AB47" s="25"/>
      <c r="AC47" s="25"/>
      <c r="AD47" s="26" t="s">
        <v>353</v>
      </c>
      <c r="AE47" s="25"/>
      <c r="AF47" s="25"/>
      <c r="AG47" s="25"/>
      <c r="AH47" s="27" t="s">
        <v>353</v>
      </c>
      <c r="AI47" s="28" t="s">
        <v>353</v>
      </c>
      <c r="AJ47" s="23" t="s">
        <v>353</v>
      </c>
      <c r="AK47" s="28" t="s">
        <v>353</v>
      </c>
      <c r="AL47" s="23" t="s">
        <v>353</v>
      </c>
      <c r="AM47" s="28" t="s">
        <v>353</v>
      </c>
      <c r="AN47" s="177"/>
      <c r="AO47" s="4"/>
      <c r="AP47" s="4"/>
      <c r="AQ47" s="4"/>
      <c r="AR47" s="4"/>
      <c r="AS47" s="4"/>
      <c r="AT47" s="4"/>
      <c r="AU47" s="4"/>
      <c r="AV47" s="4"/>
      <c r="AW47" s="4"/>
      <c r="AX47" s="4"/>
      <c r="AY47" s="4"/>
    </row>
    <row r="48" spans="1:51" ht="18" x14ac:dyDescent="0.25">
      <c r="A48" s="162"/>
      <c r="B48" s="163"/>
      <c r="C48" s="178"/>
      <c r="D48" s="162"/>
      <c r="E48" s="162"/>
      <c r="F48" s="163"/>
      <c r="G48" s="163"/>
      <c r="H48" s="179"/>
      <c r="I48" s="163"/>
      <c r="J48" s="179"/>
      <c r="K48" s="163"/>
      <c r="L48" s="163"/>
      <c r="M48" s="201"/>
      <c r="N48" s="198"/>
      <c r="O48" s="181"/>
      <c r="P48" s="198"/>
      <c r="Q48" s="199"/>
      <c r="R48" s="198"/>
      <c r="S48" s="200"/>
      <c r="T48" s="22"/>
      <c r="U48" s="20"/>
      <c r="V48" s="20"/>
      <c r="W48" s="20"/>
      <c r="X48" s="20"/>
      <c r="Y48" s="20"/>
      <c r="Z48" s="20"/>
      <c r="AA48" s="22" t="s">
        <v>353</v>
      </c>
      <c r="AB48" s="25"/>
      <c r="AC48" s="25"/>
      <c r="AD48" s="26" t="s">
        <v>353</v>
      </c>
      <c r="AE48" s="25"/>
      <c r="AF48" s="25"/>
      <c r="AG48" s="25"/>
      <c r="AH48" s="27" t="s">
        <v>353</v>
      </c>
      <c r="AI48" s="28" t="s">
        <v>353</v>
      </c>
      <c r="AJ48" s="23" t="s">
        <v>353</v>
      </c>
      <c r="AK48" s="28" t="s">
        <v>353</v>
      </c>
      <c r="AL48" s="23" t="s">
        <v>353</v>
      </c>
      <c r="AM48" s="28" t="s">
        <v>353</v>
      </c>
      <c r="AN48" s="177"/>
      <c r="AO48" s="4"/>
      <c r="AP48" s="4"/>
      <c r="AQ48" s="4"/>
      <c r="AR48" s="4"/>
      <c r="AS48" s="4"/>
      <c r="AT48" s="4"/>
      <c r="AU48" s="4"/>
      <c r="AV48" s="4"/>
      <c r="AW48" s="4"/>
      <c r="AX48" s="4"/>
      <c r="AY48" s="4"/>
    </row>
    <row r="49" spans="1:51" ht="18" x14ac:dyDescent="0.25">
      <c r="A49" s="162"/>
      <c r="B49" s="163"/>
      <c r="C49" s="165"/>
      <c r="D49" s="162"/>
      <c r="E49" s="162"/>
      <c r="F49" s="163"/>
      <c r="G49" s="163"/>
      <c r="H49" s="179"/>
      <c r="I49" s="163"/>
      <c r="J49" s="179"/>
      <c r="K49" s="163"/>
      <c r="L49" s="163"/>
      <c r="M49" s="201"/>
      <c r="N49" s="198"/>
      <c r="O49" s="181"/>
      <c r="P49" s="198"/>
      <c r="Q49" s="199"/>
      <c r="R49" s="198"/>
      <c r="S49" s="200"/>
      <c r="T49" s="22"/>
      <c r="U49" s="20"/>
      <c r="V49" s="20"/>
      <c r="W49" s="20"/>
      <c r="X49" s="20"/>
      <c r="Y49" s="20"/>
      <c r="Z49" s="20"/>
      <c r="AA49" s="22" t="s">
        <v>353</v>
      </c>
      <c r="AB49" s="25"/>
      <c r="AC49" s="25"/>
      <c r="AD49" s="26" t="s">
        <v>353</v>
      </c>
      <c r="AE49" s="25"/>
      <c r="AF49" s="25"/>
      <c r="AG49" s="25"/>
      <c r="AH49" s="27" t="s">
        <v>353</v>
      </c>
      <c r="AI49" s="28" t="s">
        <v>353</v>
      </c>
      <c r="AJ49" s="23" t="s">
        <v>353</v>
      </c>
      <c r="AK49" s="28" t="s">
        <v>353</v>
      </c>
      <c r="AL49" s="23" t="s">
        <v>353</v>
      </c>
      <c r="AM49" s="28" t="s">
        <v>353</v>
      </c>
      <c r="AN49" s="177"/>
      <c r="AO49" s="4"/>
      <c r="AP49" s="4"/>
      <c r="AQ49" s="4"/>
      <c r="AR49" s="4"/>
      <c r="AS49" s="4"/>
      <c r="AT49" s="4"/>
      <c r="AU49" s="4"/>
      <c r="AV49" s="4"/>
      <c r="AW49" s="4"/>
      <c r="AX49" s="4"/>
      <c r="AY49" s="4"/>
    </row>
    <row r="50" spans="1:51" s="83" customFormat="1" ht="105.75" customHeight="1" x14ac:dyDescent="0.25">
      <c r="A50" s="162">
        <v>18</v>
      </c>
      <c r="B50" s="163" t="s">
        <v>329</v>
      </c>
      <c r="C50" s="164" t="s">
        <v>228</v>
      </c>
      <c r="D50" s="162" t="s">
        <v>192</v>
      </c>
      <c r="E50" s="162" t="s">
        <v>330</v>
      </c>
      <c r="F50" s="163" t="s">
        <v>354</v>
      </c>
      <c r="G50" s="163" t="s">
        <v>195</v>
      </c>
      <c r="H50" s="163" t="s">
        <v>355</v>
      </c>
      <c r="I50" s="163" t="s">
        <v>356</v>
      </c>
      <c r="J50" s="179" t="s">
        <v>357</v>
      </c>
      <c r="K50" s="163" t="s">
        <v>52</v>
      </c>
      <c r="L50" s="163">
        <v>1526</v>
      </c>
      <c r="M50" s="201" t="s">
        <v>358</v>
      </c>
      <c r="N50" s="198">
        <v>0.8</v>
      </c>
      <c r="O50" s="181" t="s">
        <v>257</v>
      </c>
      <c r="P50" s="198" t="s">
        <v>257</v>
      </c>
      <c r="Q50" s="162" t="s">
        <v>258</v>
      </c>
      <c r="R50" s="198">
        <v>0.4</v>
      </c>
      <c r="S50" s="162" t="s">
        <v>159</v>
      </c>
      <c r="T50" s="22">
        <v>34</v>
      </c>
      <c r="U50" s="20" t="s">
        <v>359</v>
      </c>
      <c r="V50" s="20" t="s">
        <v>342</v>
      </c>
      <c r="W50" s="20" t="s">
        <v>360</v>
      </c>
      <c r="X50" s="20" t="s">
        <v>361</v>
      </c>
      <c r="Y50" s="20" t="s">
        <v>362</v>
      </c>
      <c r="Z50" s="20" t="s">
        <v>363</v>
      </c>
      <c r="AA50" s="22" t="s">
        <v>118</v>
      </c>
      <c r="AB50" s="25" t="s">
        <v>60</v>
      </c>
      <c r="AC50" s="25" t="s">
        <v>70</v>
      </c>
      <c r="AD50" s="26" t="s">
        <v>176</v>
      </c>
      <c r="AE50" s="25" t="s">
        <v>62</v>
      </c>
      <c r="AF50" s="25" t="s">
        <v>283</v>
      </c>
      <c r="AG50" s="25" t="s">
        <v>64</v>
      </c>
      <c r="AH50" s="27">
        <v>0.48</v>
      </c>
      <c r="AI50" s="28" t="s">
        <v>234</v>
      </c>
      <c r="AJ50" s="23">
        <v>0.48</v>
      </c>
      <c r="AK50" s="28" t="s">
        <v>258</v>
      </c>
      <c r="AL50" s="23">
        <v>0.4</v>
      </c>
      <c r="AM50" s="28" t="s">
        <v>159</v>
      </c>
      <c r="AN50" s="177" t="s">
        <v>65</v>
      </c>
      <c r="AO50" s="82"/>
      <c r="AP50" s="82"/>
      <c r="AQ50" s="82"/>
      <c r="AR50" s="82"/>
      <c r="AS50" s="82"/>
      <c r="AT50" s="82"/>
      <c r="AU50" s="82"/>
      <c r="AV50" s="82"/>
      <c r="AW50" s="82"/>
      <c r="AX50" s="82"/>
      <c r="AY50" s="82"/>
    </row>
    <row r="51" spans="1:51" s="83" customFormat="1" ht="162" x14ac:dyDescent="0.25">
      <c r="A51" s="162"/>
      <c r="B51" s="163"/>
      <c r="C51" s="178"/>
      <c r="D51" s="162"/>
      <c r="E51" s="162"/>
      <c r="F51" s="163"/>
      <c r="G51" s="163"/>
      <c r="H51" s="163"/>
      <c r="I51" s="163"/>
      <c r="J51" s="179"/>
      <c r="K51" s="163"/>
      <c r="L51" s="163"/>
      <c r="M51" s="201"/>
      <c r="N51" s="198"/>
      <c r="O51" s="181"/>
      <c r="P51" s="198"/>
      <c r="Q51" s="162"/>
      <c r="R51" s="198"/>
      <c r="S51" s="162"/>
      <c r="T51" s="22">
        <v>35</v>
      </c>
      <c r="U51" s="20" t="s">
        <v>364</v>
      </c>
      <c r="V51" s="20" t="s">
        <v>342</v>
      </c>
      <c r="W51" s="20" t="s">
        <v>365</v>
      </c>
      <c r="X51" s="20" t="s">
        <v>366</v>
      </c>
      <c r="Y51" s="20" t="s">
        <v>367</v>
      </c>
      <c r="Z51" s="20" t="s">
        <v>368</v>
      </c>
      <c r="AA51" s="22" t="s">
        <v>118</v>
      </c>
      <c r="AB51" s="25" t="s">
        <v>83</v>
      </c>
      <c r="AC51" s="25" t="s">
        <v>70</v>
      </c>
      <c r="AD51" s="26" t="s">
        <v>352</v>
      </c>
      <c r="AE51" s="25" t="s">
        <v>62</v>
      </c>
      <c r="AF51" s="25" t="s">
        <v>283</v>
      </c>
      <c r="AG51" s="25" t="s">
        <v>64</v>
      </c>
      <c r="AH51" s="27">
        <v>0.33599999999999997</v>
      </c>
      <c r="AI51" s="28" t="s">
        <v>169</v>
      </c>
      <c r="AJ51" s="23">
        <v>0.33599999999999997</v>
      </c>
      <c r="AK51" s="28" t="s">
        <v>258</v>
      </c>
      <c r="AL51" s="23">
        <v>0.4</v>
      </c>
      <c r="AM51" s="28" t="s">
        <v>159</v>
      </c>
      <c r="AN51" s="177"/>
      <c r="AO51" s="82"/>
      <c r="AP51" s="82"/>
      <c r="AQ51" s="82"/>
      <c r="AR51" s="82"/>
      <c r="AS51" s="82"/>
      <c r="AT51" s="82"/>
      <c r="AU51" s="82"/>
      <c r="AV51" s="82"/>
      <c r="AW51" s="82"/>
      <c r="AX51" s="82"/>
      <c r="AY51" s="82"/>
    </row>
    <row r="52" spans="1:51" s="83" customFormat="1" ht="15.75" customHeight="1" x14ac:dyDescent="0.25">
      <c r="A52" s="162"/>
      <c r="B52" s="163"/>
      <c r="C52" s="178"/>
      <c r="D52" s="162"/>
      <c r="E52" s="162"/>
      <c r="F52" s="163"/>
      <c r="G52" s="163"/>
      <c r="H52" s="163"/>
      <c r="I52" s="163"/>
      <c r="J52" s="179"/>
      <c r="K52" s="163"/>
      <c r="L52" s="163"/>
      <c r="M52" s="201"/>
      <c r="N52" s="198"/>
      <c r="O52" s="181"/>
      <c r="P52" s="198"/>
      <c r="Q52" s="162"/>
      <c r="R52" s="198"/>
      <c r="S52" s="162"/>
      <c r="T52" s="22"/>
      <c r="U52" s="20"/>
      <c r="V52" s="20"/>
      <c r="W52" s="20"/>
      <c r="X52" s="20"/>
      <c r="Y52" s="20"/>
      <c r="Z52" s="74"/>
      <c r="AA52" s="22" t="s">
        <v>353</v>
      </c>
      <c r="AB52" s="25"/>
      <c r="AC52" s="25"/>
      <c r="AD52" s="26" t="s">
        <v>353</v>
      </c>
      <c r="AE52" s="25"/>
      <c r="AF52" s="25"/>
      <c r="AG52" s="25"/>
      <c r="AH52" s="27" t="s">
        <v>353</v>
      </c>
      <c r="AI52" s="28" t="s">
        <v>353</v>
      </c>
      <c r="AJ52" s="23" t="s">
        <v>353</v>
      </c>
      <c r="AK52" s="28" t="s">
        <v>353</v>
      </c>
      <c r="AL52" s="23" t="s">
        <v>353</v>
      </c>
      <c r="AM52" s="28" t="s">
        <v>353</v>
      </c>
      <c r="AN52" s="177"/>
      <c r="AO52" s="82"/>
      <c r="AP52" s="82"/>
      <c r="AQ52" s="82"/>
      <c r="AR52" s="82"/>
      <c r="AS52" s="82"/>
      <c r="AT52" s="82"/>
      <c r="AU52" s="82"/>
      <c r="AV52" s="82"/>
      <c r="AW52" s="82"/>
      <c r="AX52" s="82"/>
      <c r="AY52" s="82"/>
    </row>
    <row r="53" spans="1:51" s="83" customFormat="1" ht="15.75" customHeight="1" x14ac:dyDescent="0.25">
      <c r="A53" s="162"/>
      <c r="B53" s="163"/>
      <c r="C53" s="178"/>
      <c r="D53" s="162"/>
      <c r="E53" s="162"/>
      <c r="F53" s="163"/>
      <c r="G53" s="163"/>
      <c r="H53" s="163"/>
      <c r="I53" s="163"/>
      <c r="J53" s="179"/>
      <c r="K53" s="163"/>
      <c r="L53" s="163"/>
      <c r="M53" s="201"/>
      <c r="N53" s="198"/>
      <c r="O53" s="181"/>
      <c r="P53" s="198"/>
      <c r="Q53" s="162"/>
      <c r="R53" s="198"/>
      <c r="S53" s="162"/>
      <c r="T53" s="22"/>
      <c r="U53" s="20"/>
      <c r="V53" s="20"/>
      <c r="W53" s="20"/>
      <c r="X53" s="20"/>
      <c r="Y53" s="20"/>
      <c r="Z53" s="20"/>
      <c r="AA53" s="22" t="s">
        <v>353</v>
      </c>
      <c r="AB53" s="25"/>
      <c r="AC53" s="25"/>
      <c r="AD53" s="26" t="s">
        <v>353</v>
      </c>
      <c r="AE53" s="25"/>
      <c r="AF53" s="25"/>
      <c r="AG53" s="25"/>
      <c r="AH53" s="27" t="s">
        <v>353</v>
      </c>
      <c r="AI53" s="28" t="s">
        <v>353</v>
      </c>
      <c r="AJ53" s="23" t="s">
        <v>353</v>
      </c>
      <c r="AK53" s="28" t="s">
        <v>353</v>
      </c>
      <c r="AL53" s="23" t="s">
        <v>353</v>
      </c>
      <c r="AM53" s="28" t="s">
        <v>353</v>
      </c>
      <c r="AN53" s="177"/>
      <c r="AO53" s="82"/>
      <c r="AP53" s="82"/>
      <c r="AQ53" s="82"/>
      <c r="AR53" s="82"/>
      <c r="AS53" s="82"/>
      <c r="AT53" s="82"/>
      <c r="AU53" s="82"/>
      <c r="AV53" s="82"/>
      <c r="AW53" s="82"/>
      <c r="AX53" s="82"/>
      <c r="AY53" s="82"/>
    </row>
    <row r="54" spans="1:51" s="83" customFormat="1" ht="15.75" customHeight="1" x14ac:dyDescent="0.25">
      <c r="A54" s="162"/>
      <c r="B54" s="163"/>
      <c r="C54" s="178"/>
      <c r="D54" s="162"/>
      <c r="E54" s="162"/>
      <c r="F54" s="163"/>
      <c r="G54" s="163"/>
      <c r="H54" s="163"/>
      <c r="I54" s="163"/>
      <c r="J54" s="179"/>
      <c r="K54" s="163"/>
      <c r="L54" s="163"/>
      <c r="M54" s="201"/>
      <c r="N54" s="198"/>
      <c r="O54" s="181"/>
      <c r="P54" s="198"/>
      <c r="Q54" s="162"/>
      <c r="R54" s="198"/>
      <c r="S54" s="162"/>
      <c r="T54" s="22"/>
      <c r="U54" s="20"/>
      <c r="V54" s="20"/>
      <c r="W54" s="20"/>
      <c r="X54" s="20"/>
      <c r="Y54" s="20"/>
      <c r="Z54" s="20"/>
      <c r="AA54" s="22" t="s">
        <v>353</v>
      </c>
      <c r="AB54" s="25"/>
      <c r="AC54" s="25"/>
      <c r="AD54" s="26" t="s">
        <v>353</v>
      </c>
      <c r="AE54" s="25"/>
      <c r="AF54" s="25"/>
      <c r="AG54" s="25"/>
      <c r="AH54" s="27" t="s">
        <v>353</v>
      </c>
      <c r="AI54" s="28" t="s">
        <v>353</v>
      </c>
      <c r="AJ54" s="23" t="s">
        <v>353</v>
      </c>
      <c r="AK54" s="28" t="s">
        <v>353</v>
      </c>
      <c r="AL54" s="23" t="s">
        <v>353</v>
      </c>
      <c r="AM54" s="28" t="s">
        <v>353</v>
      </c>
      <c r="AN54" s="177"/>
      <c r="AO54" s="82"/>
      <c r="AP54" s="82"/>
      <c r="AQ54" s="82"/>
      <c r="AR54" s="82"/>
      <c r="AS54" s="82"/>
      <c r="AT54" s="82"/>
      <c r="AU54" s="82"/>
      <c r="AV54" s="82"/>
      <c r="AW54" s="82"/>
      <c r="AX54" s="82"/>
      <c r="AY54" s="82"/>
    </row>
    <row r="55" spans="1:51" s="83" customFormat="1" ht="16.5" customHeight="1" x14ac:dyDescent="0.25">
      <c r="A55" s="162"/>
      <c r="B55" s="163"/>
      <c r="C55" s="165"/>
      <c r="D55" s="162"/>
      <c r="E55" s="162"/>
      <c r="F55" s="163"/>
      <c r="G55" s="163"/>
      <c r="H55" s="163"/>
      <c r="I55" s="163"/>
      <c r="J55" s="179"/>
      <c r="K55" s="163"/>
      <c r="L55" s="163"/>
      <c r="M55" s="201"/>
      <c r="N55" s="198"/>
      <c r="O55" s="181"/>
      <c r="P55" s="198"/>
      <c r="Q55" s="162"/>
      <c r="R55" s="198"/>
      <c r="S55" s="162"/>
      <c r="T55" s="22"/>
      <c r="U55" s="20"/>
      <c r="V55" s="20"/>
      <c r="W55" s="20"/>
      <c r="X55" s="20"/>
      <c r="Y55" s="20"/>
      <c r="Z55" s="20"/>
      <c r="AA55" s="22" t="s">
        <v>353</v>
      </c>
      <c r="AB55" s="25"/>
      <c r="AC55" s="25"/>
      <c r="AD55" s="26" t="s">
        <v>353</v>
      </c>
      <c r="AE55" s="25"/>
      <c r="AF55" s="25"/>
      <c r="AG55" s="25"/>
      <c r="AH55" s="27" t="s">
        <v>353</v>
      </c>
      <c r="AI55" s="28" t="s">
        <v>353</v>
      </c>
      <c r="AJ55" s="23" t="s">
        <v>353</v>
      </c>
      <c r="AK55" s="28" t="s">
        <v>353</v>
      </c>
      <c r="AL55" s="23" t="s">
        <v>353</v>
      </c>
      <c r="AM55" s="28" t="s">
        <v>353</v>
      </c>
      <c r="AN55" s="177"/>
      <c r="AO55" s="82"/>
      <c r="AP55" s="82"/>
      <c r="AQ55" s="82"/>
      <c r="AR55" s="82"/>
      <c r="AS55" s="82"/>
      <c r="AT55" s="82"/>
      <c r="AU55" s="82"/>
      <c r="AV55" s="82"/>
      <c r="AW55" s="82"/>
      <c r="AX55" s="82"/>
      <c r="AY55" s="82"/>
    </row>
    <row r="56" spans="1:51" ht="162" x14ac:dyDescent="0.25">
      <c r="A56" s="162">
        <v>19</v>
      </c>
      <c r="B56" s="163" t="s">
        <v>329</v>
      </c>
      <c r="C56" s="164" t="s">
        <v>228</v>
      </c>
      <c r="D56" s="162" t="s">
        <v>192</v>
      </c>
      <c r="E56" s="162" t="s">
        <v>330</v>
      </c>
      <c r="F56" s="163" t="s">
        <v>369</v>
      </c>
      <c r="G56" s="163" t="s">
        <v>108</v>
      </c>
      <c r="H56" s="163" t="s">
        <v>370</v>
      </c>
      <c r="I56" s="163" t="s">
        <v>371</v>
      </c>
      <c r="J56" s="179" t="s">
        <v>372</v>
      </c>
      <c r="K56" s="163" t="s">
        <v>52</v>
      </c>
      <c r="L56" s="163">
        <v>67</v>
      </c>
      <c r="M56" s="201" t="s">
        <v>234</v>
      </c>
      <c r="N56" s="198">
        <v>0.6</v>
      </c>
      <c r="O56" s="181" t="s">
        <v>276</v>
      </c>
      <c r="P56" s="198" t="s">
        <v>276</v>
      </c>
      <c r="Q56" s="162" t="s">
        <v>159</v>
      </c>
      <c r="R56" s="198">
        <v>0.6</v>
      </c>
      <c r="S56" s="162" t="s">
        <v>159</v>
      </c>
      <c r="T56" s="22">
        <v>36</v>
      </c>
      <c r="U56" s="20" t="s">
        <v>373</v>
      </c>
      <c r="V56" s="20" t="s">
        <v>342</v>
      </c>
      <c r="W56" s="20" t="s">
        <v>374</v>
      </c>
      <c r="X56" s="20" t="s">
        <v>375</v>
      </c>
      <c r="Y56" s="20" t="s">
        <v>376</v>
      </c>
      <c r="Z56" s="20" t="s">
        <v>377</v>
      </c>
      <c r="AA56" s="22" t="s">
        <v>118</v>
      </c>
      <c r="AB56" s="25" t="s">
        <v>60</v>
      </c>
      <c r="AC56" s="25" t="s">
        <v>70</v>
      </c>
      <c r="AD56" s="26" t="s">
        <v>176</v>
      </c>
      <c r="AE56" s="25" t="s">
        <v>62</v>
      </c>
      <c r="AF56" s="25" t="s">
        <v>63</v>
      </c>
      <c r="AG56" s="25" t="s">
        <v>64</v>
      </c>
      <c r="AH56" s="27">
        <v>0.36</v>
      </c>
      <c r="AI56" s="28" t="s">
        <v>169</v>
      </c>
      <c r="AJ56" s="23">
        <v>0.36</v>
      </c>
      <c r="AK56" s="28" t="s">
        <v>159</v>
      </c>
      <c r="AL56" s="23">
        <v>0.6</v>
      </c>
      <c r="AM56" s="28" t="s">
        <v>159</v>
      </c>
      <c r="AN56" s="177" t="s">
        <v>65</v>
      </c>
      <c r="AO56" s="4"/>
      <c r="AP56" s="4"/>
      <c r="AQ56" s="4"/>
      <c r="AR56" s="4"/>
      <c r="AS56" s="4"/>
      <c r="AT56" s="4"/>
      <c r="AU56" s="4"/>
      <c r="AV56" s="4"/>
      <c r="AW56" s="4"/>
      <c r="AX56" s="4"/>
      <c r="AY56" s="4"/>
    </row>
    <row r="57" spans="1:51" ht="126" x14ac:dyDescent="0.25">
      <c r="A57" s="162"/>
      <c r="B57" s="163"/>
      <c r="C57" s="178"/>
      <c r="D57" s="162"/>
      <c r="E57" s="162"/>
      <c r="F57" s="163"/>
      <c r="G57" s="163"/>
      <c r="H57" s="163"/>
      <c r="I57" s="163"/>
      <c r="J57" s="179"/>
      <c r="K57" s="163"/>
      <c r="L57" s="163"/>
      <c r="M57" s="201"/>
      <c r="N57" s="198"/>
      <c r="O57" s="181"/>
      <c r="P57" s="198"/>
      <c r="Q57" s="162"/>
      <c r="R57" s="198"/>
      <c r="S57" s="162"/>
      <c r="T57" s="22">
        <v>37</v>
      </c>
      <c r="U57" s="20" t="s">
        <v>378</v>
      </c>
      <c r="V57" s="20" t="s">
        <v>342</v>
      </c>
      <c r="W57" s="20" t="s">
        <v>103</v>
      </c>
      <c r="X57" s="20" t="s">
        <v>379</v>
      </c>
      <c r="Y57" s="20" t="s">
        <v>380</v>
      </c>
      <c r="Z57" s="20" t="s">
        <v>381</v>
      </c>
      <c r="AA57" s="22" t="s">
        <v>118</v>
      </c>
      <c r="AB57" s="25" t="s">
        <v>60</v>
      </c>
      <c r="AC57" s="25" t="s">
        <v>70</v>
      </c>
      <c r="AD57" s="26" t="s">
        <v>176</v>
      </c>
      <c r="AE57" s="25" t="s">
        <v>62</v>
      </c>
      <c r="AF57" s="25" t="s">
        <v>63</v>
      </c>
      <c r="AG57" s="25" t="s">
        <v>64</v>
      </c>
      <c r="AH57" s="27">
        <v>0.216</v>
      </c>
      <c r="AI57" s="28" t="s">
        <v>169</v>
      </c>
      <c r="AJ57" s="23">
        <v>0.216</v>
      </c>
      <c r="AK57" s="28" t="s">
        <v>159</v>
      </c>
      <c r="AL57" s="23">
        <v>0.6</v>
      </c>
      <c r="AM57" s="28" t="s">
        <v>159</v>
      </c>
      <c r="AN57" s="177"/>
      <c r="AO57" s="4"/>
      <c r="AP57" s="4"/>
      <c r="AQ57" s="4"/>
      <c r="AR57" s="4"/>
      <c r="AS57" s="4"/>
      <c r="AT57" s="4"/>
      <c r="AU57" s="4"/>
      <c r="AV57" s="4"/>
      <c r="AW57" s="4"/>
      <c r="AX57" s="4"/>
      <c r="AY57" s="4"/>
    </row>
    <row r="58" spans="1:51" ht="15.75" customHeight="1" x14ac:dyDescent="0.25">
      <c r="A58" s="162"/>
      <c r="B58" s="163"/>
      <c r="C58" s="178"/>
      <c r="D58" s="162"/>
      <c r="E58" s="162"/>
      <c r="F58" s="163"/>
      <c r="G58" s="163"/>
      <c r="H58" s="163"/>
      <c r="I58" s="163"/>
      <c r="J58" s="179"/>
      <c r="K58" s="163"/>
      <c r="L58" s="163"/>
      <c r="M58" s="201"/>
      <c r="N58" s="198"/>
      <c r="O58" s="181"/>
      <c r="P58" s="198"/>
      <c r="Q58" s="162"/>
      <c r="R58" s="198"/>
      <c r="S58" s="162"/>
      <c r="T58" s="22"/>
      <c r="U58" s="20"/>
      <c r="V58" s="20"/>
      <c r="W58" s="20"/>
      <c r="X58" s="20"/>
      <c r="Y58" s="20"/>
      <c r="Z58" s="20"/>
      <c r="AA58" s="22" t="s">
        <v>353</v>
      </c>
      <c r="AB58" s="25"/>
      <c r="AC58" s="25"/>
      <c r="AD58" s="26" t="s">
        <v>353</v>
      </c>
      <c r="AE58" s="25"/>
      <c r="AF58" s="25"/>
      <c r="AG58" s="25"/>
      <c r="AH58" s="27" t="s">
        <v>353</v>
      </c>
      <c r="AI58" s="28" t="s">
        <v>353</v>
      </c>
      <c r="AJ58" s="23" t="s">
        <v>353</v>
      </c>
      <c r="AK58" s="28" t="s">
        <v>353</v>
      </c>
      <c r="AL58" s="23" t="s">
        <v>353</v>
      </c>
      <c r="AM58" s="28" t="s">
        <v>353</v>
      </c>
      <c r="AN58" s="177"/>
      <c r="AO58" s="4"/>
      <c r="AP58" s="4"/>
      <c r="AQ58" s="4"/>
      <c r="AR58" s="4"/>
      <c r="AS58" s="4"/>
      <c r="AT58" s="4"/>
      <c r="AU58" s="4"/>
      <c r="AV58" s="4"/>
      <c r="AW58" s="4"/>
      <c r="AX58" s="4"/>
      <c r="AY58" s="4"/>
    </row>
    <row r="59" spans="1:51" ht="15.75" customHeight="1" x14ac:dyDescent="0.25">
      <c r="A59" s="162"/>
      <c r="B59" s="163"/>
      <c r="C59" s="178"/>
      <c r="D59" s="162"/>
      <c r="E59" s="162"/>
      <c r="F59" s="163"/>
      <c r="G59" s="163"/>
      <c r="H59" s="163"/>
      <c r="I59" s="163"/>
      <c r="J59" s="179"/>
      <c r="K59" s="163"/>
      <c r="L59" s="163"/>
      <c r="M59" s="201"/>
      <c r="N59" s="198"/>
      <c r="O59" s="181"/>
      <c r="P59" s="198"/>
      <c r="Q59" s="162"/>
      <c r="R59" s="198"/>
      <c r="S59" s="162"/>
      <c r="T59" s="22"/>
      <c r="U59" s="20"/>
      <c r="V59" s="20"/>
      <c r="W59" s="20"/>
      <c r="X59" s="20"/>
      <c r="Y59" s="20"/>
      <c r="Z59" s="20"/>
      <c r="AA59" s="22" t="s">
        <v>353</v>
      </c>
      <c r="AB59" s="25"/>
      <c r="AC59" s="25"/>
      <c r="AD59" s="26" t="s">
        <v>353</v>
      </c>
      <c r="AE59" s="25"/>
      <c r="AF59" s="25"/>
      <c r="AG59" s="25"/>
      <c r="AH59" s="27" t="s">
        <v>353</v>
      </c>
      <c r="AI59" s="28" t="s">
        <v>353</v>
      </c>
      <c r="AJ59" s="23" t="s">
        <v>353</v>
      </c>
      <c r="AK59" s="28" t="s">
        <v>353</v>
      </c>
      <c r="AL59" s="23" t="s">
        <v>353</v>
      </c>
      <c r="AM59" s="28" t="s">
        <v>353</v>
      </c>
      <c r="AN59" s="177"/>
      <c r="AO59" s="4"/>
      <c r="AP59" s="4"/>
      <c r="AQ59" s="4"/>
      <c r="AR59" s="4"/>
      <c r="AS59" s="4"/>
      <c r="AT59" s="4"/>
      <c r="AU59" s="4"/>
      <c r="AV59" s="4"/>
      <c r="AW59" s="4"/>
      <c r="AX59" s="4"/>
      <c r="AY59" s="4"/>
    </row>
    <row r="60" spans="1:51" ht="15.75" customHeight="1" x14ac:dyDescent="0.25">
      <c r="A60" s="162"/>
      <c r="B60" s="163"/>
      <c r="C60" s="178"/>
      <c r="D60" s="162"/>
      <c r="E60" s="162"/>
      <c r="F60" s="163"/>
      <c r="G60" s="163"/>
      <c r="H60" s="163"/>
      <c r="I60" s="163"/>
      <c r="J60" s="179"/>
      <c r="K60" s="163"/>
      <c r="L60" s="163"/>
      <c r="M60" s="201"/>
      <c r="N60" s="198"/>
      <c r="O60" s="181"/>
      <c r="P60" s="198"/>
      <c r="Q60" s="162"/>
      <c r="R60" s="198"/>
      <c r="S60" s="162"/>
      <c r="T60" s="22"/>
      <c r="U60" s="20"/>
      <c r="V60" s="20"/>
      <c r="W60" s="20"/>
      <c r="X60" s="20"/>
      <c r="Y60" s="20"/>
      <c r="Z60" s="20"/>
      <c r="AA60" s="22" t="s">
        <v>353</v>
      </c>
      <c r="AB60" s="25"/>
      <c r="AC60" s="25"/>
      <c r="AD60" s="26" t="s">
        <v>353</v>
      </c>
      <c r="AE60" s="25"/>
      <c r="AF60" s="25"/>
      <c r="AG60" s="25"/>
      <c r="AH60" s="27" t="s">
        <v>353</v>
      </c>
      <c r="AI60" s="28" t="s">
        <v>353</v>
      </c>
      <c r="AJ60" s="23" t="s">
        <v>353</v>
      </c>
      <c r="AK60" s="28" t="s">
        <v>353</v>
      </c>
      <c r="AL60" s="23" t="s">
        <v>353</v>
      </c>
      <c r="AM60" s="28" t="s">
        <v>353</v>
      </c>
      <c r="AN60" s="177"/>
      <c r="AO60" s="4"/>
      <c r="AP60" s="4"/>
      <c r="AQ60" s="4"/>
      <c r="AR60" s="4"/>
      <c r="AS60" s="4"/>
      <c r="AT60" s="4"/>
      <c r="AU60" s="4"/>
      <c r="AV60" s="4"/>
      <c r="AW60" s="4"/>
      <c r="AX60" s="4"/>
      <c r="AY60" s="4"/>
    </row>
    <row r="61" spans="1:51" ht="16.5" customHeight="1" x14ac:dyDescent="0.25">
      <c r="A61" s="162"/>
      <c r="B61" s="163"/>
      <c r="C61" s="165"/>
      <c r="D61" s="162"/>
      <c r="E61" s="162"/>
      <c r="F61" s="163"/>
      <c r="G61" s="163"/>
      <c r="H61" s="163"/>
      <c r="I61" s="163"/>
      <c r="J61" s="179"/>
      <c r="K61" s="163"/>
      <c r="L61" s="163"/>
      <c r="M61" s="201"/>
      <c r="N61" s="198"/>
      <c r="O61" s="181"/>
      <c r="P61" s="198"/>
      <c r="Q61" s="162"/>
      <c r="R61" s="198"/>
      <c r="S61" s="162"/>
      <c r="T61" s="22"/>
      <c r="U61" s="20"/>
      <c r="V61" s="20"/>
      <c r="W61" s="20"/>
      <c r="X61" s="20"/>
      <c r="Y61" s="20"/>
      <c r="Z61" s="20"/>
      <c r="AA61" s="22" t="s">
        <v>353</v>
      </c>
      <c r="AB61" s="25"/>
      <c r="AC61" s="25"/>
      <c r="AD61" s="26" t="s">
        <v>353</v>
      </c>
      <c r="AE61" s="25"/>
      <c r="AF61" s="25"/>
      <c r="AG61" s="25"/>
      <c r="AH61" s="27" t="s">
        <v>353</v>
      </c>
      <c r="AI61" s="28" t="s">
        <v>353</v>
      </c>
      <c r="AJ61" s="23" t="s">
        <v>353</v>
      </c>
      <c r="AK61" s="28" t="s">
        <v>353</v>
      </c>
      <c r="AL61" s="23" t="s">
        <v>353</v>
      </c>
      <c r="AM61" s="28" t="s">
        <v>353</v>
      </c>
      <c r="AN61" s="177"/>
      <c r="AO61" s="4"/>
      <c r="AP61" s="4"/>
      <c r="AQ61" s="4"/>
      <c r="AR61" s="4"/>
      <c r="AS61" s="4"/>
      <c r="AT61" s="4"/>
      <c r="AU61" s="4"/>
      <c r="AV61" s="4"/>
      <c r="AW61" s="4"/>
      <c r="AX61" s="4"/>
      <c r="AY61" s="4"/>
    </row>
    <row r="62" spans="1:51" s="83" customFormat="1" ht="78.75" customHeight="1" x14ac:dyDescent="0.25">
      <c r="A62" s="162">
        <v>20</v>
      </c>
      <c r="B62" s="163" t="s">
        <v>329</v>
      </c>
      <c r="C62" s="164" t="s">
        <v>228</v>
      </c>
      <c r="D62" s="162" t="s">
        <v>192</v>
      </c>
      <c r="E62" s="162" t="s">
        <v>330</v>
      </c>
      <c r="F62" s="163" t="s">
        <v>382</v>
      </c>
      <c r="G62" s="163" t="s">
        <v>195</v>
      </c>
      <c r="H62" s="163" t="s">
        <v>383</v>
      </c>
      <c r="I62" s="163" t="s">
        <v>384</v>
      </c>
      <c r="J62" s="179" t="s">
        <v>385</v>
      </c>
      <c r="K62" s="163" t="s">
        <v>52</v>
      </c>
      <c r="L62" s="163">
        <v>8</v>
      </c>
      <c r="M62" s="201" t="s">
        <v>169</v>
      </c>
      <c r="N62" s="198">
        <v>0.4</v>
      </c>
      <c r="O62" s="181" t="s">
        <v>257</v>
      </c>
      <c r="P62" s="198" t="s">
        <v>257</v>
      </c>
      <c r="Q62" s="162" t="s">
        <v>258</v>
      </c>
      <c r="R62" s="198">
        <v>0.4</v>
      </c>
      <c r="S62" s="162" t="s">
        <v>159</v>
      </c>
      <c r="T62" s="22">
        <v>38</v>
      </c>
      <c r="U62" s="20" t="s">
        <v>386</v>
      </c>
      <c r="V62" s="20" t="s">
        <v>342</v>
      </c>
      <c r="W62" s="20" t="s">
        <v>387</v>
      </c>
      <c r="X62" s="20" t="s">
        <v>388</v>
      </c>
      <c r="Y62" s="20" t="s">
        <v>389</v>
      </c>
      <c r="Z62" s="20" t="s">
        <v>390</v>
      </c>
      <c r="AA62" s="22" t="s">
        <v>118</v>
      </c>
      <c r="AB62" s="25" t="s">
        <v>60</v>
      </c>
      <c r="AC62" s="25" t="s">
        <v>70</v>
      </c>
      <c r="AD62" s="26" t="s">
        <v>176</v>
      </c>
      <c r="AE62" s="25" t="s">
        <v>62</v>
      </c>
      <c r="AF62" s="25" t="s">
        <v>63</v>
      </c>
      <c r="AG62" s="25" t="s">
        <v>64</v>
      </c>
      <c r="AH62" s="27">
        <v>0.24</v>
      </c>
      <c r="AI62" s="28" t="s">
        <v>169</v>
      </c>
      <c r="AJ62" s="23">
        <v>0.24</v>
      </c>
      <c r="AK62" s="28" t="s">
        <v>258</v>
      </c>
      <c r="AL62" s="23">
        <v>0.4</v>
      </c>
      <c r="AM62" s="28" t="s">
        <v>159</v>
      </c>
      <c r="AN62" s="177" t="s">
        <v>65</v>
      </c>
      <c r="AO62" s="82"/>
      <c r="AP62" s="82"/>
      <c r="AQ62" s="82"/>
      <c r="AR62" s="82"/>
      <c r="AS62" s="82"/>
      <c r="AT62" s="82"/>
      <c r="AU62" s="82"/>
      <c r="AV62" s="82"/>
      <c r="AW62" s="82"/>
      <c r="AX62" s="82"/>
      <c r="AY62" s="82"/>
    </row>
    <row r="63" spans="1:51" s="83" customFormat="1" ht="15.75" customHeight="1" x14ac:dyDescent="0.25">
      <c r="A63" s="162"/>
      <c r="B63" s="163"/>
      <c r="C63" s="178"/>
      <c r="D63" s="162"/>
      <c r="E63" s="162"/>
      <c r="F63" s="163"/>
      <c r="G63" s="163"/>
      <c r="H63" s="163"/>
      <c r="I63" s="163"/>
      <c r="J63" s="179"/>
      <c r="K63" s="163"/>
      <c r="L63" s="163"/>
      <c r="M63" s="201"/>
      <c r="N63" s="198"/>
      <c r="O63" s="181"/>
      <c r="P63" s="198"/>
      <c r="Q63" s="162"/>
      <c r="R63" s="198"/>
      <c r="S63" s="162"/>
      <c r="T63" s="22"/>
      <c r="U63" s="20"/>
      <c r="V63" s="20"/>
      <c r="W63" s="20"/>
      <c r="X63" s="20"/>
      <c r="Y63" s="20"/>
      <c r="Z63" s="20"/>
      <c r="AA63" s="22" t="s">
        <v>353</v>
      </c>
      <c r="AB63" s="25"/>
      <c r="AC63" s="25"/>
      <c r="AD63" s="26" t="s">
        <v>353</v>
      </c>
      <c r="AE63" s="25"/>
      <c r="AF63" s="25"/>
      <c r="AG63" s="25"/>
      <c r="AH63" s="27" t="s">
        <v>353</v>
      </c>
      <c r="AI63" s="28" t="s">
        <v>353</v>
      </c>
      <c r="AJ63" s="23" t="s">
        <v>353</v>
      </c>
      <c r="AK63" s="28" t="s">
        <v>353</v>
      </c>
      <c r="AL63" s="23" t="s">
        <v>353</v>
      </c>
      <c r="AM63" s="28" t="s">
        <v>353</v>
      </c>
      <c r="AN63" s="177"/>
      <c r="AO63" s="82"/>
      <c r="AP63" s="82"/>
      <c r="AQ63" s="82"/>
      <c r="AR63" s="82"/>
      <c r="AS63" s="82"/>
      <c r="AT63" s="82"/>
      <c r="AU63" s="82"/>
      <c r="AV63" s="82"/>
      <c r="AW63" s="82"/>
      <c r="AX63" s="82"/>
      <c r="AY63" s="82"/>
    </row>
    <row r="64" spans="1:51" s="83" customFormat="1" ht="15.75" customHeight="1" x14ac:dyDescent="0.25">
      <c r="A64" s="162"/>
      <c r="B64" s="163"/>
      <c r="C64" s="178"/>
      <c r="D64" s="162"/>
      <c r="E64" s="162"/>
      <c r="F64" s="163"/>
      <c r="G64" s="163"/>
      <c r="H64" s="163"/>
      <c r="I64" s="163"/>
      <c r="J64" s="179"/>
      <c r="K64" s="163"/>
      <c r="L64" s="163"/>
      <c r="M64" s="201"/>
      <c r="N64" s="198"/>
      <c r="O64" s="181"/>
      <c r="P64" s="198"/>
      <c r="Q64" s="162"/>
      <c r="R64" s="198"/>
      <c r="S64" s="162"/>
      <c r="T64" s="22"/>
      <c r="U64" s="20"/>
      <c r="V64" s="20"/>
      <c r="W64" s="20"/>
      <c r="X64" s="20"/>
      <c r="Y64" s="20"/>
      <c r="Z64" s="74"/>
      <c r="AA64" s="22" t="s">
        <v>353</v>
      </c>
      <c r="AB64" s="25"/>
      <c r="AC64" s="25"/>
      <c r="AD64" s="26" t="s">
        <v>353</v>
      </c>
      <c r="AE64" s="25"/>
      <c r="AF64" s="25"/>
      <c r="AG64" s="25"/>
      <c r="AH64" s="27" t="s">
        <v>353</v>
      </c>
      <c r="AI64" s="28" t="s">
        <v>353</v>
      </c>
      <c r="AJ64" s="23" t="s">
        <v>353</v>
      </c>
      <c r="AK64" s="28" t="s">
        <v>353</v>
      </c>
      <c r="AL64" s="23" t="s">
        <v>353</v>
      </c>
      <c r="AM64" s="28" t="s">
        <v>353</v>
      </c>
      <c r="AN64" s="177"/>
      <c r="AO64" s="82"/>
      <c r="AP64" s="82"/>
      <c r="AQ64" s="82"/>
      <c r="AR64" s="82"/>
      <c r="AS64" s="82"/>
      <c r="AT64" s="82"/>
      <c r="AU64" s="82"/>
      <c r="AV64" s="82"/>
      <c r="AW64" s="82"/>
      <c r="AX64" s="82"/>
      <c r="AY64" s="82"/>
    </row>
    <row r="65" spans="1:51" s="83" customFormat="1" ht="15.75" customHeight="1" x14ac:dyDescent="0.25">
      <c r="A65" s="162"/>
      <c r="B65" s="163"/>
      <c r="C65" s="178"/>
      <c r="D65" s="162"/>
      <c r="E65" s="162"/>
      <c r="F65" s="163"/>
      <c r="G65" s="163"/>
      <c r="H65" s="163"/>
      <c r="I65" s="163"/>
      <c r="J65" s="179"/>
      <c r="K65" s="163"/>
      <c r="L65" s="163"/>
      <c r="M65" s="201"/>
      <c r="N65" s="198"/>
      <c r="O65" s="181"/>
      <c r="P65" s="198"/>
      <c r="Q65" s="162"/>
      <c r="R65" s="198"/>
      <c r="S65" s="162"/>
      <c r="T65" s="22"/>
      <c r="U65" s="20"/>
      <c r="V65" s="20"/>
      <c r="W65" s="20"/>
      <c r="X65" s="20"/>
      <c r="Y65" s="20"/>
      <c r="Z65" s="20"/>
      <c r="AA65" s="22" t="s">
        <v>353</v>
      </c>
      <c r="AB65" s="25"/>
      <c r="AC65" s="25"/>
      <c r="AD65" s="26" t="s">
        <v>353</v>
      </c>
      <c r="AE65" s="25"/>
      <c r="AF65" s="25"/>
      <c r="AG65" s="25"/>
      <c r="AH65" s="27" t="s">
        <v>353</v>
      </c>
      <c r="AI65" s="28" t="s">
        <v>353</v>
      </c>
      <c r="AJ65" s="23" t="s">
        <v>353</v>
      </c>
      <c r="AK65" s="28" t="s">
        <v>353</v>
      </c>
      <c r="AL65" s="23" t="s">
        <v>353</v>
      </c>
      <c r="AM65" s="28" t="s">
        <v>353</v>
      </c>
      <c r="AN65" s="177"/>
      <c r="AO65" s="82"/>
      <c r="AP65" s="82"/>
      <c r="AQ65" s="82"/>
      <c r="AR65" s="82"/>
      <c r="AS65" s="82"/>
      <c r="AT65" s="82"/>
      <c r="AU65" s="82"/>
      <c r="AV65" s="82"/>
      <c r="AW65" s="82"/>
      <c r="AX65" s="82"/>
      <c r="AY65" s="82"/>
    </row>
    <row r="66" spans="1:51" s="83" customFormat="1" ht="15.75" customHeight="1" x14ac:dyDescent="0.25">
      <c r="A66" s="162"/>
      <c r="B66" s="163"/>
      <c r="C66" s="178"/>
      <c r="D66" s="162"/>
      <c r="E66" s="162"/>
      <c r="F66" s="163"/>
      <c r="G66" s="163"/>
      <c r="H66" s="163"/>
      <c r="I66" s="163"/>
      <c r="J66" s="179"/>
      <c r="K66" s="163"/>
      <c r="L66" s="163"/>
      <c r="M66" s="201"/>
      <c r="N66" s="198"/>
      <c r="O66" s="181"/>
      <c r="P66" s="198"/>
      <c r="Q66" s="162"/>
      <c r="R66" s="198"/>
      <c r="S66" s="162"/>
      <c r="T66" s="22"/>
      <c r="U66" s="20"/>
      <c r="V66" s="20"/>
      <c r="W66" s="20"/>
      <c r="X66" s="20"/>
      <c r="Y66" s="20"/>
      <c r="Z66" s="20"/>
      <c r="AA66" s="22" t="s">
        <v>353</v>
      </c>
      <c r="AB66" s="25"/>
      <c r="AC66" s="25"/>
      <c r="AD66" s="26" t="s">
        <v>353</v>
      </c>
      <c r="AE66" s="25"/>
      <c r="AF66" s="25"/>
      <c r="AG66" s="25"/>
      <c r="AH66" s="27" t="s">
        <v>353</v>
      </c>
      <c r="AI66" s="28" t="s">
        <v>353</v>
      </c>
      <c r="AJ66" s="23" t="s">
        <v>353</v>
      </c>
      <c r="AK66" s="28" t="s">
        <v>353</v>
      </c>
      <c r="AL66" s="23" t="s">
        <v>353</v>
      </c>
      <c r="AM66" s="28" t="s">
        <v>353</v>
      </c>
      <c r="AN66" s="177"/>
      <c r="AO66" s="82"/>
      <c r="AP66" s="82"/>
      <c r="AQ66" s="82"/>
      <c r="AR66" s="82"/>
      <c r="AS66" s="82"/>
      <c r="AT66" s="82"/>
      <c r="AU66" s="82"/>
      <c r="AV66" s="82"/>
      <c r="AW66" s="82"/>
      <c r="AX66" s="82"/>
      <c r="AY66" s="82"/>
    </row>
    <row r="67" spans="1:51" s="83" customFormat="1" ht="16.5" customHeight="1" x14ac:dyDescent="0.25">
      <c r="A67" s="162"/>
      <c r="B67" s="163"/>
      <c r="C67" s="165"/>
      <c r="D67" s="162"/>
      <c r="E67" s="162"/>
      <c r="F67" s="163"/>
      <c r="G67" s="163"/>
      <c r="H67" s="163"/>
      <c r="I67" s="163"/>
      <c r="J67" s="179"/>
      <c r="K67" s="163"/>
      <c r="L67" s="163"/>
      <c r="M67" s="201"/>
      <c r="N67" s="198"/>
      <c r="O67" s="181"/>
      <c r="P67" s="198"/>
      <c r="Q67" s="162"/>
      <c r="R67" s="198"/>
      <c r="S67" s="162"/>
      <c r="T67" s="22"/>
      <c r="U67" s="20"/>
      <c r="V67" s="20"/>
      <c r="W67" s="20"/>
      <c r="X67" s="20"/>
      <c r="Y67" s="20"/>
      <c r="Z67" s="20"/>
      <c r="AA67" s="22" t="s">
        <v>353</v>
      </c>
      <c r="AB67" s="25"/>
      <c r="AC67" s="25"/>
      <c r="AD67" s="26" t="s">
        <v>353</v>
      </c>
      <c r="AE67" s="25"/>
      <c r="AF67" s="25"/>
      <c r="AG67" s="25"/>
      <c r="AH67" s="27" t="s">
        <v>353</v>
      </c>
      <c r="AI67" s="28" t="s">
        <v>353</v>
      </c>
      <c r="AJ67" s="23" t="s">
        <v>353</v>
      </c>
      <c r="AK67" s="28" t="s">
        <v>353</v>
      </c>
      <c r="AL67" s="23" t="s">
        <v>353</v>
      </c>
      <c r="AM67" s="28" t="s">
        <v>353</v>
      </c>
      <c r="AN67" s="177"/>
      <c r="AO67" s="82"/>
      <c r="AP67" s="82"/>
      <c r="AQ67" s="82"/>
      <c r="AR67" s="82"/>
      <c r="AS67" s="82"/>
      <c r="AT67" s="82"/>
      <c r="AU67" s="82"/>
      <c r="AV67" s="82"/>
      <c r="AW67" s="82"/>
      <c r="AX67" s="82"/>
      <c r="AY67" s="82"/>
    </row>
    <row r="68" spans="1:51" ht="138" customHeight="1" x14ac:dyDescent="0.25">
      <c r="A68" s="162">
        <v>21</v>
      </c>
      <c r="B68" s="163" t="s">
        <v>329</v>
      </c>
      <c r="C68" s="164" t="s">
        <v>228</v>
      </c>
      <c r="D68" s="162" t="s">
        <v>192</v>
      </c>
      <c r="E68" s="162" t="s">
        <v>330</v>
      </c>
      <c r="F68" s="163" t="s">
        <v>391</v>
      </c>
      <c r="G68" s="163" t="s">
        <v>195</v>
      </c>
      <c r="H68" s="163" t="s">
        <v>392</v>
      </c>
      <c r="I68" s="163" t="s">
        <v>393</v>
      </c>
      <c r="J68" s="179" t="s">
        <v>394</v>
      </c>
      <c r="K68" s="163" t="s">
        <v>52</v>
      </c>
      <c r="L68" s="179">
        <v>53</v>
      </c>
      <c r="M68" s="201" t="s">
        <v>234</v>
      </c>
      <c r="N68" s="198">
        <v>0.6</v>
      </c>
      <c r="O68" s="181" t="s">
        <v>200</v>
      </c>
      <c r="P68" s="198" t="s">
        <v>200</v>
      </c>
      <c r="Q68" s="162" t="s">
        <v>201</v>
      </c>
      <c r="R68" s="198">
        <v>0.2</v>
      </c>
      <c r="S68" s="162" t="s">
        <v>159</v>
      </c>
      <c r="T68" s="22">
        <v>39</v>
      </c>
      <c r="U68" s="20" t="s">
        <v>395</v>
      </c>
      <c r="V68" s="20" t="s">
        <v>342</v>
      </c>
      <c r="W68" s="20" t="s">
        <v>396</v>
      </c>
      <c r="X68" s="20" t="s">
        <v>397</v>
      </c>
      <c r="Y68" s="20" t="s">
        <v>398</v>
      </c>
      <c r="Z68" s="20" t="s">
        <v>399</v>
      </c>
      <c r="AA68" s="22" t="s">
        <v>118</v>
      </c>
      <c r="AB68" s="25" t="s">
        <v>60</v>
      </c>
      <c r="AC68" s="25" t="s">
        <v>70</v>
      </c>
      <c r="AD68" s="26" t="s">
        <v>176</v>
      </c>
      <c r="AE68" s="25" t="s">
        <v>62</v>
      </c>
      <c r="AF68" s="25" t="s">
        <v>63</v>
      </c>
      <c r="AG68" s="25" t="s">
        <v>64</v>
      </c>
      <c r="AH68" s="27">
        <v>0.36</v>
      </c>
      <c r="AI68" s="28" t="s">
        <v>169</v>
      </c>
      <c r="AJ68" s="23">
        <v>0.36</v>
      </c>
      <c r="AK68" s="28" t="s">
        <v>201</v>
      </c>
      <c r="AL68" s="23">
        <v>0.2</v>
      </c>
      <c r="AM68" s="28" t="s">
        <v>202</v>
      </c>
      <c r="AN68" s="177" t="s">
        <v>65</v>
      </c>
      <c r="AO68" s="4"/>
      <c r="AP68" s="4"/>
      <c r="AQ68" s="4"/>
      <c r="AR68" s="4"/>
      <c r="AS68" s="4"/>
      <c r="AT68" s="4"/>
      <c r="AU68" s="4"/>
      <c r="AV68" s="4"/>
      <c r="AW68" s="4"/>
      <c r="AX68" s="4"/>
      <c r="AY68" s="4"/>
    </row>
    <row r="69" spans="1:51" ht="90" x14ac:dyDescent="0.25">
      <c r="A69" s="162"/>
      <c r="B69" s="163"/>
      <c r="C69" s="178"/>
      <c r="D69" s="162"/>
      <c r="E69" s="162"/>
      <c r="F69" s="163"/>
      <c r="G69" s="163"/>
      <c r="H69" s="163"/>
      <c r="I69" s="163"/>
      <c r="J69" s="179"/>
      <c r="K69" s="163"/>
      <c r="L69" s="179"/>
      <c r="M69" s="201"/>
      <c r="N69" s="198"/>
      <c r="O69" s="181"/>
      <c r="P69" s="198"/>
      <c r="Q69" s="162"/>
      <c r="R69" s="198"/>
      <c r="S69" s="162"/>
      <c r="T69" s="22">
        <v>40</v>
      </c>
      <c r="U69" s="20" t="s">
        <v>400</v>
      </c>
      <c r="V69" s="20" t="s">
        <v>342</v>
      </c>
      <c r="W69" s="20" t="s">
        <v>396</v>
      </c>
      <c r="X69" s="20" t="s">
        <v>401</v>
      </c>
      <c r="Y69" s="20" t="s">
        <v>402</v>
      </c>
      <c r="Z69" s="20" t="s">
        <v>403</v>
      </c>
      <c r="AA69" s="22" t="s">
        <v>118</v>
      </c>
      <c r="AB69" s="25" t="s">
        <v>60</v>
      </c>
      <c r="AC69" s="25" t="s">
        <v>70</v>
      </c>
      <c r="AD69" s="26" t="s">
        <v>176</v>
      </c>
      <c r="AE69" s="25" t="s">
        <v>62</v>
      </c>
      <c r="AF69" s="25" t="s">
        <v>63</v>
      </c>
      <c r="AG69" s="25" t="s">
        <v>64</v>
      </c>
      <c r="AH69" s="27">
        <v>0.216</v>
      </c>
      <c r="AI69" s="28" t="s">
        <v>169</v>
      </c>
      <c r="AJ69" s="23">
        <v>0.216</v>
      </c>
      <c r="AK69" s="28" t="s">
        <v>201</v>
      </c>
      <c r="AL69" s="23">
        <v>0.2</v>
      </c>
      <c r="AM69" s="28" t="s">
        <v>202</v>
      </c>
      <c r="AN69" s="177"/>
      <c r="AO69" s="4"/>
      <c r="AP69" s="4"/>
      <c r="AQ69" s="4"/>
      <c r="AR69" s="4"/>
      <c r="AS69" s="4"/>
      <c r="AT69" s="4"/>
      <c r="AU69" s="4"/>
      <c r="AV69" s="4"/>
      <c r="AW69" s="4"/>
      <c r="AX69" s="4"/>
      <c r="AY69" s="4"/>
    </row>
    <row r="70" spans="1:51" ht="15.75" customHeight="1" x14ac:dyDescent="0.25">
      <c r="A70" s="162"/>
      <c r="B70" s="163"/>
      <c r="C70" s="178"/>
      <c r="D70" s="162"/>
      <c r="E70" s="162"/>
      <c r="F70" s="163"/>
      <c r="G70" s="163"/>
      <c r="H70" s="163"/>
      <c r="I70" s="163"/>
      <c r="J70" s="179"/>
      <c r="K70" s="163"/>
      <c r="L70" s="179"/>
      <c r="M70" s="201"/>
      <c r="N70" s="198"/>
      <c r="O70" s="181"/>
      <c r="P70" s="198"/>
      <c r="Q70" s="162"/>
      <c r="R70" s="198"/>
      <c r="S70" s="162"/>
      <c r="T70" s="22"/>
      <c r="U70" s="20"/>
      <c r="V70" s="20"/>
      <c r="W70" s="20"/>
      <c r="X70" s="20"/>
      <c r="Y70" s="20"/>
      <c r="Z70" s="74"/>
      <c r="AA70" s="22" t="s">
        <v>353</v>
      </c>
      <c r="AB70" s="25"/>
      <c r="AC70" s="25"/>
      <c r="AD70" s="26" t="s">
        <v>353</v>
      </c>
      <c r="AE70" s="25"/>
      <c r="AF70" s="25"/>
      <c r="AG70" s="25"/>
      <c r="AH70" s="27" t="s">
        <v>353</v>
      </c>
      <c r="AI70" s="28" t="s">
        <v>353</v>
      </c>
      <c r="AJ70" s="23" t="s">
        <v>353</v>
      </c>
      <c r="AK70" s="28" t="s">
        <v>353</v>
      </c>
      <c r="AL70" s="23" t="s">
        <v>353</v>
      </c>
      <c r="AM70" s="28" t="s">
        <v>353</v>
      </c>
      <c r="AN70" s="177"/>
      <c r="AO70" s="4"/>
      <c r="AP70" s="4"/>
      <c r="AQ70" s="4"/>
      <c r="AR70" s="4"/>
      <c r="AS70" s="4"/>
      <c r="AT70" s="4"/>
      <c r="AU70" s="4"/>
      <c r="AV70" s="4"/>
      <c r="AW70" s="4"/>
      <c r="AX70" s="4"/>
      <c r="AY70" s="4"/>
    </row>
    <row r="71" spans="1:51" ht="15.75" customHeight="1" x14ac:dyDescent="0.25">
      <c r="A71" s="162"/>
      <c r="B71" s="163"/>
      <c r="C71" s="178"/>
      <c r="D71" s="162"/>
      <c r="E71" s="162"/>
      <c r="F71" s="163"/>
      <c r="G71" s="163"/>
      <c r="H71" s="163"/>
      <c r="I71" s="163"/>
      <c r="J71" s="179"/>
      <c r="K71" s="163"/>
      <c r="L71" s="179"/>
      <c r="M71" s="201"/>
      <c r="N71" s="198"/>
      <c r="O71" s="181"/>
      <c r="P71" s="198"/>
      <c r="Q71" s="162"/>
      <c r="R71" s="198"/>
      <c r="S71" s="162"/>
      <c r="T71" s="22"/>
      <c r="U71" s="20"/>
      <c r="V71" s="20"/>
      <c r="W71" s="20"/>
      <c r="X71" s="20"/>
      <c r="Y71" s="20"/>
      <c r="Z71" s="20"/>
      <c r="AA71" s="22" t="s">
        <v>353</v>
      </c>
      <c r="AB71" s="25"/>
      <c r="AC71" s="25"/>
      <c r="AD71" s="26" t="s">
        <v>353</v>
      </c>
      <c r="AE71" s="25"/>
      <c r="AF71" s="25"/>
      <c r="AG71" s="25"/>
      <c r="AH71" s="27" t="s">
        <v>353</v>
      </c>
      <c r="AI71" s="28" t="s">
        <v>353</v>
      </c>
      <c r="AJ71" s="23" t="s">
        <v>353</v>
      </c>
      <c r="AK71" s="28" t="s">
        <v>353</v>
      </c>
      <c r="AL71" s="23" t="s">
        <v>353</v>
      </c>
      <c r="AM71" s="28" t="s">
        <v>353</v>
      </c>
      <c r="AN71" s="177"/>
      <c r="AO71" s="4"/>
      <c r="AP71" s="4"/>
      <c r="AQ71" s="4"/>
      <c r="AR71" s="4"/>
      <c r="AS71" s="4"/>
      <c r="AT71" s="4"/>
      <c r="AU71" s="4"/>
      <c r="AV71" s="4"/>
      <c r="AW71" s="4"/>
      <c r="AX71" s="4"/>
      <c r="AY71" s="4"/>
    </row>
    <row r="72" spans="1:51" ht="15.75" customHeight="1" x14ac:dyDescent="0.25">
      <c r="A72" s="162"/>
      <c r="B72" s="163"/>
      <c r="C72" s="178"/>
      <c r="D72" s="162"/>
      <c r="E72" s="162"/>
      <c r="F72" s="163"/>
      <c r="G72" s="163"/>
      <c r="H72" s="163"/>
      <c r="I72" s="163"/>
      <c r="J72" s="179"/>
      <c r="K72" s="163"/>
      <c r="L72" s="179"/>
      <c r="M72" s="201"/>
      <c r="N72" s="198"/>
      <c r="O72" s="181"/>
      <c r="P72" s="198"/>
      <c r="Q72" s="162"/>
      <c r="R72" s="198"/>
      <c r="S72" s="162"/>
      <c r="T72" s="22"/>
      <c r="U72" s="20"/>
      <c r="V72" s="20"/>
      <c r="W72" s="20"/>
      <c r="X72" s="20"/>
      <c r="Y72" s="20"/>
      <c r="Z72" s="20"/>
      <c r="AA72" s="22" t="s">
        <v>353</v>
      </c>
      <c r="AB72" s="25"/>
      <c r="AC72" s="25"/>
      <c r="AD72" s="26" t="s">
        <v>353</v>
      </c>
      <c r="AE72" s="25"/>
      <c r="AF72" s="25"/>
      <c r="AG72" s="25"/>
      <c r="AH72" s="27" t="s">
        <v>353</v>
      </c>
      <c r="AI72" s="28" t="s">
        <v>353</v>
      </c>
      <c r="AJ72" s="23" t="s">
        <v>353</v>
      </c>
      <c r="AK72" s="28" t="s">
        <v>353</v>
      </c>
      <c r="AL72" s="23" t="s">
        <v>353</v>
      </c>
      <c r="AM72" s="28" t="s">
        <v>353</v>
      </c>
      <c r="AN72" s="177"/>
      <c r="AO72" s="4"/>
      <c r="AP72" s="4"/>
      <c r="AQ72" s="4"/>
      <c r="AR72" s="4"/>
      <c r="AS72" s="4"/>
      <c r="AT72" s="4"/>
      <c r="AU72" s="4"/>
      <c r="AV72" s="4"/>
      <c r="AW72" s="4"/>
      <c r="AX72" s="4"/>
      <c r="AY72" s="4"/>
    </row>
    <row r="73" spans="1:51" ht="16.5" customHeight="1" x14ac:dyDescent="0.25">
      <c r="A73" s="162"/>
      <c r="B73" s="163"/>
      <c r="C73" s="165"/>
      <c r="D73" s="162"/>
      <c r="E73" s="162"/>
      <c r="F73" s="163"/>
      <c r="G73" s="163"/>
      <c r="H73" s="163"/>
      <c r="I73" s="163"/>
      <c r="J73" s="179"/>
      <c r="K73" s="163"/>
      <c r="L73" s="179"/>
      <c r="M73" s="201"/>
      <c r="N73" s="198"/>
      <c r="O73" s="181"/>
      <c r="P73" s="198"/>
      <c r="Q73" s="162"/>
      <c r="R73" s="198"/>
      <c r="S73" s="162"/>
      <c r="T73" s="22"/>
      <c r="U73" s="20"/>
      <c r="V73" s="20"/>
      <c r="W73" s="20"/>
      <c r="X73" s="20"/>
      <c r="Y73" s="20"/>
      <c r="Z73" s="20"/>
      <c r="AA73" s="22" t="s">
        <v>353</v>
      </c>
      <c r="AB73" s="25"/>
      <c r="AC73" s="25"/>
      <c r="AD73" s="26" t="s">
        <v>353</v>
      </c>
      <c r="AE73" s="25"/>
      <c r="AF73" s="25"/>
      <c r="AG73" s="25"/>
      <c r="AH73" s="27" t="s">
        <v>353</v>
      </c>
      <c r="AI73" s="28" t="s">
        <v>353</v>
      </c>
      <c r="AJ73" s="23" t="s">
        <v>353</v>
      </c>
      <c r="AK73" s="28" t="s">
        <v>353</v>
      </c>
      <c r="AL73" s="23" t="s">
        <v>353</v>
      </c>
      <c r="AM73" s="28" t="s">
        <v>353</v>
      </c>
      <c r="AN73" s="177"/>
      <c r="AO73" s="4"/>
      <c r="AP73" s="4"/>
      <c r="AQ73" s="4"/>
      <c r="AR73" s="4"/>
      <c r="AS73" s="4"/>
      <c r="AT73" s="4"/>
      <c r="AU73" s="4"/>
      <c r="AV73" s="4"/>
      <c r="AW73" s="4"/>
      <c r="AX73" s="4"/>
      <c r="AY73" s="4"/>
    </row>
    <row r="74" spans="1:51" s="31" customFormat="1" ht="144.75" customHeight="1" x14ac:dyDescent="0.25">
      <c r="A74" s="162">
        <v>22</v>
      </c>
      <c r="B74" s="163" t="s">
        <v>404</v>
      </c>
      <c r="C74" s="164" t="s">
        <v>44</v>
      </c>
      <c r="D74" s="162" t="s">
        <v>192</v>
      </c>
      <c r="E74" s="162" t="s">
        <v>405</v>
      </c>
      <c r="F74" s="163" t="s">
        <v>406</v>
      </c>
      <c r="G74" s="163" t="s">
        <v>195</v>
      </c>
      <c r="H74" s="179" t="s">
        <v>407</v>
      </c>
      <c r="I74" s="163" t="s">
        <v>408</v>
      </c>
      <c r="J74" s="179" t="s">
        <v>409</v>
      </c>
      <c r="K74" s="163" t="s">
        <v>52</v>
      </c>
      <c r="L74" s="163">
        <v>25</v>
      </c>
      <c r="M74" s="201" t="s">
        <v>234</v>
      </c>
      <c r="N74" s="198">
        <v>0.6</v>
      </c>
      <c r="O74" s="181" t="s">
        <v>100</v>
      </c>
      <c r="P74" s="198" t="s">
        <v>100</v>
      </c>
      <c r="Q74" s="162" t="s">
        <v>159</v>
      </c>
      <c r="R74" s="198">
        <v>0.6</v>
      </c>
      <c r="S74" s="162" t="s">
        <v>159</v>
      </c>
      <c r="T74" s="22">
        <v>41</v>
      </c>
      <c r="U74" s="20" t="s">
        <v>410</v>
      </c>
      <c r="V74" s="20" t="s">
        <v>411</v>
      </c>
      <c r="W74" s="20" t="s">
        <v>172</v>
      </c>
      <c r="X74" s="20" t="s">
        <v>412</v>
      </c>
      <c r="Y74" s="20" t="s">
        <v>413</v>
      </c>
      <c r="Z74" s="20" t="s">
        <v>414</v>
      </c>
      <c r="AA74" s="22" t="s">
        <v>10</v>
      </c>
      <c r="AB74" s="25" t="s">
        <v>89</v>
      </c>
      <c r="AC74" s="25" t="s">
        <v>70</v>
      </c>
      <c r="AD74" s="26" t="s">
        <v>158</v>
      </c>
      <c r="AE74" s="25" t="s">
        <v>119</v>
      </c>
      <c r="AF74" s="25" t="s">
        <v>283</v>
      </c>
      <c r="AG74" s="25" t="s">
        <v>64</v>
      </c>
      <c r="AH74" s="27">
        <v>0.6</v>
      </c>
      <c r="AI74" s="28" t="s">
        <v>234</v>
      </c>
      <c r="AJ74" s="23">
        <v>0.6</v>
      </c>
      <c r="AK74" s="28" t="s">
        <v>159</v>
      </c>
      <c r="AL74" s="23">
        <v>0.44999999999999996</v>
      </c>
      <c r="AM74" s="28" t="s">
        <v>159</v>
      </c>
      <c r="AN74" s="177" t="s">
        <v>65</v>
      </c>
      <c r="AO74" s="30"/>
      <c r="AP74" s="30"/>
      <c r="AQ74" s="30"/>
      <c r="AR74" s="30"/>
      <c r="AS74" s="30"/>
      <c r="AT74" s="30"/>
      <c r="AU74" s="30"/>
      <c r="AV74" s="30"/>
      <c r="AW74" s="30"/>
      <c r="AX74" s="30"/>
      <c r="AY74" s="30"/>
    </row>
    <row r="75" spans="1:51" ht="145.5" customHeight="1" x14ac:dyDescent="0.25">
      <c r="A75" s="162"/>
      <c r="B75" s="163"/>
      <c r="C75" s="178"/>
      <c r="D75" s="162"/>
      <c r="E75" s="162"/>
      <c r="F75" s="163"/>
      <c r="G75" s="163"/>
      <c r="H75" s="179"/>
      <c r="I75" s="163"/>
      <c r="J75" s="179"/>
      <c r="K75" s="163"/>
      <c r="L75" s="163"/>
      <c r="M75" s="201"/>
      <c r="N75" s="198"/>
      <c r="O75" s="181"/>
      <c r="P75" s="198"/>
      <c r="Q75" s="162"/>
      <c r="R75" s="198"/>
      <c r="S75" s="162"/>
      <c r="T75" s="22">
        <v>42</v>
      </c>
      <c r="U75" s="20" t="s">
        <v>415</v>
      </c>
      <c r="V75" s="20" t="s">
        <v>416</v>
      </c>
      <c r="W75" s="20" t="s">
        <v>417</v>
      </c>
      <c r="X75" s="20" t="s">
        <v>418</v>
      </c>
      <c r="Y75" s="20" t="s">
        <v>419</v>
      </c>
      <c r="Z75" s="20" t="s">
        <v>420</v>
      </c>
      <c r="AA75" s="22" t="s">
        <v>118</v>
      </c>
      <c r="AB75" s="25" t="s">
        <v>60</v>
      </c>
      <c r="AC75" s="25" t="s">
        <v>70</v>
      </c>
      <c r="AD75" s="26" t="s">
        <v>176</v>
      </c>
      <c r="AE75" s="25" t="s">
        <v>62</v>
      </c>
      <c r="AF75" s="25" t="s">
        <v>63</v>
      </c>
      <c r="AG75" s="25" t="s">
        <v>64</v>
      </c>
      <c r="AH75" s="27">
        <v>0.36</v>
      </c>
      <c r="AI75" s="28" t="s">
        <v>169</v>
      </c>
      <c r="AJ75" s="23">
        <v>0.36</v>
      </c>
      <c r="AK75" s="28" t="s">
        <v>159</v>
      </c>
      <c r="AL75" s="23">
        <v>0.44999999999999996</v>
      </c>
      <c r="AM75" s="28" t="s">
        <v>159</v>
      </c>
      <c r="AN75" s="177"/>
      <c r="AO75" s="4"/>
      <c r="AP75" s="4"/>
      <c r="AQ75" s="4"/>
      <c r="AR75" s="4"/>
      <c r="AS75" s="4"/>
      <c r="AT75" s="4"/>
      <c r="AU75" s="4"/>
      <c r="AV75" s="4"/>
      <c r="AW75" s="4"/>
      <c r="AX75" s="4"/>
      <c r="AY75" s="4"/>
    </row>
    <row r="76" spans="1:51" ht="145.5" customHeight="1" x14ac:dyDescent="0.25">
      <c r="A76" s="162"/>
      <c r="B76" s="163"/>
      <c r="C76" s="178"/>
      <c r="D76" s="162"/>
      <c r="E76" s="162"/>
      <c r="F76" s="163"/>
      <c r="G76" s="163"/>
      <c r="H76" s="179"/>
      <c r="I76" s="163"/>
      <c r="J76" s="179"/>
      <c r="K76" s="163"/>
      <c r="L76" s="163"/>
      <c r="M76" s="201"/>
      <c r="N76" s="198"/>
      <c r="O76" s="181"/>
      <c r="P76" s="198"/>
      <c r="Q76" s="162"/>
      <c r="R76" s="198"/>
      <c r="S76" s="162"/>
      <c r="T76" s="22"/>
      <c r="U76" s="20"/>
      <c r="V76" s="20"/>
      <c r="W76" s="20"/>
      <c r="X76" s="20"/>
      <c r="Y76" s="20"/>
      <c r="Z76" s="74"/>
      <c r="AA76" s="22" t="s">
        <v>353</v>
      </c>
      <c r="AB76" s="25"/>
      <c r="AC76" s="25"/>
      <c r="AD76" s="26" t="s">
        <v>353</v>
      </c>
      <c r="AE76" s="25"/>
      <c r="AF76" s="25"/>
      <c r="AG76" s="25"/>
      <c r="AH76" s="27" t="s">
        <v>353</v>
      </c>
      <c r="AI76" s="28" t="s">
        <v>353</v>
      </c>
      <c r="AJ76" s="23" t="s">
        <v>353</v>
      </c>
      <c r="AK76" s="28" t="s">
        <v>353</v>
      </c>
      <c r="AL76" s="23" t="s">
        <v>353</v>
      </c>
      <c r="AM76" s="28" t="s">
        <v>353</v>
      </c>
      <c r="AN76" s="177"/>
      <c r="AO76" s="4"/>
      <c r="AP76" s="4"/>
      <c r="AQ76" s="4"/>
      <c r="AR76" s="4"/>
      <c r="AS76" s="4"/>
      <c r="AT76" s="4"/>
      <c r="AU76" s="4"/>
      <c r="AV76" s="4"/>
      <c r="AW76" s="4"/>
      <c r="AX76" s="4"/>
      <c r="AY76" s="4"/>
    </row>
    <row r="77" spans="1:51" ht="69.95" customHeight="1" x14ac:dyDescent="0.25">
      <c r="A77" s="162"/>
      <c r="B77" s="163"/>
      <c r="C77" s="178"/>
      <c r="D77" s="162"/>
      <c r="E77" s="162"/>
      <c r="F77" s="163"/>
      <c r="G77" s="163"/>
      <c r="H77" s="179"/>
      <c r="I77" s="163"/>
      <c r="J77" s="179"/>
      <c r="K77" s="163"/>
      <c r="L77" s="163"/>
      <c r="M77" s="201"/>
      <c r="N77" s="198"/>
      <c r="O77" s="181"/>
      <c r="P77" s="198"/>
      <c r="Q77" s="162"/>
      <c r="R77" s="198"/>
      <c r="S77" s="162"/>
      <c r="T77" s="22"/>
      <c r="U77" s="20"/>
      <c r="V77" s="20"/>
      <c r="W77" s="20"/>
      <c r="X77" s="20"/>
      <c r="Y77" s="20"/>
      <c r="Z77" s="20"/>
      <c r="AA77" s="22" t="s">
        <v>353</v>
      </c>
      <c r="AB77" s="25"/>
      <c r="AC77" s="25"/>
      <c r="AD77" s="26" t="s">
        <v>353</v>
      </c>
      <c r="AE77" s="25"/>
      <c r="AF77" s="25"/>
      <c r="AG77" s="25"/>
      <c r="AH77" s="27" t="s">
        <v>353</v>
      </c>
      <c r="AI77" s="28" t="s">
        <v>353</v>
      </c>
      <c r="AJ77" s="23" t="s">
        <v>353</v>
      </c>
      <c r="AK77" s="28" t="s">
        <v>353</v>
      </c>
      <c r="AL77" s="23" t="s">
        <v>353</v>
      </c>
      <c r="AM77" s="28" t="s">
        <v>353</v>
      </c>
      <c r="AN77" s="177"/>
      <c r="AO77" s="4"/>
      <c r="AP77" s="4"/>
      <c r="AQ77" s="4"/>
      <c r="AR77" s="4"/>
      <c r="AS77" s="4"/>
      <c r="AT77" s="4"/>
      <c r="AU77" s="4"/>
      <c r="AV77" s="4"/>
      <c r="AW77" s="4"/>
      <c r="AX77" s="4"/>
      <c r="AY77" s="4"/>
    </row>
    <row r="78" spans="1:51" ht="69.95" customHeight="1" x14ac:dyDescent="0.25">
      <c r="A78" s="162"/>
      <c r="B78" s="163"/>
      <c r="C78" s="178"/>
      <c r="D78" s="162"/>
      <c r="E78" s="162"/>
      <c r="F78" s="163"/>
      <c r="G78" s="163"/>
      <c r="H78" s="179"/>
      <c r="I78" s="163"/>
      <c r="J78" s="179"/>
      <c r="K78" s="163"/>
      <c r="L78" s="163"/>
      <c r="M78" s="201"/>
      <c r="N78" s="198"/>
      <c r="O78" s="181"/>
      <c r="P78" s="198"/>
      <c r="Q78" s="162"/>
      <c r="R78" s="198"/>
      <c r="S78" s="162"/>
      <c r="T78" s="22"/>
      <c r="U78" s="20"/>
      <c r="V78" s="20"/>
      <c r="W78" s="20"/>
      <c r="X78" s="20"/>
      <c r="Y78" s="20"/>
      <c r="Z78" s="20"/>
      <c r="AA78" s="22" t="s">
        <v>353</v>
      </c>
      <c r="AB78" s="25"/>
      <c r="AC78" s="25"/>
      <c r="AD78" s="26" t="s">
        <v>353</v>
      </c>
      <c r="AE78" s="25"/>
      <c r="AF78" s="25"/>
      <c r="AG78" s="25"/>
      <c r="AH78" s="27" t="s">
        <v>353</v>
      </c>
      <c r="AI78" s="28" t="s">
        <v>353</v>
      </c>
      <c r="AJ78" s="23" t="s">
        <v>353</v>
      </c>
      <c r="AK78" s="28" t="s">
        <v>353</v>
      </c>
      <c r="AL78" s="23" t="s">
        <v>353</v>
      </c>
      <c r="AM78" s="28" t="s">
        <v>353</v>
      </c>
      <c r="AN78" s="177"/>
      <c r="AO78" s="4"/>
      <c r="AP78" s="4"/>
      <c r="AQ78" s="4"/>
      <c r="AR78" s="4"/>
      <c r="AS78" s="4"/>
      <c r="AT78" s="4"/>
      <c r="AU78" s="4"/>
      <c r="AV78" s="4"/>
      <c r="AW78" s="4"/>
      <c r="AX78" s="4"/>
      <c r="AY78" s="4"/>
    </row>
    <row r="79" spans="1:51" ht="69.95" customHeight="1" x14ac:dyDescent="0.25">
      <c r="A79" s="162"/>
      <c r="B79" s="163"/>
      <c r="C79" s="165"/>
      <c r="D79" s="162"/>
      <c r="E79" s="162"/>
      <c r="F79" s="163"/>
      <c r="G79" s="163"/>
      <c r="H79" s="179"/>
      <c r="I79" s="163"/>
      <c r="J79" s="179"/>
      <c r="K79" s="163"/>
      <c r="L79" s="163"/>
      <c r="M79" s="201"/>
      <c r="N79" s="198"/>
      <c r="O79" s="181"/>
      <c r="P79" s="198"/>
      <c r="Q79" s="162"/>
      <c r="R79" s="198"/>
      <c r="S79" s="162"/>
      <c r="T79" s="22"/>
      <c r="U79" s="20"/>
      <c r="V79" s="20"/>
      <c r="W79" s="20"/>
      <c r="X79" s="20"/>
      <c r="Y79" s="20"/>
      <c r="Z79" s="20"/>
      <c r="AA79" s="22" t="s">
        <v>353</v>
      </c>
      <c r="AB79" s="25"/>
      <c r="AC79" s="25"/>
      <c r="AD79" s="26" t="s">
        <v>353</v>
      </c>
      <c r="AE79" s="25"/>
      <c r="AF79" s="25"/>
      <c r="AG79" s="25"/>
      <c r="AH79" s="27" t="s">
        <v>353</v>
      </c>
      <c r="AI79" s="28" t="s">
        <v>353</v>
      </c>
      <c r="AJ79" s="23" t="s">
        <v>353</v>
      </c>
      <c r="AK79" s="28" t="s">
        <v>353</v>
      </c>
      <c r="AL79" s="23" t="s">
        <v>353</v>
      </c>
      <c r="AM79" s="28" t="s">
        <v>353</v>
      </c>
      <c r="AN79" s="177"/>
      <c r="AO79" s="4"/>
      <c r="AP79" s="4"/>
      <c r="AQ79" s="4"/>
      <c r="AR79" s="4"/>
      <c r="AS79" s="4"/>
      <c r="AT79" s="4"/>
      <c r="AU79" s="4"/>
      <c r="AV79" s="4"/>
      <c r="AW79" s="4"/>
      <c r="AX79" s="4"/>
      <c r="AY79" s="4"/>
    </row>
    <row r="80" spans="1:51" ht="69.95" customHeight="1" x14ac:dyDescent="0.25">
      <c r="A80" s="162">
        <v>23</v>
      </c>
      <c r="B80" s="163" t="s">
        <v>404</v>
      </c>
      <c r="C80" s="164" t="s">
        <v>44</v>
      </c>
      <c r="D80" s="162" t="s">
        <v>192</v>
      </c>
      <c r="E80" s="162" t="s">
        <v>421</v>
      </c>
      <c r="F80" s="163" t="s">
        <v>422</v>
      </c>
      <c r="G80" s="163" t="s">
        <v>48</v>
      </c>
      <c r="H80" s="163" t="s">
        <v>423</v>
      </c>
      <c r="I80" s="163" t="s">
        <v>424</v>
      </c>
      <c r="J80" s="179" t="s">
        <v>425</v>
      </c>
      <c r="K80" s="163" t="s">
        <v>52</v>
      </c>
      <c r="L80" s="163">
        <v>284</v>
      </c>
      <c r="M80" s="201" t="s">
        <v>234</v>
      </c>
      <c r="N80" s="198">
        <v>0.6</v>
      </c>
      <c r="O80" s="181" t="s">
        <v>100</v>
      </c>
      <c r="P80" s="198" t="s">
        <v>100</v>
      </c>
      <c r="Q80" s="162" t="s">
        <v>159</v>
      </c>
      <c r="R80" s="198">
        <v>0.6</v>
      </c>
      <c r="S80" s="162" t="s">
        <v>159</v>
      </c>
      <c r="T80" s="22">
        <v>43</v>
      </c>
      <c r="U80" s="20" t="s">
        <v>426</v>
      </c>
      <c r="V80" s="20" t="s">
        <v>427</v>
      </c>
      <c r="W80" s="20" t="s">
        <v>172</v>
      </c>
      <c r="X80" s="20" t="s">
        <v>428</v>
      </c>
      <c r="Y80" s="20" t="s">
        <v>429</v>
      </c>
      <c r="Z80" s="20" t="s">
        <v>430</v>
      </c>
      <c r="AA80" s="22" t="s">
        <v>118</v>
      </c>
      <c r="AB80" s="25" t="s">
        <v>60</v>
      </c>
      <c r="AC80" s="25" t="s">
        <v>70</v>
      </c>
      <c r="AD80" s="26" t="s">
        <v>176</v>
      </c>
      <c r="AE80" s="25" t="s">
        <v>62</v>
      </c>
      <c r="AF80" s="25" t="s">
        <v>63</v>
      </c>
      <c r="AG80" s="25" t="s">
        <v>64</v>
      </c>
      <c r="AH80" s="27">
        <v>0.36</v>
      </c>
      <c r="AI80" s="28" t="s">
        <v>169</v>
      </c>
      <c r="AJ80" s="23">
        <v>0.36</v>
      </c>
      <c r="AK80" s="28" t="s">
        <v>159</v>
      </c>
      <c r="AL80" s="23">
        <v>0.6</v>
      </c>
      <c r="AM80" s="28" t="s">
        <v>159</v>
      </c>
      <c r="AN80" s="177"/>
      <c r="AO80" s="4"/>
      <c r="AP80" s="4"/>
      <c r="AQ80" s="4"/>
      <c r="AR80" s="4"/>
      <c r="AS80" s="4"/>
      <c r="AT80" s="4"/>
      <c r="AU80" s="4"/>
      <c r="AV80" s="4"/>
      <c r="AW80" s="4"/>
      <c r="AX80" s="4"/>
      <c r="AY80" s="4"/>
    </row>
    <row r="81" spans="1:51" ht="69.95" customHeight="1" x14ac:dyDescent="0.25">
      <c r="A81" s="162"/>
      <c r="B81" s="163"/>
      <c r="C81" s="178"/>
      <c r="D81" s="162"/>
      <c r="E81" s="162"/>
      <c r="F81" s="163"/>
      <c r="G81" s="163"/>
      <c r="H81" s="163"/>
      <c r="I81" s="163"/>
      <c r="J81" s="179"/>
      <c r="K81" s="163"/>
      <c r="L81" s="163"/>
      <c r="M81" s="201"/>
      <c r="N81" s="198"/>
      <c r="O81" s="181"/>
      <c r="P81" s="198"/>
      <c r="Q81" s="162"/>
      <c r="R81" s="198"/>
      <c r="S81" s="162"/>
      <c r="T81" s="22">
        <v>44</v>
      </c>
      <c r="U81" s="20" t="s">
        <v>431</v>
      </c>
      <c r="V81" s="20" t="s">
        <v>432</v>
      </c>
      <c r="W81" s="20" t="s">
        <v>433</v>
      </c>
      <c r="X81" s="20" t="s">
        <v>434</v>
      </c>
      <c r="Y81" s="20" t="s">
        <v>435</v>
      </c>
      <c r="Z81" s="20" t="s">
        <v>436</v>
      </c>
      <c r="AA81" s="22" t="s">
        <v>118</v>
      </c>
      <c r="AB81" s="25" t="s">
        <v>83</v>
      </c>
      <c r="AC81" s="25" t="s">
        <v>70</v>
      </c>
      <c r="AD81" s="26" t="s">
        <v>352</v>
      </c>
      <c r="AE81" s="25" t="s">
        <v>119</v>
      </c>
      <c r="AF81" s="25" t="s">
        <v>63</v>
      </c>
      <c r="AG81" s="25" t="s">
        <v>64</v>
      </c>
      <c r="AH81" s="27">
        <v>0.252</v>
      </c>
      <c r="AI81" s="28" t="s">
        <v>169</v>
      </c>
      <c r="AJ81" s="23">
        <v>0.252</v>
      </c>
      <c r="AK81" s="28" t="s">
        <v>159</v>
      </c>
      <c r="AL81" s="23">
        <v>0.6</v>
      </c>
      <c r="AM81" s="28" t="s">
        <v>159</v>
      </c>
      <c r="AN81" s="177"/>
      <c r="AO81" s="4"/>
      <c r="AP81" s="4"/>
      <c r="AQ81" s="4"/>
      <c r="AR81" s="4"/>
      <c r="AS81" s="4"/>
      <c r="AT81" s="4"/>
      <c r="AU81" s="4"/>
      <c r="AV81" s="4"/>
      <c r="AW81" s="4"/>
      <c r="AX81" s="4"/>
      <c r="AY81" s="4"/>
    </row>
    <row r="82" spans="1:51" ht="69.95" customHeight="1" x14ac:dyDescent="0.25">
      <c r="A82" s="162"/>
      <c r="B82" s="163"/>
      <c r="C82" s="178"/>
      <c r="D82" s="162"/>
      <c r="E82" s="162"/>
      <c r="F82" s="163"/>
      <c r="G82" s="163"/>
      <c r="H82" s="163"/>
      <c r="I82" s="163"/>
      <c r="J82" s="179"/>
      <c r="K82" s="163"/>
      <c r="L82" s="163"/>
      <c r="M82" s="201"/>
      <c r="N82" s="198"/>
      <c r="O82" s="181"/>
      <c r="P82" s="198"/>
      <c r="Q82" s="162"/>
      <c r="R82" s="198"/>
      <c r="S82" s="162"/>
      <c r="T82" s="22">
        <v>45</v>
      </c>
      <c r="U82" s="20" t="s">
        <v>437</v>
      </c>
      <c r="V82" s="20" t="s">
        <v>438</v>
      </c>
      <c r="W82" s="20" t="s">
        <v>439</v>
      </c>
      <c r="X82" s="20" t="s">
        <v>440</v>
      </c>
      <c r="Y82" s="20" t="s">
        <v>441</v>
      </c>
      <c r="Z82" s="74" t="s">
        <v>442</v>
      </c>
      <c r="AA82" s="22" t="s">
        <v>118</v>
      </c>
      <c r="AB82" s="25" t="s">
        <v>60</v>
      </c>
      <c r="AC82" s="25" t="s">
        <v>70</v>
      </c>
      <c r="AD82" s="26" t="s">
        <v>176</v>
      </c>
      <c r="AE82" s="25" t="s">
        <v>62</v>
      </c>
      <c r="AF82" s="25" t="s">
        <v>63</v>
      </c>
      <c r="AG82" s="25" t="s">
        <v>64</v>
      </c>
      <c r="AH82" s="27">
        <v>0.1512</v>
      </c>
      <c r="AI82" s="28" t="s">
        <v>199</v>
      </c>
      <c r="AJ82" s="23">
        <v>0.1512</v>
      </c>
      <c r="AK82" s="28" t="s">
        <v>159</v>
      </c>
      <c r="AL82" s="23">
        <v>0.6</v>
      </c>
      <c r="AM82" s="28" t="s">
        <v>159</v>
      </c>
      <c r="AN82" s="177"/>
      <c r="AO82" s="4"/>
      <c r="AP82" s="4"/>
      <c r="AQ82" s="4"/>
      <c r="AR82" s="4"/>
      <c r="AS82" s="4"/>
      <c r="AT82" s="4"/>
      <c r="AU82" s="4"/>
      <c r="AV82" s="4"/>
      <c r="AW82" s="4"/>
      <c r="AX82" s="4"/>
      <c r="AY82" s="4"/>
    </row>
    <row r="83" spans="1:51" ht="69.95" customHeight="1" x14ac:dyDescent="0.25">
      <c r="A83" s="162"/>
      <c r="B83" s="163"/>
      <c r="C83" s="178"/>
      <c r="D83" s="162"/>
      <c r="E83" s="162"/>
      <c r="F83" s="163"/>
      <c r="G83" s="163"/>
      <c r="H83" s="163"/>
      <c r="I83" s="163"/>
      <c r="J83" s="179"/>
      <c r="K83" s="163"/>
      <c r="L83" s="163"/>
      <c r="M83" s="201"/>
      <c r="N83" s="198"/>
      <c r="O83" s="181"/>
      <c r="P83" s="198"/>
      <c r="Q83" s="162"/>
      <c r="R83" s="198"/>
      <c r="S83" s="162"/>
      <c r="T83" s="22"/>
      <c r="U83" s="20"/>
      <c r="V83" s="20"/>
      <c r="W83" s="20"/>
      <c r="X83" s="20"/>
      <c r="Y83" s="20"/>
      <c r="Z83" s="20"/>
      <c r="AA83" s="22" t="s">
        <v>353</v>
      </c>
      <c r="AB83" s="25"/>
      <c r="AC83" s="25"/>
      <c r="AD83" s="26" t="s">
        <v>353</v>
      </c>
      <c r="AE83" s="25"/>
      <c r="AF83" s="25"/>
      <c r="AG83" s="25"/>
      <c r="AH83" s="27" t="s">
        <v>353</v>
      </c>
      <c r="AI83" s="28" t="s">
        <v>353</v>
      </c>
      <c r="AJ83" s="23" t="s">
        <v>353</v>
      </c>
      <c r="AK83" s="28" t="s">
        <v>353</v>
      </c>
      <c r="AL83" s="23" t="s">
        <v>353</v>
      </c>
      <c r="AM83" s="28" t="s">
        <v>353</v>
      </c>
      <c r="AN83" s="177"/>
      <c r="AO83" s="4"/>
      <c r="AP83" s="4"/>
      <c r="AQ83" s="4"/>
      <c r="AR83" s="4"/>
      <c r="AS83" s="4"/>
      <c r="AT83" s="4"/>
      <c r="AU83" s="4"/>
      <c r="AV83" s="4"/>
      <c r="AW83" s="4"/>
      <c r="AX83" s="4"/>
      <c r="AY83" s="4"/>
    </row>
    <row r="84" spans="1:51" ht="69.95" customHeight="1" x14ac:dyDescent="0.25">
      <c r="A84" s="162"/>
      <c r="B84" s="163"/>
      <c r="C84" s="178"/>
      <c r="D84" s="162"/>
      <c r="E84" s="162"/>
      <c r="F84" s="163"/>
      <c r="G84" s="163"/>
      <c r="H84" s="163"/>
      <c r="I84" s="163"/>
      <c r="J84" s="179"/>
      <c r="K84" s="163"/>
      <c r="L84" s="163"/>
      <c r="M84" s="201"/>
      <c r="N84" s="198"/>
      <c r="O84" s="181"/>
      <c r="P84" s="198"/>
      <c r="Q84" s="162"/>
      <c r="R84" s="198"/>
      <c r="S84" s="162"/>
      <c r="T84" s="22"/>
      <c r="U84" s="20"/>
      <c r="V84" s="20"/>
      <c r="W84" s="20"/>
      <c r="X84" s="20"/>
      <c r="Y84" s="20"/>
      <c r="Z84" s="20"/>
      <c r="AA84" s="22" t="s">
        <v>353</v>
      </c>
      <c r="AB84" s="25"/>
      <c r="AC84" s="25"/>
      <c r="AD84" s="26" t="s">
        <v>353</v>
      </c>
      <c r="AE84" s="25"/>
      <c r="AF84" s="25"/>
      <c r="AG84" s="25"/>
      <c r="AH84" s="27" t="s">
        <v>353</v>
      </c>
      <c r="AI84" s="28" t="s">
        <v>353</v>
      </c>
      <c r="AJ84" s="23" t="s">
        <v>353</v>
      </c>
      <c r="AK84" s="28" t="s">
        <v>353</v>
      </c>
      <c r="AL84" s="23" t="s">
        <v>353</v>
      </c>
      <c r="AM84" s="28" t="s">
        <v>353</v>
      </c>
      <c r="AN84" s="177"/>
      <c r="AO84" s="4"/>
      <c r="AP84" s="4"/>
      <c r="AQ84" s="4"/>
      <c r="AR84" s="4"/>
      <c r="AS84" s="4"/>
      <c r="AT84" s="4"/>
      <c r="AU84" s="4"/>
      <c r="AV84" s="4"/>
      <c r="AW84" s="4"/>
      <c r="AX84" s="4"/>
      <c r="AY84" s="4"/>
    </row>
    <row r="85" spans="1:51" ht="69.95" customHeight="1" x14ac:dyDescent="0.25">
      <c r="A85" s="162"/>
      <c r="B85" s="163"/>
      <c r="C85" s="165"/>
      <c r="D85" s="162"/>
      <c r="E85" s="162"/>
      <c r="F85" s="163"/>
      <c r="G85" s="163"/>
      <c r="H85" s="163"/>
      <c r="I85" s="163"/>
      <c r="J85" s="179"/>
      <c r="K85" s="163"/>
      <c r="L85" s="163"/>
      <c r="M85" s="201"/>
      <c r="N85" s="198"/>
      <c r="O85" s="181"/>
      <c r="P85" s="198"/>
      <c r="Q85" s="162"/>
      <c r="R85" s="198"/>
      <c r="S85" s="162"/>
      <c r="T85" s="22"/>
      <c r="U85" s="20"/>
      <c r="V85" s="20"/>
      <c r="W85" s="20"/>
      <c r="X85" s="20"/>
      <c r="Y85" s="20"/>
      <c r="Z85" s="20"/>
      <c r="AA85" s="22" t="s">
        <v>353</v>
      </c>
      <c r="AB85" s="25"/>
      <c r="AC85" s="25"/>
      <c r="AD85" s="26" t="s">
        <v>353</v>
      </c>
      <c r="AE85" s="25"/>
      <c r="AF85" s="25"/>
      <c r="AG85" s="25"/>
      <c r="AH85" s="27" t="s">
        <v>353</v>
      </c>
      <c r="AI85" s="28" t="s">
        <v>353</v>
      </c>
      <c r="AJ85" s="23" t="s">
        <v>353</v>
      </c>
      <c r="AK85" s="28" t="s">
        <v>353</v>
      </c>
      <c r="AL85" s="23" t="s">
        <v>353</v>
      </c>
      <c r="AM85" s="28" t="s">
        <v>353</v>
      </c>
      <c r="AN85" s="177"/>
      <c r="AO85" s="4"/>
      <c r="AP85" s="4"/>
      <c r="AQ85" s="4"/>
      <c r="AR85" s="4"/>
      <c r="AS85" s="4"/>
      <c r="AT85" s="4"/>
      <c r="AU85" s="4"/>
      <c r="AV85" s="4"/>
      <c r="AW85" s="4"/>
      <c r="AX85" s="4"/>
      <c r="AY85" s="4"/>
    </row>
    <row r="86" spans="1:51" ht="69.95" customHeight="1" x14ac:dyDescent="0.25">
      <c r="A86" s="162">
        <v>24</v>
      </c>
      <c r="B86" s="163" t="s">
        <v>404</v>
      </c>
      <c r="C86" s="164" t="s">
        <v>44</v>
      </c>
      <c r="D86" s="162" t="s">
        <v>192</v>
      </c>
      <c r="E86" s="162" t="s">
        <v>405</v>
      </c>
      <c r="F86" s="163" t="s">
        <v>443</v>
      </c>
      <c r="G86" s="163" t="s">
        <v>48</v>
      </c>
      <c r="H86" s="163" t="s">
        <v>444</v>
      </c>
      <c r="I86" s="163" t="s">
        <v>445</v>
      </c>
      <c r="J86" s="179" t="s">
        <v>446</v>
      </c>
      <c r="K86" s="163" t="s">
        <v>52</v>
      </c>
      <c r="L86" s="163">
        <v>142</v>
      </c>
      <c r="M86" s="201" t="s">
        <v>234</v>
      </c>
      <c r="N86" s="198">
        <v>0.6</v>
      </c>
      <c r="O86" s="181" t="s">
        <v>100</v>
      </c>
      <c r="P86" s="198" t="s">
        <v>100</v>
      </c>
      <c r="Q86" s="162" t="s">
        <v>159</v>
      </c>
      <c r="R86" s="198">
        <v>0.6</v>
      </c>
      <c r="S86" s="162" t="s">
        <v>159</v>
      </c>
      <c r="T86" s="22">
        <v>46</v>
      </c>
      <c r="U86" s="20" t="s">
        <v>447</v>
      </c>
      <c r="V86" s="20" t="s">
        <v>448</v>
      </c>
      <c r="W86" s="20" t="s">
        <v>449</v>
      </c>
      <c r="X86" s="20" t="s">
        <v>450</v>
      </c>
      <c r="Y86" s="20" t="s">
        <v>451</v>
      </c>
      <c r="Z86" s="20" t="s">
        <v>452</v>
      </c>
      <c r="AA86" s="22" t="s">
        <v>10</v>
      </c>
      <c r="AB86" s="25" t="s">
        <v>89</v>
      </c>
      <c r="AC86" s="25" t="s">
        <v>70</v>
      </c>
      <c r="AD86" s="26" t="s">
        <v>158</v>
      </c>
      <c r="AE86" s="25" t="s">
        <v>62</v>
      </c>
      <c r="AF86" s="25" t="s">
        <v>63</v>
      </c>
      <c r="AG86" s="25" t="s">
        <v>64</v>
      </c>
      <c r="AH86" s="27">
        <v>0.6</v>
      </c>
      <c r="AI86" s="28" t="s">
        <v>234</v>
      </c>
      <c r="AJ86" s="23">
        <v>0.6</v>
      </c>
      <c r="AK86" s="28" t="s">
        <v>159</v>
      </c>
      <c r="AL86" s="23">
        <v>0.44999999999999996</v>
      </c>
      <c r="AM86" s="28" t="s">
        <v>159</v>
      </c>
      <c r="AN86" s="177"/>
      <c r="AO86" s="4"/>
      <c r="AP86" s="4"/>
      <c r="AQ86" s="4"/>
      <c r="AR86" s="4"/>
      <c r="AS86" s="4"/>
      <c r="AT86" s="4"/>
      <c r="AU86" s="4"/>
      <c r="AV86" s="4"/>
      <c r="AW86" s="4"/>
      <c r="AX86" s="4"/>
      <c r="AY86" s="4"/>
    </row>
    <row r="87" spans="1:51" ht="69.95" customHeight="1" x14ac:dyDescent="0.25">
      <c r="A87" s="162"/>
      <c r="B87" s="163"/>
      <c r="C87" s="178"/>
      <c r="D87" s="162"/>
      <c r="E87" s="162"/>
      <c r="F87" s="163"/>
      <c r="G87" s="163"/>
      <c r="H87" s="163"/>
      <c r="I87" s="163"/>
      <c r="J87" s="179"/>
      <c r="K87" s="163"/>
      <c r="L87" s="163"/>
      <c r="M87" s="201"/>
      <c r="N87" s="198"/>
      <c r="O87" s="181"/>
      <c r="P87" s="198"/>
      <c r="Q87" s="162"/>
      <c r="R87" s="198"/>
      <c r="S87" s="162"/>
      <c r="T87" s="22">
        <v>47</v>
      </c>
      <c r="U87" s="20" t="s">
        <v>453</v>
      </c>
      <c r="V87" s="20" t="s">
        <v>454</v>
      </c>
      <c r="W87" s="20" t="s">
        <v>417</v>
      </c>
      <c r="X87" s="20" t="s">
        <v>418</v>
      </c>
      <c r="Y87" s="20" t="s">
        <v>455</v>
      </c>
      <c r="Z87" s="20" t="s">
        <v>420</v>
      </c>
      <c r="AA87" s="22" t="s">
        <v>118</v>
      </c>
      <c r="AB87" s="25" t="s">
        <v>60</v>
      </c>
      <c r="AC87" s="25" t="s">
        <v>70</v>
      </c>
      <c r="AD87" s="26" t="s">
        <v>176</v>
      </c>
      <c r="AE87" s="25" t="s">
        <v>119</v>
      </c>
      <c r="AF87" s="25" t="s">
        <v>63</v>
      </c>
      <c r="AG87" s="25" t="s">
        <v>64</v>
      </c>
      <c r="AH87" s="27">
        <v>0.36</v>
      </c>
      <c r="AI87" s="28" t="s">
        <v>169</v>
      </c>
      <c r="AJ87" s="23">
        <v>0.36</v>
      </c>
      <c r="AK87" s="28" t="s">
        <v>159</v>
      </c>
      <c r="AL87" s="23">
        <v>0.44999999999999996</v>
      </c>
      <c r="AM87" s="28" t="s">
        <v>159</v>
      </c>
      <c r="AN87" s="177"/>
      <c r="AO87" s="4"/>
      <c r="AP87" s="4"/>
      <c r="AQ87" s="4"/>
      <c r="AR87" s="4"/>
      <c r="AS87" s="4"/>
      <c r="AT87" s="4"/>
      <c r="AU87" s="4"/>
      <c r="AV87" s="4"/>
      <c r="AW87" s="4"/>
      <c r="AX87" s="4"/>
      <c r="AY87" s="4"/>
    </row>
    <row r="88" spans="1:51" ht="69.95" customHeight="1" x14ac:dyDescent="0.25">
      <c r="A88" s="162"/>
      <c r="B88" s="163"/>
      <c r="C88" s="178"/>
      <c r="D88" s="162"/>
      <c r="E88" s="162"/>
      <c r="F88" s="163"/>
      <c r="G88" s="163"/>
      <c r="H88" s="163"/>
      <c r="I88" s="163"/>
      <c r="J88" s="179"/>
      <c r="K88" s="163"/>
      <c r="L88" s="163"/>
      <c r="M88" s="201"/>
      <c r="N88" s="198"/>
      <c r="O88" s="181"/>
      <c r="P88" s="198"/>
      <c r="Q88" s="162"/>
      <c r="R88" s="198"/>
      <c r="S88" s="162"/>
      <c r="T88" s="22">
        <v>48</v>
      </c>
      <c r="U88" s="20" t="s">
        <v>456</v>
      </c>
      <c r="V88" s="20" t="s">
        <v>457</v>
      </c>
      <c r="W88" s="20" t="s">
        <v>449</v>
      </c>
      <c r="X88" s="20" t="s">
        <v>458</v>
      </c>
      <c r="Y88" s="20" t="s">
        <v>459</v>
      </c>
      <c r="Z88" s="74" t="s">
        <v>460</v>
      </c>
      <c r="AA88" s="22" t="s">
        <v>118</v>
      </c>
      <c r="AB88" s="25" t="s">
        <v>60</v>
      </c>
      <c r="AC88" s="25" t="s">
        <v>70</v>
      </c>
      <c r="AD88" s="26" t="s">
        <v>176</v>
      </c>
      <c r="AE88" s="25" t="s">
        <v>62</v>
      </c>
      <c r="AF88" s="25" t="s">
        <v>63</v>
      </c>
      <c r="AG88" s="25" t="s">
        <v>64</v>
      </c>
      <c r="AH88" s="27">
        <v>0.216</v>
      </c>
      <c r="AI88" s="28" t="s">
        <v>169</v>
      </c>
      <c r="AJ88" s="23">
        <v>0.216</v>
      </c>
      <c r="AK88" s="28" t="s">
        <v>159</v>
      </c>
      <c r="AL88" s="23">
        <v>0.44999999999999996</v>
      </c>
      <c r="AM88" s="28" t="s">
        <v>159</v>
      </c>
      <c r="AN88" s="177"/>
      <c r="AO88" s="4"/>
      <c r="AP88" s="4"/>
      <c r="AQ88" s="4"/>
      <c r="AR88" s="4"/>
      <c r="AS88" s="4"/>
      <c r="AT88" s="4"/>
      <c r="AU88" s="4"/>
      <c r="AV88" s="4"/>
      <c r="AW88" s="4"/>
      <c r="AX88" s="4"/>
      <c r="AY88" s="4"/>
    </row>
    <row r="89" spans="1:51" ht="69.95" customHeight="1" x14ac:dyDescent="0.25">
      <c r="A89" s="162"/>
      <c r="B89" s="163"/>
      <c r="C89" s="178"/>
      <c r="D89" s="162"/>
      <c r="E89" s="162"/>
      <c r="F89" s="163"/>
      <c r="G89" s="163"/>
      <c r="H89" s="163"/>
      <c r="I89" s="163"/>
      <c r="J89" s="179"/>
      <c r="K89" s="163"/>
      <c r="L89" s="163"/>
      <c r="M89" s="201"/>
      <c r="N89" s="198"/>
      <c r="O89" s="181"/>
      <c r="P89" s="198"/>
      <c r="Q89" s="162"/>
      <c r="R89" s="198"/>
      <c r="S89" s="162"/>
      <c r="T89" s="22"/>
      <c r="U89" s="20"/>
      <c r="V89" s="20"/>
      <c r="W89" s="20"/>
      <c r="X89" s="20"/>
      <c r="Y89" s="20"/>
      <c r="Z89" s="20"/>
      <c r="AA89" s="22" t="s">
        <v>353</v>
      </c>
      <c r="AB89" s="25"/>
      <c r="AC89" s="25"/>
      <c r="AD89" s="26" t="s">
        <v>353</v>
      </c>
      <c r="AE89" s="25"/>
      <c r="AF89" s="25"/>
      <c r="AG89" s="25"/>
      <c r="AH89" s="27" t="s">
        <v>353</v>
      </c>
      <c r="AI89" s="28" t="s">
        <v>353</v>
      </c>
      <c r="AJ89" s="23" t="s">
        <v>353</v>
      </c>
      <c r="AK89" s="28" t="s">
        <v>353</v>
      </c>
      <c r="AL89" s="23" t="s">
        <v>353</v>
      </c>
      <c r="AM89" s="28" t="s">
        <v>353</v>
      </c>
      <c r="AN89" s="177"/>
      <c r="AO89" s="4"/>
      <c r="AP89" s="4"/>
      <c r="AQ89" s="4"/>
      <c r="AR89" s="4"/>
      <c r="AS89" s="4"/>
      <c r="AT89" s="4"/>
      <c r="AU89" s="4"/>
      <c r="AV89" s="4"/>
      <c r="AW89" s="4"/>
      <c r="AX89" s="4"/>
      <c r="AY89" s="4"/>
    </row>
    <row r="90" spans="1:51" ht="69.95" customHeight="1" x14ac:dyDescent="0.25">
      <c r="A90" s="162"/>
      <c r="B90" s="163"/>
      <c r="C90" s="178"/>
      <c r="D90" s="162"/>
      <c r="E90" s="162"/>
      <c r="F90" s="163"/>
      <c r="G90" s="163"/>
      <c r="H90" s="163"/>
      <c r="I90" s="163"/>
      <c r="J90" s="179"/>
      <c r="K90" s="163"/>
      <c r="L90" s="163"/>
      <c r="M90" s="201"/>
      <c r="N90" s="198"/>
      <c r="O90" s="181"/>
      <c r="P90" s="198"/>
      <c r="Q90" s="162"/>
      <c r="R90" s="198"/>
      <c r="S90" s="162"/>
      <c r="T90" s="22"/>
      <c r="U90" s="20"/>
      <c r="V90" s="20"/>
      <c r="W90" s="20"/>
      <c r="X90" s="20"/>
      <c r="Y90" s="20"/>
      <c r="Z90" s="20"/>
      <c r="AA90" s="22" t="s">
        <v>353</v>
      </c>
      <c r="AB90" s="25"/>
      <c r="AC90" s="25"/>
      <c r="AD90" s="26" t="s">
        <v>353</v>
      </c>
      <c r="AE90" s="25"/>
      <c r="AF90" s="25"/>
      <c r="AG90" s="25"/>
      <c r="AH90" s="27" t="s">
        <v>353</v>
      </c>
      <c r="AI90" s="28" t="s">
        <v>353</v>
      </c>
      <c r="AJ90" s="23" t="s">
        <v>353</v>
      </c>
      <c r="AK90" s="28" t="s">
        <v>353</v>
      </c>
      <c r="AL90" s="23" t="s">
        <v>353</v>
      </c>
      <c r="AM90" s="28" t="s">
        <v>353</v>
      </c>
      <c r="AN90" s="177"/>
      <c r="AO90" s="4"/>
      <c r="AP90" s="4"/>
      <c r="AQ90" s="4"/>
      <c r="AR90" s="4"/>
      <c r="AS90" s="4"/>
      <c r="AT90" s="4"/>
      <c r="AU90" s="4"/>
      <c r="AV90" s="4"/>
      <c r="AW90" s="4"/>
      <c r="AX90" s="4"/>
      <c r="AY90" s="4"/>
    </row>
    <row r="91" spans="1:51" ht="69.95" customHeight="1" x14ac:dyDescent="0.25">
      <c r="A91" s="162"/>
      <c r="B91" s="163"/>
      <c r="C91" s="165"/>
      <c r="D91" s="162"/>
      <c r="E91" s="162"/>
      <c r="F91" s="163"/>
      <c r="G91" s="163"/>
      <c r="H91" s="163"/>
      <c r="I91" s="163"/>
      <c r="J91" s="179"/>
      <c r="K91" s="163"/>
      <c r="L91" s="163"/>
      <c r="M91" s="201"/>
      <c r="N91" s="198"/>
      <c r="O91" s="181"/>
      <c r="P91" s="198"/>
      <c r="Q91" s="162"/>
      <c r="R91" s="198"/>
      <c r="S91" s="162"/>
      <c r="T91" s="22"/>
      <c r="U91" s="20"/>
      <c r="V91" s="20"/>
      <c r="W91" s="20"/>
      <c r="X91" s="20"/>
      <c r="Y91" s="20"/>
      <c r="Z91" s="20"/>
      <c r="AA91" s="22" t="s">
        <v>353</v>
      </c>
      <c r="AB91" s="25"/>
      <c r="AC91" s="25"/>
      <c r="AD91" s="26" t="s">
        <v>353</v>
      </c>
      <c r="AE91" s="25"/>
      <c r="AF91" s="25"/>
      <c r="AG91" s="25"/>
      <c r="AH91" s="27" t="s">
        <v>353</v>
      </c>
      <c r="AI91" s="28" t="s">
        <v>353</v>
      </c>
      <c r="AJ91" s="23" t="s">
        <v>353</v>
      </c>
      <c r="AK91" s="28" t="s">
        <v>353</v>
      </c>
      <c r="AL91" s="23" t="s">
        <v>353</v>
      </c>
      <c r="AM91" s="28" t="s">
        <v>353</v>
      </c>
      <c r="AN91" s="177"/>
      <c r="AO91" s="4"/>
      <c r="AP91" s="4"/>
      <c r="AQ91" s="4"/>
      <c r="AR91" s="4"/>
      <c r="AS91" s="4"/>
      <c r="AT91" s="4"/>
      <c r="AU91" s="4"/>
      <c r="AV91" s="4"/>
      <c r="AW91" s="4"/>
      <c r="AX91" s="4"/>
      <c r="AY91" s="4"/>
    </row>
    <row r="92" spans="1:51" s="31" customFormat="1" ht="150.75" customHeight="1" x14ac:dyDescent="0.25">
      <c r="A92" s="162">
        <v>25</v>
      </c>
      <c r="B92" s="163" t="s">
        <v>461</v>
      </c>
      <c r="C92" s="164" t="s">
        <v>228</v>
      </c>
      <c r="D92" s="162" t="str">
        <f>IF(B92=0,"",VLOOKUP(B92,[7]Tabla_Proceso_Objetivo!$A$2:$D$18,3,FALSE))</f>
        <v>Fortalecimiento Institucional</v>
      </c>
      <c r="E92" s="162" t="s">
        <v>462</v>
      </c>
      <c r="F92" s="163" t="s">
        <v>463</v>
      </c>
      <c r="G92" s="163" t="s">
        <v>48</v>
      </c>
      <c r="H92" s="163" t="s">
        <v>464</v>
      </c>
      <c r="I92" s="163" t="s">
        <v>465</v>
      </c>
      <c r="J92" s="179" t="s">
        <v>466</v>
      </c>
      <c r="K92" s="163" t="s">
        <v>52</v>
      </c>
      <c r="L92" s="163">
        <v>8000</v>
      </c>
      <c r="M92" s="201" t="str">
        <f>IFERROR(IF(L92&lt;=0,"",IF(L92&lt;=2,"Muy Baja",IF(L92&lt;=24,"Baja",IF(L92&lt;=500,"Media",IF(L92&lt;=5000,"Alta","Muy Alta"))))),"")</f>
        <v>Muy Alta</v>
      </c>
      <c r="N92" s="198">
        <f>IFERROR(IF(M92="","",IF(M92="Muy Baja",0.2,IF(M92="Baja",0.4,IF(M92="Media",0.6,IF(M92="Alta",0.8,IF(M92="Muy Alta",1,)))))),"")</f>
        <v>1</v>
      </c>
      <c r="O92" s="181" t="s">
        <v>200</v>
      </c>
      <c r="P92" s="198" t="str">
        <f>IF(NOT(ISERROR(MATCH(O92,'[7]Tabla Impacto'!$B$221:$B$223,0))),'[7]Tabla Impacto'!$F$223&amp;"Por favor no seleccionar los criterios de impacto(Afectación Económica o presupuestal y Pérdida Reputacional)",O92)</f>
        <v xml:space="preserve">     El riesgo afecta la imagen de alguna área de la organización</v>
      </c>
      <c r="Q92" s="162" t="str">
        <f>IFERROR(IF(OR(P92='[7]Tabla Impacto'!$C$11,P92='[7]Tabla Impacto'!$D$11),"Leve",IF(OR(P92='[7]Tabla Impacto'!$C$12,P92='[7]Tabla Impacto'!$D$12),"Menor",IF(OR(P92='[7]Tabla Impacto'!$C$13,P92='[7]Tabla Impacto'!$D$13),"Moderado",IF(OR(P92='[7]Tabla Impacto'!$C$14,P92='[7]Tabla Impacto'!$D$14),"Mayor",IF(OR(P92='[7]Tabla Impacto'!$C$15,P92='[7]Tabla Impacto'!$D$15),"Catastrófico",""))))),"")</f>
        <v>Leve</v>
      </c>
      <c r="R92" s="198">
        <f>IFERROR(IF(Q92="","",IF(Q92="Leve",0.2,IF(Q92="Menor",0.4,IF(Q92="Moderado",0.6,IF(Q92="Mayor",0.8,IF(Q92="Catastrófico",1,)))))),"")</f>
        <v>0.2</v>
      </c>
      <c r="S92" s="162" t="str">
        <f>IFERROR(IF(OR(AND(M92="Muy Baja",Q92="Leve"),AND(M92="Muy Baja",Q92="Menor"),AND(M92="Baja",Q92="Leve")),"Bajo",IF(OR(AND(M92="Muy baja",Q92="Moderado"),AND(M92="Baja",Q92="Menor"),AND(M92="Baja",Q92="Moderado"),AND(M92="Media",Q92="Leve"),AND(M92="Media",Q92="Menor"),AND(M92="Media",Q92="Moderado"),AND(M92="Alta",Q92="Leve"),AND(M92="Alta",Q92="Menor")),"Moderado",IF(OR(AND(M92="Muy Baja",Q92="Mayor"),AND(M92="Baja",Q92="Mayor"),AND(M92="Media",Q92="Mayor"),AND(M92="Alta",Q92="Moderado"),AND(M92="Alta",Q92="Mayor"),AND(M92="Muy Alta",Q92="Leve"),AND(M92="Muy Alta",Q92="Menor"),AND(M92="Muy Alta",Q92="Moderado"),AND(M92="Muy Alta",Q92="Mayor")),"Alto",IF(OR(AND(M92="Muy Baja",Q92="Catastrófico"),AND(M92="Baja",Q92="Catastrófico"),AND(M92="Media",Q92="Catastrófico"),AND(M92="Alta",Q92="Catastrófico"),AND(M92="Muy Alta",Q92="Catastrófico")),"Extremo","")))),"")</f>
        <v>Alto</v>
      </c>
      <c r="T92" s="22">
        <v>49</v>
      </c>
      <c r="U92" s="20" t="s">
        <v>467</v>
      </c>
      <c r="V92" s="20" t="s">
        <v>468</v>
      </c>
      <c r="W92" s="20" t="s">
        <v>103</v>
      </c>
      <c r="X92" s="20" t="s">
        <v>469</v>
      </c>
      <c r="Y92" s="20" t="s">
        <v>470</v>
      </c>
      <c r="Z92" s="20" t="s">
        <v>471</v>
      </c>
      <c r="AA92" s="22" t="str">
        <f>IF(OR(AB92="Preventivo",AB92="Detectivo"),"Probabilidad",IF(AB92="Correctivo","Impacto",""))</f>
        <v>Probabilidad</v>
      </c>
      <c r="AB92" s="25" t="s">
        <v>83</v>
      </c>
      <c r="AC92" s="25" t="s">
        <v>70</v>
      </c>
      <c r="AD92" s="26" t="str">
        <f t="shared" ref="AD92:AD97" si="41">IF(AND(AB92="Preventivo",AC92="Automático"),"50%",IF(AND(AB92="Preventivo",AC92="Manual"),"40%",IF(AND(AB92="Detectivo",AC92="Automático"),"40%",IF(AND(AB92="Detectivo",AC92="Manual"),"30%",IF(AND(AB92="Correctivo",AC92="Automático"),"35%",IF(AND(AB92="Correctivo",AC92="Manual"),"25%",""))))))</f>
        <v>30%</v>
      </c>
      <c r="AE92" s="25" t="s">
        <v>119</v>
      </c>
      <c r="AF92" s="25" t="s">
        <v>63</v>
      </c>
      <c r="AG92" s="25" t="s">
        <v>64</v>
      </c>
      <c r="AH92" s="27">
        <f>IFERROR(IF(AA92="Probabilidad",(N92-(+N92*AD92)),IF(AA92="Impacto",N92,"")),"")</f>
        <v>0.7</v>
      </c>
      <c r="AI92" s="28" t="str">
        <f>IFERROR(IF(AH92="","",IF(AH92&lt;=0.2,"Muy Baja",IF(AH92&lt;=0.4,"Baja",IF(AH92&lt;=0.6,"Media",IF(AH92&lt;=0.8,"Alta","Muy Alta"))))),"")</f>
        <v>Alta</v>
      </c>
      <c r="AJ92" s="23">
        <f>+AH92</f>
        <v>0.7</v>
      </c>
      <c r="AK92" s="28" t="str">
        <f>IFERROR(IF(AL92="","",IF(AL92&lt;=0.2,"Leve",IF(AL92&lt;=0.4,"Menor",IF(AL92&lt;=0.6,"Moderado",IF(AL92&lt;=0.8,"Mayor","Catastrófico"))))),"")</f>
        <v>Leve</v>
      </c>
      <c r="AL92" s="23">
        <f>IFERROR(IF(AA92="Impacto",(R92-(+R92*AD92)),IF(AA92="Probabilidad",R92,"")),"")</f>
        <v>0.2</v>
      </c>
      <c r="AM92" s="28" t="str">
        <f>IFERROR(IF(OR(AND(AI92="Muy Baja",AK92="Leve"),AND(AI92="Muy Baja",AK92="Menor"),AND(AI92="Baja",AK92="Leve")),"Bajo",IF(OR(AND(AI92="Muy baja",AK92="Moderado"),AND(AI92="Baja",AK92="Menor"),AND(AI92="Baja",AK92="Moderado"),AND(AI92="Media",AK92="Leve"),AND(AI92="Media",AK92="Menor"),AND(AI92="Media",AK92="Moderado"),AND(AI92="Alta",AK92="Leve"),AND(AI92="Alta",AK92="Menor")),"Moderado",IF(OR(AND(AI92="Muy Baja",AK92="Mayor"),AND(AI92="Baja",AK92="Mayor"),AND(AI92="Media",AK92="Mayor"),AND(AI92="Alta",AK92="Moderado"),AND(AI92="Alta",AK92="Mayor"),AND(AI92="Muy Alta",AK92="Leve"),AND(AI92="Muy Alta",AK92="Menor"),AND(AI92="Muy Alta",AK92="Moderado"),AND(AI92="Muy Alta",AK92="Mayor")),"Alto",IF(OR(AND(AI92="Muy Baja",AK92="Catastrófico"),AND(AI92="Baja",AK92="Catastrófico"),AND(AI92="Media",AK92="Catastrófico"),AND(AI92="Alta",AK92="Catastrófico"),AND(AI92="Muy Alta",AK92="Catastrófico")),"Extremo","")))),"")</f>
        <v>Moderado</v>
      </c>
      <c r="AN92" s="177" t="s">
        <v>65</v>
      </c>
      <c r="AO92" s="30"/>
      <c r="AP92" s="30"/>
      <c r="AQ92" s="30"/>
      <c r="AR92" s="30"/>
      <c r="AS92" s="30"/>
      <c r="AT92" s="30"/>
      <c r="AU92" s="30"/>
      <c r="AV92" s="30"/>
      <c r="AW92" s="30"/>
      <c r="AX92" s="30"/>
      <c r="AY92" s="30"/>
    </row>
    <row r="93" spans="1:51" s="31" customFormat="1" ht="151.5" customHeight="1" x14ac:dyDescent="0.25">
      <c r="A93" s="162"/>
      <c r="B93" s="163"/>
      <c r="C93" s="178"/>
      <c r="D93" s="162"/>
      <c r="E93" s="162"/>
      <c r="F93" s="163"/>
      <c r="G93" s="163"/>
      <c r="H93" s="163"/>
      <c r="I93" s="163"/>
      <c r="J93" s="179"/>
      <c r="K93" s="163"/>
      <c r="L93" s="163"/>
      <c r="M93" s="201"/>
      <c r="N93" s="198"/>
      <c r="O93" s="181"/>
      <c r="P93" s="198"/>
      <c r="Q93" s="162"/>
      <c r="R93" s="198"/>
      <c r="S93" s="162"/>
      <c r="T93" s="22">
        <v>50</v>
      </c>
      <c r="U93" s="20" t="s">
        <v>472</v>
      </c>
      <c r="V93" s="20" t="s">
        <v>473</v>
      </c>
      <c r="W93" s="20" t="s">
        <v>103</v>
      </c>
      <c r="X93" s="20" t="s">
        <v>474</v>
      </c>
      <c r="Y93" s="20" t="s">
        <v>475</v>
      </c>
      <c r="Z93" s="20" t="s">
        <v>476</v>
      </c>
      <c r="AA93" s="22" t="str">
        <f t="shared" ref="AA93:AA97" si="42">IF(OR(AB93="Preventivo",AB93="Detectivo"),"Probabilidad",IF(AB93="Correctivo","Impacto",""))</f>
        <v>Probabilidad</v>
      </c>
      <c r="AB93" s="25" t="s">
        <v>83</v>
      </c>
      <c r="AC93" s="25" t="s">
        <v>70</v>
      </c>
      <c r="AD93" s="26" t="str">
        <f t="shared" si="41"/>
        <v>30%</v>
      </c>
      <c r="AE93" s="25" t="s">
        <v>119</v>
      </c>
      <c r="AF93" s="25" t="s">
        <v>63</v>
      </c>
      <c r="AG93" s="25" t="s">
        <v>64</v>
      </c>
      <c r="AH93" s="27">
        <f>IFERROR(IF(AND(AA92="Probabilidad",AA93="Probabilidad"),(AJ92-(+AJ92*AD93)),IF(AA93="Probabilidad",(N92-(+N92*AD93)),IF(AA93="Impacto",AJ92,""))),"")</f>
        <v>0.49</v>
      </c>
      <c r="AI93" s="28" t="str">
        <f t="shared" ref="AI93:AI94" si="43">IFERROR(IF(AH93="","",IF(AH93&lt;=0.2,"Muy Baja",IF(AH93&lt;=0.4,"Baja",IF(AH93&lt;=0.6,"Media",IF(AH93&lt;=0.8,"Alta","Muy Alta"))))),"")</f>
        <v>Media</v>
      </c>
      <c r="AJ93" s="23">
        <f>+AH93</f>
        <v>0.49</v>
      </c>
      <c r="AK93" s="28" t="str">
        <f t="shared" ref="AK93:AK94" si="44">IFERROR(IF(AL93="","",IF(AL93&lt;=0.2,"Leve",IF(AL93&lt;=0.4,"Menor",IF(AL93&lt;=0.6,"Moderado",IF(AL93&lt;=0.8,"Mayor","Catastrófico"))))),"")</f>
        <v>Leve</v>
      </c>
      <c r="AL93" s="23">
        <f>IFERROR(IF(AND(AA92="Impacto",AA93="Impacto"),(AL92-(+AL92*AD93)),IF(AND(AA92="Probabilidad",AA93="Impacto"),(AL92-(+AL92*AD93)),IF(AA93="Probabilidad",AL92,""))),"")</f>
        <v>0.2</v>
      </c>
      <c r="AM93" s="28" t="str">
        <f>IFERROR(IF(OR(AND(AI93="Muy Baja",AK93="Leve"),AND(AI93="Muy Baja",AK93="Menor"),AND(AI93="Baja",AK93="Leve")),"Bajo",IF(OR(AND(AI93="Muy baja",AK93="Moderado"),AND(AI93="Baja",AK93="Menor"),AND(AI93="Baja",AK93="Moderado"),AND(AI93="Media",AK93="Leve"),AND(AI93="Media",AK93="Menor"),AND(AI93="Media",AK93="Moderado"),AND(AI93="Alta",AK93="Leve"),AND(AI93="Alta",AK93="Menor")),"Moderado",IF(OR(AND(AI93="Muy Baja",AK93="Mayor"),AND(AI93="Baja",AK93="Mayor"),AND(AI93="Media",AK93="Mayor"),AND(AI93="Alta",AK93="Moderado"),AND(AI93="Alta",AK93="Mayor"),AND(AI93="Muy Alta",AK93="Leve"),AND(AI93="Muy Alta",AK93="Menor"),AND(AI93="Muy Alta",AK93="Moderado"),AND(AI93="Muy Alta",AK93="Mayor")),"Alto",IF(OR(AND(AI93="Muy Baja",AK93="Catastrófico"),AND(AI93="Baja",AK93="Catastrófico"),AND(AI93="Media",AK93="Catastrófico"),AND(AI93="Alta",AK93="Catastrófico"),AND(AI93="Muy Alta",AK93="Catastrófico")),"Extremo","")))),"")</f>
        <v>Moderado</v>
      </c>
      <c r="AN93" s="177"/>
      <c r="AO93" s="30"/>
      <c r="AP93" s="30"/>
      <c r="AQ93" s="30"/>
      <c r="AR93" s="30"/>
      <c r="AS93" s="30"/>
      <c r="AT93" s="30"/>
      <c r="AU93" s="30"/>
      <c r="AV93" s="30"/>
      <c r="AW93" s="30"/>
      <c r="AX93" s="30"/>
      <c r="AY93" s="30"/>
    </row>
    <row r="94" spans="1:51" s="31" customFormat="1" ht="130.5" customHeight="1" x14ac:dyDescent="0.25">
      <c r="A94" s="162"/>
      <c r="B94" s="163"/>
      <c r="C94" s="178"/>
      <c r="D94" s="162"/>
      <c r="E94" s="162"/>
      <c r="F94" s="163"/>
      <c r="G94" s="163"/>
      <c r="H94" s="163"/>
      <c r="I94" s="163"/>
      <c r="J94" s="179"/>
      <c r="K94" s="163"/>
      <c r="L94" s="163"/>
      <c r="M94" s="201"/>
      <c r="N94" s="198"/>
      <c r="O94" s="181"/>
      <c r="P94" s="198"/>
      <c r="Q94" s="162"/>
      <c r="R94" s="198"/>
      <c r="S94" s="162"/>
      <c r="T94" s="22">
        <v>51</v>
      </c>
      <c r="U94" s="20" t="s">
        <v>477</v>
      </c>
      <c r="V94" s="20" t="s">
        <v>473</v>
      </c>
      <c r="W94" s="20" t="s">
        <v>103</v>
      </c>
      <c r="X94" s="20" t="s">
        <v>478</v>
      </c>
      <c r="Y94" s="20" t="s">
        <v>479</v>
      </c>
      <c r="Z94" s="20" t="s">
        <v>480</v>
      </c>
      <c r="AA94" s="22" t="str">
        <f t="shared" si="42"/>
        <v>Probabilidad</v>
      </c>
      <c r="AB94" s="25" t="s">
        <v>60</v>
      </c>
      <c r="AC94" s="25" t="s">
        <v>70</v>
      </c>
      <c r="AD94" s="26" t="str">
        <f t="shared" si="41"/>
        <v>40%</v>
      </c>
      <c r="AE94" s="25" t="s">
        <v>62</v>
      </c>
      <c r="AF94" s="25" t="s">
        <v>63</v>
      </c>
      <c r="AG94" s="25" t="s">
        <v>64</v>
      </c>
      <c r="AH94" s="27">
        <f>IFERROR(IF(AND(AA93="Probabilidad",AA94="Probabilidad"),(AJ93-(+AJ93*AD94)),IF(AA94="Probabilidad",(N93-(+N93*AD94)),IF(AA94="Impacto",AJ93,""))),"")</f>
        <v>0.29399999999999998</v>
      </c>
      <c r="AI94" s="28" t="str">
        <f t="shared" si="43"/>
        <v>Baja</v>
      </c>
      <c r="AJ94" s="23">
        <f>+AH94</f>
        <v>0.29399999999999998</v>
      </c>
      <c r="AK94" s="28" t="str">
        <f t="shared" si="44"/>
        <v>Leve</v>
      </c>
      <c r="AL94" s="23">
        <f>IFERROR(IF(AND(AA93="Impacto",AA94="Impacto"),(AL93-(+AL93*AD94)),IF(AND(AA93="Probabilidad",AA94="Impacto"),(AL93-(+AL93*AD94)),IF(AA94="Probabilidad",AL93,""))),"")</f>
        <v>0.2</v>
      </c>
      <c r="AM94" s="28" t="str">
        <f>IFERROR(IF(OR(AND(AI94="Muy Baja",AK94="Leve"),AND(AI94="Muy Baja",AK94="Menor"),AND(AI94="Baja",AK94="Leve")),"Bajo",IF(OR(AND(AI94="Muy baja",AK94="Moderado"),AND(AI94="Baja",AK94="Menor"),AND(AI94="Baja",AK94="Moderado"),AND(AI94="Media",AK94="Leve"),AND(AI94="Media",AK94="Menor"),AND(AI94="Media",AK94="Moderado"),AND(AI94="Alta",AK94="Leve"),AND(AI94="Alta",AK94="Menor")),"Moderado",IF(OR(AND(AI94="Muy Baja",AK94="Mayor"),AND(AI94="Baja",AK94="Mayor"),AND(AI94="Media",AK94="Mayor"),AND(AI94="Alta",AK94="Moderado"),AND(AI94="Alta",AK94="Mayor"),AND(AI94="Muy Alta",AK94="Leve"),AND(AI94="Muy Alta",AK94="Menor"),AND(AI94="Muy Alta",AK94="Moderado"),AND(AI94="Muy Alta",AK94="Mayor")),"Alto",IF(OR(AND(AI94="Muy Baja",AK94="Catastrófico"),AND(AI94="Baja",AK94="Catastrófico"),AND(AI94="Media",AK94="Catastrófico"),AND(AI94="Alta",AK94="Catastrófico"),AND(AI94="Muy Alta",AK94="Catastrófico")),"Extremo","")))),"")</f>
        <v>Bajo</v>
      </c>
      <c r="AN94" s="177"/>
      <c r="AO94" s="30"/>
      <c r="AP94" s="30"/>
      <c r="AQ94" s="30"/>
      <c r="AR94" s="30"/>
      <c r="AS94" s="30"/>
      <c r="AT94" s="30"/>
      <c r="AU94" s="30"/>
      <c r="AV94" s="30"/>
      <c r="AW94" s="30"/>
      <c r="AX94" s="30"/>
      <c r="AY94" s="30"/>
    </row>
    <row r="95" spans="1:51" s="31" customFormat="1" ht="69.95" customHeight="1" x14ac:dyDescent="0.25">
      <c r="A95" s="162"/>
      <c r="B95" s="163"/>
      <c r="C95" s="178"/>
      <c r="D95" s="162"/>
      <c r="E95" s="162"/>
      <c r="F95" s="163"/>
      <c r="G95" s="163"/>
      <c r="H95" s="163"/>
      <c r="I95" s="163"/>
      <c r="J95" s="179"/>
      <c r="K95" s="163"/>
      <c r="L95" s="163"/>
      <c r="M95" s="201"/>
      <c r="N95" s="198"/>
      <c r="O95" s="181"/>
      <c r="P95" s="198"/>
      <c r="Q95" s="162"/>
      <c r="R95" s="198"/>
      <c r="S95" s="162"/>
      <c r="T95" s="22"/>
      <c r="U95" s="20"/>
      <c r="V95" s="20"/>
      <c r="W95" s="20"/>
      <c r="X95" s="20"/>
      <c r="Y95" s="20"/>
      <c r="Z95" s="20"/>
      <c r="AA95" s="22"/>
      <c r="AB95" s="25"/>
      <c r="AC95" s="25"/>
      <c r="AD95" s="26"/>
      <c r="AE95" s="25"/>
      <c r="AF95" s="25"/>
      <c r="AG95" s="25"/>
      <c r="AH95" s="27"/>
      <c r="AI95" s="28"/>
      <c r="AJ95" s="23"/>
      <c r="AK95" s="28"/>
      <c r="AL95" s="23"/>
      <c r="AM95" s="28"/>
      <c r="AN95" s="177"/>
      <c r="AO95" s="30"/>
      <c r="AP95" s="30"/>
      <c r="AQ95" s="30"/>
      <c r="AR95" s="30"/>
      <c r="AS95" s="30"/>
      <c r="AT95" s="30"/>
      <c r="AU95" s="30"/>
      <c r="AV95" s="30"/>
      <c r="AW95" s="30"/>
      <c r="AX95" s="30"/>
      <c r="AY95" s="30"/>
    </row>
    <row r="96" spans="1:51" s="31" customFormat="1" ht="69.95" customHeight="1" x14ac:dyDescent="0.25">
      <c r="A96" s="162"/>
      <c r="B96" s="163"/>
      <c r="C96" s="178"/>
      <c r="D96" s="162"/>
      <c r="E96" s="162"/>
      <c r="F96" s="163"/>
      <c r="G96" s="163"/>
      <c r="H96" s="163"/>
      <c r="I96" s="163"/>
      <c r="J96" s="179"/>
      <c r="K96" s="163"/>
      <c r="L96" s="163"/>
      <c r="M96" s="201"/>
      <c r="N96" s="198"/>
      <c r="O96" s="181"/>
      <c r="P96" s="198"/>
      <c r="Q96" s="162"/>
      <c r="R96" s="198"/>
      <c r="S96" s="162"/>
      <c r="T96" s="22"/>
      <c r="U96" s="20"/>
      <c r="V96" s="20"/>
      <c r="W96" s="20"/>
      <c r="X96" s="20"/>
      <c r="Y96" s="20"/>
      <c r="Z96" s="20"/>
      <c r="AA96" s="22" t="str">
        <f t="shared" si="42"/>
        <v/>
      </c>
      <c r="AB96" s="25"/>
      <c r="AC96" s="25"/>
      <c r="AD96" s="26" t="str">
        <f t="shared" si="41"/>
        <v/>
      </c>
      <c r="AE96" s="25"/>
      <c r="AF96" s="25"/>
      <c r="AG96" s="25"/>
      <c r="AH96" s="27" t="str">
        <f>IFERROR(IF(AND(AA95="Probabilidad",AA96="Probabilidad"),(AJ95-(+AJ95*AD96)),IF(AND(AA95="Impacto",AA96="Probabilidad"),(AJ94-(+AJ94*AD96)),IF(AA96="Impacto",AJ95,""))),"")</f>
        <v/>
      </c>
      <c r="AI96" s="28" t="str">
        <f t="shared" ref="AI96:AI97" si="45">IFERROR(IF(AH96="","",IF(AH96&lt;=0.2,"Muy Baja",IF(AH96&lt;=0.4,"Baja",IF(AH96&lt;=0.6,"Media",IF(AH96&lt;=0.8,"Alta","Muy Alta"))))),"")</f>
        <v/>
      </c>
      <c r="AJ96" s="23" t="str">
        <f t="shared" ref="AJ96:AJ97" si="46">+AH96</f>
        <v/>
      </c>
      <c r="AK96" s="28" t="str">
        <f t="shared" ref="AK96:AK97" si="47">IFERROR(IF(AL96="","",IF(AL96&lt;=0.2,"Leve",IF(AL96&lt;=0.4,"Menor",IF(AL96&lt;=0.6,"Moderado",IF(AL96&lt;=0.8,"Mayor","Catastrófico"))))),"")</f>
        <v/>
      </c>
      <c r="AL96" s="23" t="str">
        <f>IFERROR(IF(AND(AA95="Impacto",AA96="Impacto"),(AL95-(+AL95*AD96)),IF(AND(AA95="Probabilidad",AA96="Impacto"),(AL95-(+AL95*AD96)),IF(AA96="Probabilidad",AL95,""))),"")</f>
        <v/>
      </c>
      <c r="AM96" s="28" t="str">
        <f t="shared" ref="AM96:AM97" si="48">IFERROR(IF(OR(AND(AI96="Muy Baja",AK96="Leve"),AND(AI96="Muy Baja",AK96="Menor"),AND(AI96="Baja",AK96="Leve")),"Bajo",IF(OR(AND(AI96="Muy baja",AK96="Moderado"),AND(AI96="Baja",AK96="Menor"),AND(AI96="Baja",AK96="Moderado"),AND(AI96="Media",AK96="Leve"),AND(AI96="Media",AK96="Menor"),AND(AI96="Media",AK96="Moderado"),AND(AI96="Alta",AK96="Leve"),AND(AI96="Alta",AK96="Menor")),"Moderado",IF(OR(AND(AI96="Muy Baja",AK96="Mayor"),AND(AI96="Baja",AK96="Mayor"),AND(AI96="Media",AK96="Mayor"),AND(AI96="Alta",AK96="Moderado"),AND(AI96="Alta",AK96="Mayor"),AND(AI96="Muy Alta",AK96="Leve"),AND(AI96="Muy Alta",AK96="Menor"),AND(AI96="Muy Alta",AK96="Moderado"),AND(AI96="Muy Alta",AK96="Mayor")),"Alto",IF(OR(AND(AI96="Muy Baja",AK96="Catastrófico"),AND(AI96="Baja",AK96="Catastrófico"),AND(AI96="Media",AK96="Catastrófico"),AND(AI96="Alta",AK96="Catastrófico"),AND(AI96="Muy Alta",AK96="Catastrófico")),"Extremo","")))),"")</f>
        <v/>
      </c>
      <c r="AN96" s="177"/>
      <c r="AO96" s="30"/>
      <c r="AP96" s="30"/>
      <c r="AQ96" s="30"/>
      <c r="AR96" s="30"/>
      <c r="AS96" s="30"/>
      <c r="AT96" s="30"/>
      <c r="AU96" s="30"/>
      <c r="AV96" s="30"/>
      <c r="AW96" s="30"/>
      <c r="AX96" s="30"/>
      <c r="AY96" s="30"/>
    </row>
    <row r="97" spans="1:51" s="31" customFormat="1" ht="69.95" customHeight="1" x14ac:dyDescent="0.25">
      <c r="A97" s="162"/>
      <c r="B97" s="163"/>
      <c r="C97" s="165"/>
      <c r="D97" s="162"/>
      <c r="E97" s="162"/>
      <c r="F97" s="163"/>
      <c r="G97" s="163"/>
      <c r="H97" s="163"/>
      <c r="I97" s="163"/>
      <c r="J97" s="179"/>
      <c r="K97" s="163"/>
      <c r="L97" s="163"/>
      <c r="M97" s="201"/>
      <c r="N97" s="198"/>
      <c r="O97" s="181"/>
      <c r="P97" s="198"/>
      <c r="Q97" s="162"/>
      <c r="R97" s="198"/>
      <c r="S97" s="162"/>
      <c r="T97" s="22"/>
      <c r="U97" s="20"/>
      <c r="V97" s="20"/>
      <c r="W97" s="20"/>
      <c r="X97" s="20"/>
      <c r="Y97" s="20"/>
      <c r="Z97" s="20"/>
      <c r="AA97" s="22" t="str">
        <f t="shared" si="42"/>
        <v/>
      </c>
      <c r="AB97" s="25"/>
      <c r="AC97" s="25"/>
      <c r="AD97" s="26" t="str">
        <f t="shared" si="41"/>
        <v/>
      </c>
      <c r="AE97" s="25"/>
      <c r="AF97" s="25"/>
      <c r="AG97" s="25"/>
      <c r="AH97" s="27" t="str">
        <f>IFERROR(IF(AND(AA96="Probabilidad",AA97="Probabilidad"),(AJ96-(+AJ96*AD97)),IF(AND(AA96="Impacto",AA97="Probabilidad"),(AJ95-(+AJ95*AD97)),IF(AA97="Impacto",AJ96,""))),"")</f>
        <v/>
      </c>
      <c r="AI97" s="28" t="str">
        <f t="shared" si="45"/>
        <v/>
      </c>
      <c r="AJ97" s="23" t="str">
        <f t="shared" si="46"/>
        <v/>
      </c>
      <c r="AK97" s="28" t="str">
        <f t="shared" si="47"/>
        <v/>
      </c>
      <c r="AL97" s="23" t="str">
        <f t="shared" ref="AL97" si="49">IFERROR(IF(AND(AA96="Impacto",AA97="Impacto"),(AL96-(+AL96*AD97)),IF(AND(AA96="Probabilidad",AA97="Impacto"),(AL96-(+AL96*AD97)),IF(AA97="Probabilidad",AL96,""))),"")</f>
        <v/>
      </c>
      <c r="AM97" s="28" t="str">
        <f t="shared" si="48"/>
        <v/>
      </c>
      <c r="AN97" s="177"/>
      <c r="AO97" s="30"/>
      <c r="AP97" s="30"/>
      <c r="AQ97" s="30"/>
      <c r="AR97" s="30"/>
      <c r="AS97" s="30"/>
      <c r="AT97" s="30"/>
      <c r="AU97" s="30"/>
      <c r="AV97" s="30"/>
      <c r="AW97" s="30"/>
      <c r="AX97" s="30"/>
      <c r="AY97" s="30"/>
    </row>
    <row r="98" spans="1:51" s="31" customFormat="1" ht="165" customHeight="1" x14ac:dyDescent="0.25">
      <c r="A98" s="162">
        <v>26</v>
      </c>
      <c r="B98" s="163" t="s">
        <v>481</v>
      </c>
      <c r="C98" s="164" t="s">
        <v>228</v>
      </c>
      <c r="D98" s="162" t="s">
        <v>192</v>
      </c>
      <c r="E98" s="162" t="s">
        <v>482</v>
      </c>
      <c r="F98" s="179" t="s">
        <v>483</v>
      </c>
      <c r="G98" s="179" t="s">
        <v>108</v>
      </c>
      <c r="H98" s="179" t="s">
        <v>484</v>
      </c>
      <c r="I98" s="163" t="s">
        <v>485</v>
      </c>
      <c r="J98" s="179" t="s">
        <v>486</v>
      </c>
      <c r="K98" s="179" t="s">
        <v>52</v>
      </c>
      <c r="L98" s="163">
        <v>382</v>
      </c>
      <c r="M98" s="201" t="str">
        <f>IFERROR(IF(L98&lt;=0,"",IF(L98&lt;=2,"Muy Baja",IF(L98&lt;=24,"Baja",IF(L98&lt;=500,"Media",IF(L98&lt;=5000,"Alta","Muy Alta"))))),"")</f>
        <v>Media</v>
      </c>
      <c r="N98" s="198">
        <f>IFERROR(IF(M98="","",IF(M98="Muy Baja",0.2,IF(M98="Baja",0.4,IF(M98="Media",0.6,IF(M98="Alta",0.8,IF(M98="Muy Alta",1,)))))),"")</f>
        <v>0.6</v>
      </c>
      <c r="O98" s="181" t="s">
        <v>53</v>
      </c>
      <c r="P98" s="198" t="s">
        <v>53</v>
      </c>
      <c r="Q98" s="162" t="str">
        <f>IFERROR(IF(OR(P98='[8]Tabla Impacto'!$C$11,P98='[8]Tabla Impacto'!$D$11),"Leve",IF(OR(P98='[8]Tabla Impacto'!$C$12,P98='[8]Tabla Impacto'!$D$12),"Menor",IF(OR(P98='[8]Tabla Impacto'!$C$13,P98='[8]Tabla Impacto'!$D$13),"Moderado",IF(OR(P98='[8]Tabla Impacto'!$C$14,P98='[8]Tabla Impacto'!$D$14),"Mayor",IF(OR(P98='[8]Tabla Impacto'!$C$15,P98='[8]Tabla Impacto'!$D$15),"Catastrófico",""))))),"")</f>
        <v>Catastrófico</v>
      </c>
      <c r="R98" s="198">
        <f>IFERROR(IF(Q98="","",IF(Q98="Leve",0.2,IF(Q98="Menor",0.4,IF(Q98="Moderado",0.6,IF(Q98="Mayor",0.8,IF(Q98="Catastrófico",1,)))))),"")</f>
        <v>1</v>
      </c>
      <c r="S98" s="162" t="str">
        <f>IFERROR(IF(OR(AND(M98="Muy Baja",Q98="Leve"),AND(M98="Muy Baja",Q98="Menor"),AND(M98="Baja",Q98="Leve")),"Bajo",IF(OR(AND(M98="Muy baja",Q98="Moderado"),AND(M98="Baja",Q98="Menor"),AND(M98="Baja",Q98="Moderado"),AND(M98="Media",Q98="Leve"),AND(M98="Media",Q98="Menor"),AND(M98="Media",Q98="Moderado"),AND(M98="Alta",Q98="Leve"),AND(M98="Alta",Q98="Menor")),"Moderado",IF(OR(AND(M98="Muy Baja",Q98="Mayor"),AND(M98="Baja",Q98="Mayor"),AND(M98="Media",Q98="Mayor"),AND(M98="Alta",Q98="Moderado"),AND(M98="Alta",Q98="Mayor"),AND(M98="Muy Alta",Q98="Leve"),AND(M98="Muy Alta",Q98="Menor"),AND(M98="Muy Alta",Q98="Moderado"),AND(M98="Muy Alta",Q98="Mayor")),"Alto",IF(OR(AND(M98="Muy Baja",Q98="Catastrófico"),AND(M98="Baja",Q98="Catastrófico"),AND(M98="Media",Q98="Catastrófico"),AND(M98="Alta",Q98="Catastrófico"),AND(M98="Muy Alta",Q98="Catastrófico")),"Extremo","")))),"")</f>
        <v>Extremo</v>
      </c>
      <c r="T98" s="22">
        <v>52</v>
      </c>
      <c r="U98" s="21" t="s">
        <v>487</v>
      </c>
      <c r="V98" s="20" t="s">
        <v>488</v>
      </c>
      <c r="W98" s="20" t="s">
        <v>489</v>
      </c>
      <c r="X98" s="20" t="s">
        <v>490</v>
      </c>
      <c r="Y98" s="21" t="s">
        <v>491</v>
      </c>
      <c r="Z98" s="20" t="s">
        <v>492</v>
      </c>
      <c r="AA98" s="22" t="s">
        <v>118</v>
      </c>
      <c r="AB98" s="25" t="s">
        <v>60</v>
      </c>
      <c r="AC98" s="25" t="s">
        <v>70</v>
      </c>
      <c r="AD98" s="26" t="s">
        <v>176</v>
      </c>
      <c r="AE98" s="25" t="s">
        <v>62</v>
      </c>
      <c r="AF98" s="25" t="s">
        <v>63</v>
      </c>
      <c r="AG98" s="25" t="s">
        <v>64</v>
      </c>
      <c r="AH98" s="27">
        <f>IFERROR(IF(AA98="Probabilidad",(N98-(+N98*AD98)),IF(AA98="Impacto",N98,"")),"")</f>
        <v>0.36</v>
      </c>
      <c r="AI98" s="28" t="str">
        <f>IFERROR(IF(AH98="","",IF(AH98&lt;=0.2,"Muy Baja",IF(AH98&lt;=0.4,"Baja",IF(AH98&lt;=0.6,"Media",IF(AH98&lt;=0.8,"Alta","Muy Alta"))))),"")</f>
        <v>Baja</v>
      </c>
      <c r="AJ98" s="23">
        <f>+AH98</f>
        <v>0.36</v>
      </c>
      <c r="AK98" s="28" t="str">
        <f>IFERROR(IF(AL98="","",IF(AL98&lt;=0.2,"Leve",IF(AL98&lt;=0.4,"Menor",IF(AL98&lt;=0.6,"Moderado",IF(AL98&lt;=0.8,"Mayor","Catastrófico"))))),"")</f>
        <v>Catastrófico</v>
      </c>
      <c r="AL98" s="23">
        <f>IFERROR(IF(AA98="Impacto",(R98-(+R98*AD98)),IF(AA98="Probabilidad",R98,"")),"")</f>
        <v>1</v>
      </c>
      <c r="AM98" s="28" t="str">
        <f>IFERROR(IF(OR(AND(AI98="Muy Baja",AK98="Leve"),AND(AI98="Muy Baja",AK98="Menor"),AND(AI98="Baja",AK98="Leve")),"Bajo",IF(OR(AND(AI98="Muy baja",AK98="Moderado"),AND(AI98="Baja",AK98="Menor"),AND(AI98="Baja",AK98="Moderado"),AND(AI98="Media",AK98="Leve"),AND(AI98="Media",AK98="Menor"),AND(AI98="Media",AK98="Moderado"),AND(AI98="Alta",AK98="Leve"),AND(AI98="Alta",AK98="Menor")),"Moderado",IF(OR(AND(AI98="Muy Baja",AK98="Mayor"),AND(AI98="Baja",AK98="Mayor"),AND(AI98="Media",AK98="Mayor"),AND(AI98="Alta",AK98="Moderado"),AND(AI98="Alta",AK98="Mayor"),AND(AI98="Muy Alta",AK98="Leve"),AND(AI98="Muy Alta",AK98="Menor"),AND(AI98="Muy Alta",AK98="Moderado"),AND(AI98="Muy Alta",AK98="Mayor")),"Alto",IF(OR(AND(AI98="Muy Baja",AK98="Catastrófico"),AND(AI98="Baja",AK98="Catastrófico"),AND(AI98="Media",AK98="Catastrófico"),AND(AI98="Alta",AK98="Catastrófico"),AND(AI98="Muy Alta",AK98="Catastrófico")),"Extremo","")))),"")</f>
        <v>Extremo</v>
      </c>
      <c r="AN98" s="177" t="s">
        <v>65</v>
      </c>
      <c r="AO98" s="30"/>
      <c r="AP98" s="30"/>
      <c r="AQ98" s="30"/>
      <c r="AR98" s="30"/>
      <c r="AS98" s="30"/>
      <c r="AT98" s="30"/>
      <c r="AU98" s="30"/>
      <c r="AV98" s="30"/>
      <c r="AW98" s="30"/>
      <c r="AX98" s="30"/>
      <c r="AY98" s="30"/>
    </row>
    <row r="99" spans="1:51" s="31" customFormat="1" ht="21" customHeight="1" x14ac:dyDescent="0.25">
      <c r="A99" s="162"/>
      <c r="B99" s="163"/>
      <c r="C99" s="178"/>
      <c r="D99" s="162"/>
      <c r="E99" s="162"/>
      <c r="F99" s="179"/>
      <c r="G99" s="179"/>
      <c r="H99" s="179"/>
      <c r="I99" s="163"/>
      <c r="J99" s="179"/>
      <c r="K99" s="179"/>
      <c r="L99" s="163"/>
      <c r="M99" s="201"/>
      <c r="N99" s="198"/>
      <c r="O99" s="181"/>
      <c r="P99" s="198"/>
      <c r="Q99" s="162"/>
      <c r="R99" s="198"/>
      <c r="S99" s="162"/>
      <c r="T99" s="22"/>
      <c r="U99" s="20"/>
      <c r="V99" s="20"/>
      <c r="W99" s="20"/>
      <c r="X99" s="20"/>
      <c r="Y99" s="20"/>
      <c r="Z99" s="20"/>
      <c r="AA99" s="22" t="str">
        <f t="shared" ref="AA99:AA126" si="50">IF(OR(AB99="Preventivo",AB99="Detectivo"),"Probabilidad",IF(AB99="Correctivo","Impacto",""))</f>
        <v/>
      </c>
      <c r="AB99" s="25"/>
      <c r="AC99" s="25"/>
      <c r="AD99" s="26" t="str">
        <f t="shared" ref="AD99:AD126" si="51">IF(AND(AB99="Preventivo",AC99="Automático"),"50%",IF(AND(AB99="Preventivo",AC99="Manual"),"40%",IF(AND(AB99="Detectivo",AC99="Automático"),"40%",IF(AND(AB99="Detectivo",AC99="Manual"),"30%",IF(AND(AB99="Correctivo",AC99="Automático"),"35%",IF(AND(AB99="Correctivo",AC99="Manual"),"25%",""))))))</f>
        <v/>
      </c>
      <c r="AE99" s="25"/>
      <c r="AF99" s="25"/>
      <c r="AG99" s="25"/>
      <c r="AH99" s="27" t="str">
        <f>IFERROR(IF(AND(AA98="Probabilidad",AA99="Probabilidad"),(AJ98-(+AJ98*AD99)),IF(AA99="Probabilidad",(N98-(+N98*AD99)),IF(AA99="Impacto",AJ98,""))),"")</f>
        <v/>
      </c>
      <c r="AI99" s="28" t="str">
        <f t="shared" ref="AI99" si="52">IFERROR(IF(AH99="","",IF(AH99&lt;=0.2,"Muy Baja",IF(AH99&lt;=0.4,"Baja",IF(AH99&lt;=0.6,"Media",IF(AH99&lt;=0.8,"Alta","Muy Alta"))))),"")</f>
        <v/>
      </c>
      <c r="AJ99" s="23" t="str">
        <f>+AH99</f>
        <v/>
      </c>
      <c r="AK99" s="28" t="str">
        <f t="shared" ref="AK99:AK103" si="53">IFERROR(IF(AL99="","",IF(AL99&lt;=0.2,"Leve",IF(AL99&lt;=0.4,"Menor",IF(AL99&lt;=0.6,"Moderado",IF(AL99&lt;=0.8,"Mayor","Catastrófico"))))),"")</f>
        <v/>
      </c>
      <c r="AL99" s="23" t="str">
        <f>IFERROR(IF(AND(AA98="Impacto",AA99="Impacto"),(AL98-(+AL98*AD99)),IF(AND(AA98="Probabilidad",AA99="Impacto"),(AL98-(+AL98*AD99)),IF(AA99="Probabilidad",AL98,""))),"")</f>
        <v/>
      </c>
      <c r="AM99" s="28" t="str">
        <f>IFERROR(IF(OR(AND(AI99="Muy Baja",AK99="Leve"),AND(AI99="Muy Baja",AK99="Menor"),AND(AI99="Baja",AK99="Leve")),"Bajo",IF(OR(AND(AI99="Muy baja",AK99="Moderado"),AND(AI99="Baja",AK99="Menor"),AND(AI99="Baja",AK99="Moderado"),AND(AI99="Media",AK99="Leve"),AND(AI99="Media",AK99="Menor"),AND(AI99="Media",AK99="Moderado"),AND(AI99="Alta",AK99="Leve"),AND(AI99="Alta",AK99="Menor")),"Moderado",IF(OR(AND(AI99="Muy Baja",AK99="Mayor"),AND(AI99="Baja",AK99="Mayor"),AND(AI99="Media",AK99="Mayor"),AND(AI99="Alta",AK99="Moderado"),AND(AI99="Alta",AK99="Mayor"),AND(AI99="Muy Alta",AK99="Leve"),AND(AI99="Muy Alta",AK99="Menor"),AND(AI99="Muy Alta",AK99="Moderado"),AND(AI99="Muy Alta",AK99="Mayor")),"Alto",IF(OR(AND(AI99="Muy Baja",AK99="Catastrófico"),AND(AI99="Baja",AK99="Catastrófico"),AND(AI99="Media",AK99="Catastrófico"),AND(AI99="Alta",AK99="Catastrófico"),AND(AI99="Muy Alta",AK99="Catastrófico")),"Extremo","")))),"")</f>
        <v/>
      </c>
      <c r="AN99" s="177"/>
      <c r="AO99" s="30"/>
      <c r="AP99" s="30"/>
      <c r="AQ99" s="30"/>
      <c r="AR99" s="30"/>
      <c r="AS99" s="30"/>
      <c r="AT99" s="30"/>
      <c r="AU99" s="30"/>
      <c r="AV99" s="30"/>
      <c r="AW99" s="30"/>
      <c r="AX99" s="30"/>
      <c r="AY99" s="30"/>
    </row>
    <row r="100" spans="1:51" s="31" customFormat="1" ht="69.95" customHeight="1" x14ac:dyDescent="0.25">
      <c r="A100" s="162"/>
      <c r="B100" s="163"/>
      <c r="C100" s="178"/>
      <c r="D100" s="162"/>
      <c r="E100" s="162"/>
      <c r="F100" s="179"/>
      <c r="G100" s="179"/>
      <c r="H100" s="179"/>
      <c r="I100" s="163"/>
      <c r="J100" s="179"/>
      <c r="K100" s="179"/>
      <c r="L100" s="163"/>
      <c r="M100" s="201"/>
      <c r="N100" s="198"/>
      <c r="O100" s="181"/>
      <c r="P100" s="198"/>
      <c r="Q100" s="162"/>
      <c r="R100" s="198"/>
      <c r="S100" s="162"/>
      <c r="T100" s="22"/>
      <c r="U100" s="20"/>
      <c r="V100" s="20"/>
      <c r="W100" s="20"/>
      <c r="X100" s="20"/>
      <c r="Y100" s="20"/>
      <c r="Z100" s="74"/>
      <c r="AA100" s="22" t="str">
        <f t="shared" si="50"/>
        <v/>
      </c>
      <c r="AB100" s="25"/>
      <c r="AC100" s="25"/>
      <c r="AD100" s="26" t="str">
        <f t="shared" si="51"/>
        <v/>
      </c>
      <c r="AE100" s="25"/>
      <c r="AF100" s="25"/>
      <c r="AG100" s="25"/>
      <c r="AH100" s="27" t="str">
        <f>IFERROR(IF(AND(AA99="Probabilidad",AA100="Probabilidad"),(AJ99-(+AJ99*AD100)),IF(AND(AA99="Impacto",AA100="Probabilidad"),(AJ98-(+AJ98*AD100)),IF(AA100="Impacto",AJ99,""))),"")</f>
        <v/>
      </c>
      <c r="AI100" s="28" t="str">
        <f>IFERROR(IF(AH100="","",IF(AH100&lt;=0.2,"Muy Baja",IF(AH100&lt;=0.4,"Baja",IF(AH100&lt;=0.6,"Media",IF(AH100&lt;=0.8,"Alta","Muy Alta"))))),"")</f>
        <v/>
      </c>
      <c r="AJ100" s="23" t="str">
        <f>+AH100</f>
        <v/>
      </c>
      <c r="AK100" s="28" t="str">
        <f t="shared" si="53"/>
        <v/>
      </c>
      <c r="AL100" s="23" t="str">
        <f>IFERROR(IF(AND(AA99="Impacto",AA100="Impacto"),(AL99-(+AL99*AD100)),IF(AND(AA99="Probabilidad",AA100="Impacto"),(AL99-(+AL99*AD100)),IF(AA100="Probabilidad",AL99,""))),"")</f>
        <v/>
      </c>
      <c r="AM100" s="28" t="str">
        <f t="shared" ref="AM100:AM103" si="54">IFERROR(IF(OR(AND(AI100="Muy Baja",AK100="Leve"),AND(AI100="Muy Baja",AK100="Menor"),AND(AI100="Baja",AK100="Leve")),"Bajo",IF(OR(AND(AI100="Muy baja",AK100="Moderado"),AND(AI100="Baja",AK100="Menor"),AND(AI100="Baja",AK100="Moderado"),AND(AI100="Media",AK100="Leve"),AND(AI100="Media",AK100="Menor"),AND(AI100="Media",AK100="Moderado"),AND(AI100="Alta",AK100="Leve"),AND(AI100="Alta",AK100="Menor")),"Moderado",IF(OR(AND(AI100="Muy Baja",AK100="Mayor"),AND(AI100="Baja",AK100="Mayor"),AND(AI100="Media",AK100="Mayor"),AND(AI100="Alta",AK100="Moderado"),AND(AI100="Alta",AK100="Mayor"),AND(AI100="Muy Alta",AK100="Leve"),AND(AI100="Muy Alta",AK100="Menor"),AND(AI100="Muy Alta",AK100="Moderado"),AND(AI100="Muy Alta",AK100="Mayor")),"Alto",IF(OR(AND(AI100="Muy Baja",AK100="Catastrófico"),AND(AI100="Baja",AK100="Catastrófico"),AND(AI100="Media",AK100="Catastrófico"),AND(AI100="Alta",AK100="Catastrófico"),AND(AI100="Muy Alta",AK100="Catastrófico")),"Extremo","")))),"")</f>
        <v/>
      </c>
      <c r="AN100" s="177"/>
      <c r="AO100" s="30"/>
      <c r="AP100" s="30"/>
      <c r="AQ100" s="30"/>
      <c r="AR100" s="30"/>
      <c r="AS100" s="30"/>
      <c r="AT100" s="30"/>
      <c r="AU100" s="30"/>
      <c r="AV100" s="30"/>
      <c r="AW100" s="30"/>
      <c r="AX100" s="30"/>
      <c r="AY100" s="30"/>
    </row>
    <row r="101" spans="1:51" s="31" customFormat="1" ht="69.95" customHeight="1" x14ac:dyDescent="0.25">
      <c r="A101" s="162"/>
      <c r="B101" s="163"/>
      <c r="C101" s="178"/>
      <c r="D101" s="162"/>
      <c r="E101" s="162"/>
      <c r="F101" s="179"/>
      <c r="G101" s="179"/>
      <c r="H101" s="179"/>
      <c r="I101" s="163"/>
      <c r="J101" s="179"/>
      <c r="K101" s="179"/>
      <c r="L101" s="163"/>
      <c r="M101" s="201"/>
      <c r="N101" s="198"/>
      <c r="O101" s="181"/>
      <c r="P101" s="198"/>
      <c r="Q101" s="162"/>
      <c r="R101" s="198"/>
      <c r="S101" s="162"/>
      <c r="T101" s="22"/>
      <c r="U101" s="20"/>
      <c r="V101" s="20"/>
      <c r="W101" s="20"/>
      <c r="X101" s="20"/>
      <c r="Y101" s="20"/>
      <c r="Z101" s="20"/>
      <c r="AA101" s="22" t="str">
        <f t="shared" si="50"/>
        <v/>
      </c>
      <c r="AB101" s="25"/>
      <c r="AC101" s="25"/>
      <c r="AD101" s="26" t="str">
        <f t="shared" si="51"/>
        <v/>
      </c>
      <c r="AE101" s="25"/>
      <c r="AF101" s="25"/>
      <c r="AG101" s="25"/>
      <c r="AH101" s="27" t="str">
        <f t="shared" ref="AH101:AH103" si="55">IFERROR(IF(AND(AA100="Probabilidad",AA101="Probabilidad"),(AJ100-(+AJ100*AD101)),IF(AND(AA100="Impacto",AA101="Probabilidad"),(AJ99-(+AJ99*AD101)),IF(AA101="Impacto",AJ100,""))),"")</f>
        <v/>
      </c>
      <c r="AI101" s="28" t="str">
        <f t="shared" ref="AI101:AI103" si="56">IFERROR(IF(AH101="","",IF(AH101&lt;=0.2,"Muy Baja",IF(AH101&lt;=0.4,"Baja",IF(AH101&lt;=0.6,"Media",IF(AH101&lt;=0.8,"Alta","Muy Alta"))))),"")</f>
        <v/>
      </c>
      <c r="AJ101" s="23" t="str">
        <f t="shared" ref="AJ101:AJ103" si="57">+AH101</f>
        <v/>
      </c>
      <c r="AK101" s="28" t="str">
        <f t="shared" si="53"/>
        <v/>
      </c>
      <c r="AL101" s="23" t="str">
        <f t="shared" ref="AL101:AL103" si="58">IFERROR(IF(AND(AA100="Impacto",AA101="Impacto"),(AL100-(+AL100*AD101)),IF(AND(AA100="Probabilidad",AA101="Impacto"),(AL100-(+AL100*AD101)),IF(AA101="Probabilidad",AL100,""))),"")</f>
        <v/>
      </c>
      <c r="AM101" s="28" t="str">
        <f t="shared" si="54"/>
        <v/>
      </c>
      <c r="AN101" s="177"/>
      <c r="AO101" s="30"/>
      <c r="AP101" s="30"/>
      <c r="AQ101" s="30"/>
      <c r="AR101" s="30"/>
      <c r="AS101" s="30"/>
      <c r="AT101" s="30"/>
      <c r="AU101" s="30"/>
      <c r="AV101" s="30"/>
      <c r="AW101" s="30"/>
      <c r="AX101" s="30"/>
      <c r="AY101" s="30"/>
    </row>
    <row r="102" spans="1:51" s="31" customFormat="1" ht="69.95" customHeight="1" x14ac:dyDescent="0.25">
      <c r="A102" s="162"/>
      <c r="B102" s="163"/>
      <c r="C102" s="178"/>
      <c r="D102" s="162"/>
      <c r="E102" s="162"/>
      <c r="F102" s="179"/>
      <c r="G102" s="179"/>
      <c r="H102" s="179"/>
      <c r="I102" s="163"/>
      <c r="J102" s="179"/>
      <c r="K102" s="179"/>
      <c r="L102" s="163"/>
      <c r="M102" s="201"/>
      <c r="N102" s="198"/>
      <c r="O102" s="181"/>
      <c r="P102" s="198"/>
      <c r="Q102" s="162"/>
      <c r="R102" s="198"/>
      <c r="S102" s="162"/>
      <c r="T102" s="22"/>
      <c r="U102" s="20"/>
      <c r="V102" s="20"/>
      <c r="W102" s="20"/>
      <c r="X102" s="20"/>
      <c r="Y102" s="20"/>
      <c r="Z102" s="20"/>
      <c r="AA102" s="22" t="str">
        <f t="shared" si="50"/>
        <v/>
      </c>
      <c r="AB102" s="25"/>
      <c r="AC102" s="25"/>
      <c r="AD102" s="26" t="str">
        <f t="shared" si="51"/>
        <v/>
      </c>
      <c r="AE102" s="25"/>
      <c r="AF102" s="25"/>
      <c r="AG102" s="25"/>
      <c r="AH102" s="27" t="str">
        <f t="shared" si="55"/>
        <v/>
      </c>
      <c r="AI102" s="28" t="str">
        <f t="shared" si="56"/>
        <v/>
      </c>
      <c r="AJ102" s="23" t="str">
        <f t="shared" si="57"/>
        <v/>
      </c>
      <c r="AK102" s="28" t="str">
        <f t="shared" si="53"/>
        <v/>
      </c>
      <c r="AL102" s="23" t="str">
        <f t="shared" si="58"/>
        <v/>
      </c>
      <c r="AM102" s="28" t="str">
        <f t="shared" si="54"/>
        <v/>
      </c>
      <c r="AN102" s="177"/>
      <c r="AO102" s="30"/>
      <c r="AP102" s="30"/>
      <c r="AQ102" s="30"/>
      <c r="AR102" s="30"/>
      <c r="AS102" s="30"/>
      <c r="AT102" s="30"/>
      <c r="AU102" s="30"/>
      <c r="AV102" s="30"/>
      <c r="AW102" s="30"/>
      <c r="AX102" s="30"/>
      <c r="AY102" s="30"/>
    </row>
    <row r="103" spans="1:51" s="31" customFormat="1" ht="69.95" customHeight="1" x14ac:dyDescent="0.25">
      <c r="A103" s="162"/>
      <c r="B103" s="163"/>
      <c r="C103" s="165"/>
      <c r="D103" s="162"/>
      <c r="E103" s="162"/>
      <c r="F103" s="179"/>
      <c r="G103" s="179"/>
      <c r="H103" s="179"/>
      <c r="I103" s="163"/>
      <c r="J103" s="179"/>
      <c r="K103" s="179"/>
      <c r="L103" s="163"/>
      <c r="M103" s="201"/>
      <c r="N103" s="198"/>
      <c r="O103" s="181"/>
      <c r="P103" s="198"/>
      <c r="Q103" s="162"/>
      <c r="R103" s="198"/>
      <c r="S103" s="162"/>
      <c r="T103" s="22"/>
      <c r="U103" s="20"/>
      <c r="V103" s="20"/>
      <c r="W103" s="20"/>
      <c r="X103" s="20"/>
      <c r="Y103" s="20"/>
      <c r="Z103" s="20"/>
      <c r="AA103" s="22" t="str">
        <f t="shared" si="50"/>
        <v/>
      </c>
      <c r="AB103" s="25"/>
      <c r="AC103" s="25"/>
      <c r="AD103" s="26" t="str">
        <f t="shared" si="51"/>
        <v/>
      </c>
      <c r="AE103" s="25"/>
      <c r="AF103" s="25"/>
      <c r="AG103" s="25"/>
      <c r="AH103" s="27" t="str">
        <f t="shared" si="55"/>
        <v/>
      </c>
      <c r="AI103" s="28" t="str">
        <f t="shared" si="56"/>
        <v/>
      </c>
      <c r="AJ103" s="23" t="str">
        <f t="shared" si="57"/>
        <v/>
      </c>
      <c r="AK103" s="28" t="str">
        <f t="shared" si="53"/>
        <v/>
      </c>
      <c r="AL103" s="23" t="str">
        <f t="shared" si="58"/>
        <v/>
      </c>
      <c r="AM103" s="28" t="str">
        <f t="shared" si="54"/>
        <v/>
      </c>
      <c r="AN103" s="177"/>
      <c r="AO103" s="30"/>
      <c r="AP103" s="30"/>
      <c r="AQ103" s="30"/>
      <c r="AR103" s="30"/>
      <c r="AS103" s="30"/>
      <c r="AT103" s="30"/>
      <c r="AU103" s="30"/>
      <c r="AV103" s="30"/>
      <c r="AW103" s="30"/>
      <c r="AX103" s="30"/>
      <c r="AY103" s="30"/>
    </row>
    <row r="104" spans="1:51" s="31" customFormat="1" ht="132.75" customHeight="1" x14ac:dyDescent="0.25">
      <c r="A104" s="162">
        <v>27</v>
      </c>
      <c r="B104" s="163" t="s">
        <v>481</v>
      </c>
      <c r="C104" s="164" t="s">
        <v>228</v>
      </c>
      <c r="D104" s="162" t="s">
        <v>192</v>
      </c>
      <c r="E104" s="162" t="s">
        <v>482</v>
      </c>
      <c r="F104" s="163" t="s">
        <v>493</v>
      </c>
      <c r="G104" s="179" t="s">
        <v>108</v>
      </c>
      <c r="H104" s="179" t="s">
        <v>494</v>
      </c>
      <c r="I104" s="179" t="s">
        <v>495</v>
      </c>
      <c r="J104" s="179" t="s">
        <v>496</v>
      </c>
      <c r="K104" s="179" t="s">
        <v>52</v>
      </c>
      <c r="L104" s="163">
        <v>2</v>
      </c>
      <c r="M104" s="201" t="str">
        <f t="shared" ref="M104" si="59">IFERROR(IF(L104&lt;=0,"",IF(L104&lt;=2,"Muy Baja",IF(L104&lt;=24,"Baja",IF(L104&lt;=500,"Media",IF(L104&lt;=5000,"Alta","Muy Alta"))))),"")</f>
        <v>Muy Baja</v>
      </c>
      <c r="N104" s="198">
        <f t="shared" ref="N104" si="60">IFERROR(IF(M104="","",IF(M104="Muy Baja",0.2,IF(M104="Baja",0.4,IF(M104="Media",0.6,IF(M104="Alta",0.8,IF(M104="Muy Alta",1,)))))),"")</f>
        <v>0.2</v>
      </c>
      <c r="O104" s="181" t="s">
        <v>183</v>
      </c>
      <c r="P104" s="198" t="s">
        <v>183</v>
      </c>
      <c r="Q104" s="162" t="str">
        <f>IFERROR(IF(OR(P104='[8]Tabla Impacto'!$C$11,P104='[8]Tabla Impacto'!$D$11),"Leve",IF(OR(P104='[8]Tabla Impacto'!$C$12,P104='[8]Tabla Impacto'!$D$12),"Menor",IF(OR(P104='[8]Tabla Impacto'!$C$13,P104='[8]Tabla Impacto'!$D$13),"Moderado",IF(OR(P104='[8]Tabla Impacto'!$C$14,P104='[8]Tabla Impacto'!$D$14),"Mayor",IF(OR(P104='[8]Tabla Impacto'!$C$15,P104='[8]Tabla Impacto'!$D$15),"Catastrófico",""))))),"")</f>
        <v>Leve</v>
      </c>
      <c r="R104" s="198">
        <f t="shared" ref="R104" si="61">IFERROR(IF(Q104="","",IF(Q104="Leve",0.2,IF(Q104="Menor",0.4,IF(Q104="Moderado",0.6,IF(Q104="Mayor",0.8,IF(Q104="Catastrófico",1,)))))),"")</f>
        <v>0.2</v>
      </c>
      <c r="S104" s="162" t="str">
        <f t="shared" ref="S104" si="62">IFERROR(IF(OR(AND(M104="Muy Baja",Q104="Leve"),AND(M104="Muy Baja",Q104="Menor"),AND(M104="Baja",Q104="Leve")),"Bajo",IF(OR(AND(M104="Muy baja",Q104="Moderado"),AND(M104="Baja",Q104="Menor"),AND(M104="Baja",Q104="Moderado"),AND(M104="Media",Q104="Leve"),AND(M104="Media",Q104="Menor"),AND(M104="Media",Q104="Moderado"),AND(M104="Alta",Q104="Leve"),AND(M104="Alta",Q104="Menor")),"Moderado",IF(OR(AND(M104="Muy Baja",Q104="Mayor"),AND(M104="Baja",Q104="Mayor"),AND(M104="Media",Q104="Mayor"),AND(M104="Alta",Q104="Moderado"),AND(M104="Alta",Q104="Mayor"),AND(M104="Muy Alta",Q104="Leve"),AND(M104="Muy Alta",Q104="Menor"),AND(M104="Muy Alta",Q104="Moderado"),AND(M104="Muy Alta",Q104="Mayor")),"Alto",IF(OR(AND(M104="Muy Baja",Q104="Catastrófico"),AND(M104="Baja",Q104="Catastrófico"),AND(M104="Media",Q104="Catastrófico"),AND(M104="Alta",Q104="Catastrófico"),AND(M104="Muy Alta",Q104="Catastrófico")),"Extremo","")))),"")</f>
        <v>Bajo</v>
      </c>
      <c r="T104" s="22">
        <v>53</v>
      </c>
      <c r="U104" s="21" t="s">
        <v>497</v>
      </c>
      <c r="V104" s="20" t="s">
        <v>498</v>
      </c>
      <c r="W104" s="20" t="s">
        <v>103</v>
      </c>
      <c r="X104" s="21" t="s">
        <v>499</v>
      </c>
      <c r="Y104" s="21" t="s">
        <v>500</v>
      </c>
      <c r="Z104" s="21" t="s">
        <v>501</v>
      </c>
      <c r="AA104" s="22" t="s">
        <v>118</v>
      </c>
      <c r="AB104" s="25" t="s">
        <v>60</v>
      </c>
      <c r="AC104" s="25" t="s">
        <v>70</v>
      </c>
      <c r="AD104" s="26" t="s">
        <v>176</v>
      </c>
      <c r="AE104" s="25" t="s">
        <v>62</v>
      </c>
      <c r="AF104" s="25" t="s">
        <v>63</v>
      </c>
      <c r="AG104" s="25" t="s">
        <v>64</v>
      </c>
      <c r="AH104" s="27">
        <f>IFERROR(IF(AA104="Probabilidad",(N104-(+N104*AD104)),IF(AA104="Impacto",N104,"")),"")</f>
        <v>0.12</v>
      </c>
      <c r="AI104" s="28" t="str">
        <f>IFERROR(IF(AH104="","",IF(AH104&lt;=0.2,"Muy Baja",IF(AH104&lt;=0.4,"Baja",IF(AH104&lt;=0.6,"Media",IF(AH104&lt;=0.8,"Alta","Muy Alta"))))),"")</f>
        <v>Muy Baja</v>
      </c>
      <c r="AJ104" s="23">
        <f>+AH104</f>
        <v>0.12</v>
      </c>
      <c r="AK104" s="28" t="str">
        <f>IFERROR(IF(AL104="","",IF(AL104&lt;=0.2,"Leve",IF(AL104&lt;=0.4,"Menor",IF(AL104&lt;=0.6,"Moderado",IF(AL104&lt;=0.8,"Mayor","Catastrófico"))))),"")</f>
        <v>Leve</v>
      </c>
      <c r="AL104" s="23">
        <f>IFERROR(IF(AA104="Impacto",(R104-(+R104*AD104)),IF(AA104="Probabilidad",R104,"")),"")</f>
        <v>0.2</v>
      </c>
      <c r="AM104" s="28" t="str">
        <f>IFERROR(IF(OR(AND(AI104="Muy Baja",AK104="Leve"),AND(AI104="Muy Baja",AK104="Menor"),AND(AI104="Baja",AK104="Leve")),"Bajo",IF(OR(AND(AI104="Muy baja",AK104="Moderado"),AND(AI104="Baja",AK104="Menor"),AND(AI104="Baja",AK104="Moderado"),AND(AI104="Media",AK104="Leve"),AND(AI104="Media",AK104="Menor"),AND(AI104="Media",AK104="Moderado"),AND(AI104="Alta",AK104="Leve"),AND(AI104="Alta",AK104="Menor")),"Moderado",IF(OR(AND(AI104="Muy Baja",AK104="Mayor"),AND(AI104="Baja",AK104="Mayor"),AND(AI104="Media",AK104="Mayor"),AND(AI104="Alta",AK104="Moderado"),AND(AI104="Alta",AK104="Mayor"),AND(AI104="Muy Alta",AK104="Leve"),AND(AI104="Muy Alta",AK104="Menor"),AND(AI104="Muy Alta",AK104="Moderado"),AND(AI104="Muy Alta",AK104="Mayor")),"Alto",IF(OR(AND(AI104="Muy Baja",AK104="Catastrófico"),AND(AI104="Baja",AK104="Catastrófico"),AND(AI104="Media",AK104="Catastrófico"),AND(AI104="Alta",AK104="Catastrófico"),AND(AI104="Muy Alta",AK104="Catastrófico")),"Extremo","")))),"")</f>
        <v>Bajo</v>
      </c>
      <c r="AN104" s="177" t="s">
        <v>65</v>
      </c>
      <c r="AO104" s="30"/>
      <c r="AP104" s="30"/>
      <c r="AQ104" s="30"/>
      <c r="AR104" s="30"/>
      <c r="AS104" s="30"/>
      <c r="AT104" s="30"/>
      <c r="AU104" s="30"/>
      <c r="AV104" s="30"/>
      <c r="AW104" s="30"/>
      <c r="AX104" s="30"/>
      <c r="AY104" s="30"/>
    </row>
    <row r="105" spans="1:51" s="31" customFormat="1" ht="69.95" customHeight="1" x14ac:dyDescent="0.25">
      <c r="A105" s="162"/>
      <c r="B105" s="163"/>
      <c r="C105" s="178"/>
      <c r="D105" s="162"/>
      <c r="E105" s="162"/>
      <c r="F105" s="163"/>
      <c r="G105" s="179"/>
      <c r="H105" s="179"/>
      <c r="I105" s="179"/>
      <c r="J105" s="179"/>
      <c r="K105" s="179"/>
      <c r="L105" s="163"/>
      <c r="M105" s="201"/>
      <c r="N105" s="198"/>
      <c r="O105" s="181"/>
      <c r="P105" s="198"/>
      <c r="Q105" s="162"/>
      <c r="R105" s="198"/>
      <c r="S105" s="162"/>
      <c r="T105" s="22"/>
      <c r="U105" s="20"/>
      <c r="V105" s="20"/>
      <c r="W105" s="20"/>
      <c r="X105" s="20"/>
      <c r="Y105" s="20"/>
      <c r="Z105" s="20"/>
      <c r="AA105" s="22" t="str">
        <f t="shared" si="50"/>
        <v/>
      </c>
      <c r="AB105" s="25"/>
      <c r="AC105" s="25"/>
      <c r="AD105" s="26" t="str">
        <f t="shared" si="51"/>
        <v/>
      </c>
      <c r="AE105" s="25"/>
      <c r="AF105" s="25"/>
      <c r="AG105" s="25"/>
      <c r="AH105" s="27" t="str">
        <f>IFERROR(IF(AND(AA104="Probabilidad",AA105="Probabilidad"),(AJ104-(+AJ104*AD105)),IF(AA105="Probabilidad",(N104-(+N104*AD105)),IF(AA105="Impacto",AJ104,""))),"")</f>
        <v/>
      </c>
      <c r="AI105" s="28" t="str">
        <f t="shared" ref="AI105" si="63">IFERROR(IF(AH105="","",IF(AH105&lt;=0.2,"Muy Baja",IF(AH105&lt;=0.4,"Baja",IF(AH105&lt;=0.6,"Media",IF(AH105&lt;=0.8,"Alta","Muy Alta"))))),"")</f>
        <v/>
      </c>
      <c r="AJ105" s="23" t="str">
        <f>+AH105</f>
        <v/>
      </c>
      <c r="AK105" s="28" t="str">
        <f t="shared" ref="AK105:AK109" si="64">IFERROR(IF(AL105="","",IF(AL105&lt;=0.2,"Leve",IF(AL105&lt;=0.4,"Menor",IF(AL105&lt;=0.6,"Moderado",IF(AL105&lt;=0.8,"Mayor","Catastrófico"))))),"")</f>
        <v/>
      </c>
      <c r="AL105" s="23" t="str">
        <f>IFERROR(IF(AND(AA104="Impacto",AA105="Impacto"),(AL104-(+AL104*AD105)),IF(AND(AA104="Probabilidad",AA105="Impacto"),(AL104-(+AL104*AD105)),IF(AA105="Probabilidad",AL104,""))),"")</f>
        <v/>
      </c>
      <c r="AM105" s="28" t="str">
        <f>IFERROR(IF(OR(AND(AI105="Muy Baja",AK105="Leve"),AND(AI105="Muy Baja",AK105="Menor"),AND(AI105="Baja",AK105="Leve")),"Bajo",IF(OR(AND(AI105="Muy baja",AK105="Moderado"),AND(AI105="Baja",AK105="Menor"),AND(AI105="Baja",AK105="Moderado"),AND(AI105="Media",AK105="Leve"),AND(AI105="Media",AK105="Menor"),AND(AI105="Media",AK105="Moderado"),AND(AI105="Alta",AK105="Leve"),AND(AI105="Alta",AK105="Menor")),"Moderado",IF(OR(AND(AI105="Muy Baja",AK105="Mayor"),AND(AI105="Baja",AK105="Mayor"),AND(AI105="Media",AK105="Mayor"),AND(AI105="Alta",AK105="Moderado"),AND(AI105="Alta",AK105="Mayor"),AND(AI105="Muy Alta",AK105="Leve"),AND(AI105="Muy Alta",AK105="Menor"),AND(AI105="Muy Alta",AK105="Moderado"),AND(AI105="Muy Alta",AK105="Mayor")),"Alto",IF(OR(AND(AI105="Muy Baja",AK105="Catastrófico"),AND(AI105="Baja",AK105="Catastrófico"),AND(AI105="Media",AK105="Catastrófico"),AND(AI105="Alta",AK105="Catastrófico"),AND(AI105="Muy Alta",AK105="Catastrófico")),"Extremo","")))),"")</f>
        <v/>
      </c>
      <c r="AN105" s="177"/>
      <c r="AO105" s="30"/>
      <c r="AP105" s="30"/>
      <c r="AQ105" s="30"/>
      <c r="AR105" s="30"/>
      <c r="AS105" s="30"/>
      <c r="AT105" s="30"/>
      <c r="AU105" s="30"/>
      <c r="AV105" s="30"/>
      <c r="AW105" s="30"/>
      <c r="AX105" s="30"/>
      <c r="AY105" s="30"/>
    </row>
    <row r="106" spans="1:51" s="31" customFormat="1" ht="69.95" customHeight="1" x14ac:dyDescent="0.25">
      <c r="A106" s="162"/>
      <c r="B106" s="163"/>
      <c r="C106" s="178"/>
      <c r="D106" s="162"/>
      <c r="E106" s="162"/>
      <c r="F106" s="163"/>
      <c r="G106" s="179"/>
      <c r="H106" s="179"/>
      <c r="I106" s="179"/>
      <c r="J106" s="179"/>
      <c r="K106" s="179"/>
      <c r="L106" s="163"/>
      <c r="M106" s="201"/>
      <c r="N106" s="198"/>
      <c r="O106" s="181"/>
      <c r="P106" s="198"/>
      <c r="Q106" s="162"/>
      <c r="R106" s="198"/>
      <c r="S106" s="162"/>
      <c r="T106" s="22"/>
      <c r="U106" s="20"/>
      <c r="V106" s="20"/>
      <c r="W106" s="20"/>
      <c r="X106" s="20"/>
      <c r="Y106" s="20"/>
      <c r="Z106" s="74"/>
      <c r="AA106" s="22" t="str">
        <f t="shared" si="50"/>
        <v/>
      </c>
      <c r="AB106" s="25"/>
      <c r="AC106" s="25"/>
      <c r="AD106" s="26" t="str">
        <f t="shared" si="51"/>
        <v/>
      </c>
      <c r="AE106" s="25"/>
      <c r="AF106" s="25"/>
      <c r="AG106" s="25"/>
      <c r="AH106" s="27" t="str">
        <f>IFERROR(IF(AND(AA105="Probabilidad",AA106="Probabilidad"),(AJ105-(+AJ105*AD106)),IF(AND(AA105="Impacto",AA106="Probabilidad"),(AJ104-(+AJ104*AD106)),IF(AA106="Impacto",AJ105,""))),"")</f>
        <v/>
      </c>
      <c r="AI106" s="28" t="str">
        <f>IFERROR(IF(AH106="","",IF(AH106&lt;=0.2,"Muy Baja",IF(AH106&lt;=0.4,"Baja",IF(AH106&lt;=0.6,"Media",IF(AH106&lt;=0.8,"Alta","Muy Alta"))))),"")</f>
        <v/>
      </c>
      <c r="AJ106" s="23" t="str">
        <f>+AH106</f>
        <v/>
      </c>
      <c r="AK106" s="28" t="str">
        <f t="shared" si="64"/>
        <v/>
      </c>
      <c r="AL106" s="23" t="str">
        <f>IFERROR(IF(AND(AA105="Impacto",AA106="Impacto"),(AL105-(+AL105*AD106)),IF(AND(AA105="Probabilidad",AA106="Impacto"),(AL105-(+AL105*AD106)),IF(AA106="Probabilidad",AL105,""))),"")</f>
        <v/>
      </c>
      <c r="AM106" s="28" t="str">
        <f t="shared" ref="AM106:AM109" si="65">IFERROR(IF(OR(AND(AI106="Muy Baja",AK106="Leve"),AND(AI106="Muy Baja",AK106="Menor"),AND(AI106="Baja",AK106="Leve")),"Bajo",IF(OR(AND(AI106="Muy baja",AK106="Moderado"),AND(AI106="Baja",AK106="Menor"),AND(AI106="Baja",AK106="Moderado"),AND(AI106="Media",AK106="Leve"),AND(AI106="Media",AK106="Menor"),AND(AI106="Media",AK106="Moderado"),AND(AI106="Alta",AK106="Leve"),AND(AI106="Alta",AK106="Menor")),"Moderado",IF(OR(AND(AI106="Muy Baja",AK106="Mayor"),AND(AI106="Baja",AK106="Mayor"),AND(AI106="Media",AK106="Mayor"),AND(AI106="Alta",AK106="Moderado"),AND(AI106="Alta",AK106="Mayor"),AND(AI106="Muy Alta",AK106="Leve"),AND(AI106="Muy Alta",AK106="Menor"),AND(AI106="Muy Alta",AK106="Moderado"),AND(AI106="Muy Alta",AK106="Mayor")),"Alto",IF(OR(AND(AI106="Muy Baja",AK106="Catastrófico"),AND(AI106="Baja",AK106="Catastrófico"),AND(AI106="Media",AK106="Catastrófico"),AND(AI106="Alta",AK106="Catastrófico"),AND(AI106="Muy Alta",AK106="Catastrófico")),"Extremo","")))),"")</f>
        <v/>
      </c>
      <c r="AN106" s="177"/>
      <c r="AO106" s="30"/>
      <c r="AP106" s="30"/>
      <c r="AQ106" s="30"/>
      <c r="AR106" s="30"/>
      <c r="AS106" s="30"/>
      <c r="AT106" s="30"/>
      <c r="AU106" s="30"/>
      <c r="AV106" s="30"/>
      <c r="AW106" s="30"/>
      <c r="AX106" s="30"/>
      <c r="AY106" s="30"/>
    </row>
    <row r="107" spans="1:51" s="31" customFormat="1" ht="69.95" customHeight="1" x14ac:dyDescent="0.25">
      <c r="A107" s="162"/>
      <c r="B107" s="163"/>
      <c r="C107" s="178"/>
      <c r="D107" s="162"/>
      <c r="E107" s="162"/>
      <c r="F107" s="163"/>
      <c r="G107" s="179"/>
      <c r="H107" s="179"/>
      <c r="I107" s="179"/>
      <c r="J107" s="179"/>
      <c r="K107" s="179"/>
      <c r="L107" s="163"/>
      <c r="M107" s="201"/>
      <c r="N107" s="198"/>
      <c r="O107" s="181"/>
      <c r="P107" s="198"/>
      <c r="Q107" s="162"/>
      <c r="R107" s="198"/>
      <c r="S107" s="162"/>
      <c r="T107" s="22"/>
      <c r="U107" s="20"/>
      <c r="V107" s="20"/>
      <c r="W107" s="20"/>
      <c r="X107" s="20"/>
      <c r="Y107" s="20"/>
      <c r="Z107" s="20"/>
      <c r="AA107" s="22" t="str">
        <f t="shared" si="50"/>
        <v/>
      </c>
      <c r="AB107" s="25"/>
      <c r="AC107" s="25"/>
      <c r="AD107" s="26" t="str">
        <f t="shared" si="51"/>
        <v/>
      </c>
      <c r="AE107" s="25"/>
      <c r="AF107" s="25"/>
      <c r="AG107" s="25"/>
      <c r="AH107" s="27" t="str">
        <f t="shared" ref="AH107:AH109" si="66">IFERROR(IF(AND(AA106="Probabilidad",AA107="Probabilidad"),(AJ106-(+AJ106*AD107)),IF(AND(AA106="Impacto",AA107="Probabilidad"),(AJ105-(+AJ105*AD107)),IF(AA107="Impacto",AJ106,""))),"")</f>
        <v/>
      </c>
      <c r="AI107" s="28" t="str">
        <f t="shared" ref="AI107:AI109" si="67">IFERROR(IF(AH107="","",IF(AH107&lt;=0.2,"Muy Baja",IF(AH107&lt;=0.4,"Baja",IF(AH107&lt;=0.6,"Media",IF(AH107&lt;=0.8,"Alta","Muy Alta"))))),"")</f>
        <v/>
      </c>
      <c r="AJ107" s="23" t="str">
        <f t="shared" ref="AJ107:AJ109" si="68">+AH107</f>
        <v/>
      </c>
      <c r="AK107" s="28" t="str">
        <f t="shared" si="64"/>
        <v/>
      </c>
      <c r="AL107" s="23" t="str">
        <f t="shared" ref="AL107:AL109" si="69">IFERROR(IF(AND(AA106="Impacto",AA107="Impacto"),(AL106-(+AL106*AD107)),IF(AND(AA106="Probabilidad",AA107="Impacto"),(AL106-(+AL106*AD107)),IF(AA107="Probabilidad",AL106,""))),"")</f>
        <v/>
      </c>
      <c r="AM107" s="28" t="str">
        <f t="shared" si="65"/>
        <v/>
      </c>
      <c r="AN107" s="177"/>
      <c r="AO107" s="30"/>
      <c r="AP107" s="30"/>
      <c r="AQ107" s="30"/>
      <c r="AR107" s="30"/>
      <c r="AS107" s="30"/>
      <c r="AT107" s="30"/>
      <c r="AU107" s="30"/>
      <c r="AV107" s="30"/>
      <c r="AW107" s="30"/>
      <c r="AX107" s="30"/>
      <c r="AY107" s="30"/>
    </row>
    <row r="108" spans="1:51" s="31" customFormat="1" ht="69.95" customHeight="1" x14ac:dyDescent="0.25">
      <c r="A108" s="162"/>
      <c r="B108" s="163"/>
      <c r="C108" s="178"/>
      <c r="D108" s="162"/>
      <c r="E108" s="162"/>
      <c r="F108" s="163"/>
      <c r="G108" s="179"/>
      <c r="H108" s="179"/>
      <c r="I108" s="179"/>
      <c r="J108" s="179"/>
      <c r="K108" s="179"/>
      <c r="L108" s="163"/>
      <c r="M108" s="201"/>
      <c r="N108" s="198"/>
      <c r="O108" s="181"/>
      <c r="P108" s="198"/>
      <c r="Q108" s="162"/>
      <c r="R108" s="198"/>
      <c r="S108" s="162"/>
      <c r="T108" s="22"/>
      <c r="U108" s="20"/>
      <c r="V108" s="20"/>
      <c r="W108" s="20"/>
      <c r="X108" s="20"/>
      <c r="Y108" s="20"/>
      <c r="Z108" s="20"/>
      <c r="AA108" s="22" t="str">
        <f t="shared" si="50"/>
        <v/>
      </c>
      <c r="AB108" s="25"/>
      <c r="AC108" s="25"/>
      <c r="AD108" s="26" t="str">
        <f t="shared" si="51"/>
        <v/>
      </c>
      <c r="AE108" s="25"/>
      <c r="AF108" s="25"/>
      <c r="AG108" s="25"/>
      <c r="AH108" s="27" t="str">
        <f t="shared" si="66"/>
        <v/>
      </c>
      <c r="AI108" s="28" t="str">
        <f t="shared" si="67"/>
        <v/>
      </c>
      <c r="AJ108" s="23" t="str">
        <f t="shared" si="68"/>
        <v/>
      </c>
      <c r="AK108" s="28" t="str">
        <f t="shared" si="64"/>
        <v/>
      </c>
      <c r="AL108" s="23" t="str">
        <f t="shared" si="69"/>
        <v/>
      </c>
      <c r="AM108" s="28" t="str">
        <f t="shared" si="65"/>
        <v/>
      </c>
      <c r="AN108" s="177"/>
      <c r="AO108" s="30"/>
      <c r="AP108" s="30"/>
      <c r="AQ108" s="30"/>
      <c r="AR108" s="30"/>
      <c r="AS108" s="30"/>
      <c r="AT108" s="30"/>
      <c r="AU108" s="30"/>
      <c r="AV108" s="30"/>
      <c r="AW108" s="30"/>
      <c r="AX108" s="30"/>
      <c r="AY108" s="30"/>
    </row>
    <row r="109" spans="1:51" s="31" customFormat="1" ht="69.95" customHeight="1" x14ac:dyDescent="0.25">
      <c r="A109" s="162"/>
      <c r="B109" s="163"/>
      <c r="C109" s="165"/>
      <c r="D109" s="162"/>
      <c r="E109" s="162"/>
      <c r="F109" s="163"/>
      <c r="G109" s="179"/>
      <c r="H109" s="179"/>
      <c r="I109" s="179"/>
      <c r="J109" s="179"/>
      <c r="K109" s="179"/>
      <c r="L109" s="163"/>
      <c r="M109" s="201"/>
      <c r="N109" s="198"/>
      <c r="O109" s="181"/>
      <c r="P109" s="198"/>
      <c r="Q109" s="162"/>
      <c r="R109" s="198"/>
      <c r="S109" s="162"/>
      <c r="T109" s="22"/>
      <c r="U109" s="20"/>
      <c r="V109" s="20"/>
      <c r="W109" s="20"/>
      <c r="X109" s="20"/>
      <c r="Y109" s="20"/>
      <c r="Z109" s="20"/>
      <c r="AA109" s="22" t="str">
        <f t="shared" si="50"/>
        <v/>
      </c>
      <c r="AB109" s="25"/>
      <c r="AC109" s="25"/>
      <c r="AD109" s="26" t="str">
        <f t="shared" si="51"/>
        <v/>
      </c>
      <c r="AE109" s="25"/>
      <c r="AF109" s="25"/>
      <c r="AG109" s="25"/>
      <c r="AH109" s="27" t="str">
        <f t="shared" si="66"/>
        <v/>
      </c>
      <c r="AI109" s="28" t="str">
        <f t="shared" si="67"/>
        <v/>
      </c>
      <c r="AJ109" s="23" t="str">
        <f t="shared" si="68"/>
        <v/>
      </c>
      <c r="AK109" s="28" t="str">
        <f t="shared" si="64"/>
        <v/>
      </c>
      <c r="AL109" s="23" t="str">
        <f t="shared" si="69"/>
        <v/>
      </c>
      <c r="AM109" s="28" t="str">
        <f t="shared" si="65"/>
        <v/>
      </c>
      <c r="AN109" s="177"/>
      <c r="AO109" s="30"/>
      <c r="AP109" s="30"/>
      <c r="AQ109" s="30"/>
      <c r="AR109" s="30"/>
      <c r="AS109" s="30"/>
      <c r="AT109" s="30"/>
      <c r="AU109" s="30"/>
      <c r="AV109" s="30"/>
      <c r="AW109" s="30"/>
      <c r="AX109" s="30"/>
      <c r="AY109" s="30"/>
    </row>
    <row r="110" spans="1:51" s="31" customFormat="1" ht="203.1" customHeight="1" x14ac:dyDescent="0.25">
      <c r="A110" s="162">
        <v>28</v>
      </c>
      <c r="B110" s="163" t="s">
        <v>481</v>
      </c>
      <c r="C110" s="164" t="s">
        <v>228</v>
      </c>
      <c r="D110" s="162" t="s">
        <v>192</v>
      </c>
      <c r="E110" s="162" t="s">
        <v>482</v>
      </c>
      <c r="F110" s="163" t="s">
        <v>502</v>
      </c>
      <c r="G110" s="179" t="s">
        <v>108</v>
      </c>
      <c r="H110" s="163" t="s">
        <v>503</v>
      </c>
      <c r="I110" s="163" t="s">
        <v>504</v>
      </c>
      <c r="J110" s="179" t="s">
        <v>505</v>
      </c>
      <c r="K110" s="179" t="s">
        <v>52</v>
      </c>
      <c r="L110" s="163">
        <v>12</v>
      </c>
      <c r="M110" s="201" t="str">
        <f t="shared" ref="M110" si="70">IFERROR(IF(L110&lt;=0,"",IF(L110&lt;=2,"Muy Baja",IF(L110&lt;=24,"Baja",IF(L110&lt;=500,"Media",IF(L110&lt;=5000,"Alta","Muy Alta"))))),"")</f>
        <v>Baja</v>
      </c>
      <c r="N110" s="198">
        <f t="shared" ref="N110" si="71">IFERROR(IF(M110="","",IF(M110="Muy Baja",0.2,IF(M110="Baja",0.4,IF(M110="Media",0.6,IF(M110="Alta",0.8,IF(M110="Muy Alta",1,)))))),"")</f>
        <v>0.4</v>
      </c>
      <c r="O110" s="181" t="s">
        <v>53</v>
      </c>
      <c r="P110" s="198" t="s">
        <v>53</v>
      </c>
      <c r="Q110" s="162" t="str">
        <f>IFERROR(IF(OR(P110='[8]Tabla Impacto'!$C$11,P110='[8]Tabla Impacto'!$D$11),"Leve",IF(OR(P110='[8]Tabla Impacto'!$C$12,P110='[8]Tabla Impacto'!$D$12),"Menor",IF(OR(P110='[8]Tabla Impacto'!$C$13,P110='[8]Tabla Impacto'!$D$13),"Moderado",IF(OR(P110='[8]Tabla Impacto'!$C$14,P110='[8]Tabla Impacto'!$D$14),"Mayor",IF(OR(P110='[8]Tabla Impacto'!$C$15,P110='[8]Tabla Impacto'!$D$15),"Catastrófico",""))))),"")</f>
        <v>Catastrófico</v>
      </c>
      <c r="R110" s="198">
        <f t="shared" ref="R110" si="72">IFERROR(IF(Q110="","",IF(Q110="Leve",0.2,IF(Q110="Menor",0.4,IF(Q110="Moderado",0.6,IF(Q110="Mayor",0.8,IF(Q110="Catastrófico",1,)))))),"")</f>
        <v>1</v>
      </c>
      <c r="S110" s="162" t="str">
        <f t="shared" ref="S110" si="73">IFERROR(IF(OR(AND(M110="Muy Baja",Q110="Leve"),AND(M110="Muy Baja",Q110="Menor"),AND(M110="Baja",Q110="Leve")),"Bajo",IF(OR(AND(M110="Muy baja",Q110="Moderado"),AND(M110="Baja",Q110="Menor"),AND(M110="Baja",Q110="Moderado"),AND(M110="Media",Q110="Leve"),AND(M110="Media",Q110="Menor"),AND(M110="Media",Q110="Moderado"),AND(M110="Alta",Q110="Leve"),AND(M110="Alta",Q110="Menor")),"Moderado",IF(OR(AND(M110="Muy Baja",Q110="Mayor"),AND(M110="Baja",Q110="Mayor"),AND(M110="Media",Q110="Mayor"),AND(M110="Alta",Q110="Moderado"),AND(M110="Alta",Q110="Mayor"),AND(M110="Muy Alta",Q110="Leve"),AND(M110="Muy Alta",Q110="Menor"),AND(M110="Muy Alta",Q110="Moderado"),AND(M110="Muy Alta",Q110="Mayor")),"Alto",IF(OR(AND(M110="Muy Baja",Q110="Catastrófico"),AND(M110="Baja",Q110="Catastrófico"),AND(M110="Media",Q110="Catastrófico"),AND(M110="Alta",Q110="Catastrófico"),AND(M110="Muy Alta",Q110="Catastrófico")),"Extremo","")))),"")</f>
        <v>Extremo</v>
      </c>
      <c r="T110" s="22">
        <v>54</v>
      </c>
      <c r="U110" s="21" t="s">
        <v>506</v>
      </c>
      <c r="V110" s="20" t="s">
        <v>498</v>
      </c>
      <c r="W110" s="20" t="s">
        <v>103</v>
      </c>
      <c r="X110" s="21" t="s">
        <v>507</v>
      </c>
      <c r="Y110" s="21" t="s">
        <v>508</v>
      </c>
      <c r="Z110" s="20" t="s">
        <v>509</v>
      </c>
      <c r="AA110" s="22" t="s">
        <v>118</v>
      </c>
      <c r="AB110" s="25" t="s">
        <v>83</v>
      </c>
      <c r="AC110" s="25" t="s">
        <v>70</v>
      </c>
      <c r="AD110" s="26" t="s">
        <v>352</v>
      </c>
      <c r="AE110" s="25" t="s">
        <v>62</v>
      </c>
      <c r="AF110" s="25" t="s">
        <v>63</v>
      </c>
      <c r="AG110" s="25" t="s">
        <v>64</v>
      </c>
      <c r="AH110" s="27">
        <f>IFERROR(IF(AA110="Probabilidad",(N110-(+N110*AD110)),IF(AA110="Impacto",N110,"")),"")</f>
        <v>0.28000000000000003</v>
      </c>
      <c r="AI110" s="28" t="str">
        <f>IFERROR(IF(AH110="","",IF(AH110&lt;=0.2,"Muy Baja",IF(AH110&lt;=0.4,"Baja",IF(AH110&lt;=0.6,"Media",IF(AH110&lt;=0.8,"Alta","Muy Alta"))))),"")</f>
        <v>Baja</v>
      </c>
      <c r="AJ110" s="23">
        <f>+AH110</f>
        <v>0.28000000000000003</v>
      </c>
      <c r="AK110" s="28" t="str">
        <f>IFERROR(IF(AL110="","",IF(AL110&lt;=0.2,"Leve",IF(AL110&lt;=0.4,"Menor",IF(AL110&lt;=0.6,"Moderado",IF(AL110&lt;=0.8,"Mayor","Catastrófico"))))),"")</f>
        <v>Catastrófico</v>
      </c>
      <c r="AL110" s="23">
        <f>IFERROR(IF(AA110="Impacto",(R110-(+R110*AD110)),IF(AA110="Probabilidad",R110,"")),"")</f>
        <v>1</v>
      </c>
      <c r="AM110" s="28" t="str">
        <f>IFERROR(IF(OR(AND(AI110="Muy Baja",AK110="Leve"),AND(AI110="Muy Baja",AK110="Menor"),AND(AI110="Baja",AK110="Leve")),"Bajo",IF(OR(AND(AI110="Muy baja",AK110="Moderado"),AND(AI110="Baja",AK110="Menor"),AND(AI110="Baja",AK110="Moderado"),AND(AI110="Media",AK110="Leve"),AND(AI110="Media",AK110="Menor"),AND(AI110="Media",AK110="Moderado"),AND(AI110="Alta",AK110="Leve"),AND(AI110="Alta",AK110="Menor")),"Moderado",IF(OR(AND(AI110="Muy Baja",AK110="Mayor"),AND(AI110="Baja",AK110="Mayor"),AND(AI110="Media",AK110="Mayor"),AND(AI110="Alta",AK110="Moderado"),AND(AI110="Alta",AK110="Mayor"),AND(AI110="Muy Alta",AK110="Leve"),AND(AI110="Muy Alta",AK110="Menor"),AND(AI110="Muy Alta",AK110="Moderado"),AND(AI110="Muy Alta",AK110="Mayor")),"Alto",IF(OR(AND(AI110="Muy Baja",AK110="Catastrófico"),AND(AI110="Baja",AK110="Catastrófico"),AND(AI110="Media",AK110="Catastrófico"),AND(AI110="Alta",AK110="Catastrófico"),AND(AI110="Muy Alta",AK110="Catastrófico")),"Extremo","")))),"")</f>
        <v>Extremo</v>
      </c>
      <c r="AN110" s="177" t="s">
        <v>65</v>
      </c>
      <c r="AO110" s="30"/>
      <c r="AP110" s="30"/>
      <c r="AQ110" s="30"/>
      <c r="AR110" s="30"/>
      <c r="AS110" s="30"/>
      <c r="AT110" s="30"/>
      <c r="AU110" s="30"/>
      <c r="AV110" s="30"/>
      <c r="AW110" s="30"/>
      <c r="AX110" s="30"/>
      <c r="AY110" s="30"/>
    </row>
    <row r="111" spans="1:51" s="31" customFormat="1" ht="69.95" customHeight="1" x14ac:dyDescent="0.25">
      <c r="A111" s="162"/>
      <c r="B111" s="163"/>
      <c r="C111" s="178"/>
      <c r="D111" s="162"/>
      <c r="E111" s="162"/>
      <c r="F111" s="163"/>
      <c r="G111" s="179"/>
      <c r="H111" s="163"/>
      <c r="I111" s="163"/>
      <c r="J111" s="202"/>
      <c r="K111" s="179"/>
      <c r="L111" s="163"/>
      <c r="M111" s="201"/>
      <c r="N111" s="198"/>
      <c r="O111" s="181"/>
      <c r="P111" s="198"/>
      <c r="Q111" s="162"/>
      <c r="R111" s="198"/>
      <c r="S111" s="162"/>
      <c r="T111" s="22"/>
      <c r="U111" s="20"/>
      <c r="V111" s="20"/>
      <c r="W111" s="20"/>
      <c r="X111" s="20"/>
      <c r="Y111" s="20"/>
      <c r="Z111" s="20"/>
      <c r="AA111" s="22" t="str">
        <f t="shared" si="50"/>
        <v/>
      </c>
      <c r="AB111" s="25"/>
      <c r="AC111" s="25"/>
      <c r="AD111" s="26" t="str">
        <f t="shared" si="51"/>
        <v/>
      </c>
      <c r="AE111" s="25"/>
      <c r="AF111" s="25"/>
      <c r="AG111" s="25"/>
      <c r="AH111" s="27" t="str">
        <f>IFERROR(IF(AND(AA110="Probabilidad",AA111="Probabilidad"),(AJ110-(+AJ110*AD111)),IF(AA111="Probabilidad",(N110-(+N110*AD111)),IF(AA111="Impacto",AJ110,""))),"")</f>
        <v/>
      </c>
      <c r="AI111" s="28" t="str">
        <f t="shared" ref="AI111" si="74">IFERROR(IF(AH111="","",IF(AH111&lt;=0.2,"Muy Baja",IF(AH111&lt;=0.4,"Baja",IF(AH111&lt;=0.6,"Media",IF(AH111&lt;=0.8,"Alta","Muy Alta"))))),"")</f>
        <v/>
      </c>
      <c r="AJ111" s="23" t="str">
        <f>+AH111</f>
        <v/>
      </c>
      <c r="AK111" s="28" t="str">
        <f t="shared" ref="AK111:AK115" si="75">IFERROR(IF(AL111="","",IF(AL111&lt;=0.2,"Leve",IF(AL111&lt;=0.4,"Menor",IF(AL111&lt;=0.6,"Moderado",IF(AL111&lt;=0.8,"Mayor","Catastrófico"))))),"")</f>
        <v/>
      </c>
      <c r="AL111" s="23" t="str">
        <f>IFERROR(IF(AND(AA110="Impacto",AA111="Impacto"),(AL110-(+AL110*AD111)),IF(AND(AA110="Probabilidad",AA111="Impacto"),(AL110-(+AL110*AD111)),IF(AA111="Probabilidad",AL110,""))),"")</f>
        <v/>
      </c>
      <c r="AM111" s="28" t="str">
        <f>IFERROR(IF(OR(AND(AI111="Muy Baja",AK111="Leve"),AND(AI111="Muy Baja",AK111="Menor"),AND(AI111="Baja",AK111="Leve")),"Bajo",IF(OR(AND(AI111="Muy baja",AK111="Moderado"),AND(AI111="Baja",AK111="Menor"),AND(AI111="Baja",AK111="Moderado"),AND(AI111="Media",AK111="Leve"),AND(AI111="Media",AK111="Menor"),AND(AI111="Media",AK111="Moderado"),AND(AI111="Alta",AK111="Leve"),AND(AI111="Alta",AK111="Menor")),"Moderado",IF(OR(AND(AI111="Muy Baja",AK111="Mayor"),AND(AI111="Baja",AK111="Mayor"),AND(AI111="Media",AK111="Mayor"),AND(AI111="Alta",AK111="Moderado"),AND(AI111="Alta",AK111="Mayor"),AND(AI111="Muy Alta",AK111="Leve"),AND(AI111="Muy Alta",AK111="Menor"),AND(AI111="Muy Alta",AK111="Moderado"),AND(AI111="Muy Alta",AK111="Mayor")),"Alto",IF(OR(AND(AI111="Muy Baja",AK111="Catastrófico"),AND(AI111="Baja",AK111="Catastrófico"),AND(AI111="Media",AK111="Catastrófico"),AND(AI111="Alta",AK111="Catastrófico"),AND(AI111="Muy Alta",AK111="Catastrófico")),"Extremo","")))),"")</f>
        <v/>
      </c>
      <c r="AN111" s="177"/>
      <c r="AO111" s="30"/>
      <c r="AP111" s="30"/>
      <c r="AQ111" s="30"/>
      <c r="AR111" s="30"/>
      <c r="AS111" s="30"/>
      <c r="AT111" s="30"/>
      <c r="AU111" s="30"/>
      <c r="AV111" s="30"/>
      <c r="AW111" s="30"/>
      <c r="AX111" s="30"/>
      <c r="AY111" s="30"/>
    </row>
    <row r="112" spans="1:51" s="31" customFormat="1" ht="69.95" customHeight="1" x14ac:dyDescent="0.25">
      <c r="A112" s="162"/>
      <c r="B112" s="163"/>
      <c r="C112" s="178"/>
      <c r="D112" s="162"/>
      <c r="E112" s="162"/>
      <c r="F112" s="163"/>
      <c r="G112" s="179"/>
      <c r="H112" s="163"/>
      <c r="I112" s="163"/>
      <c r="J112" s="202"/>
      <c r="K112" s="179"/>
      <c r="L112" s="163"/>
      <c r="M112" s="201"/>
      <c r="N112" s="198"/>
      <c r="O112" s="181"/>
      <c r="P112" s="198"/>
      <c r="Q112" s="162"/>
      <c r="R112" s="198"/>
      <c r="S112" s="162"/>
      <c r="T112" s="22"/>
      <c r="U112" s="20"/>
      <c r="V112" s="20"/>
      <c r="W112" s="20"/>
      <c r="X112" s="20"/>
      <c r="Y112" s="20"/>
      <c r="Z112" s="74"/>
      <c r="AA112" s="22" t="str">
        <f t="shared" si="50"/>
        <v/>
      </c>
      <c r="AB112" s="25"/>
      <c r="AC112" s="25"/>
      <c r="AD112" s="26" t="str">
        <f t="shared" si="51"/>
        <v/>
      </c>
      <c r="AE112" s="25"/>
      <c r="AF112" s="25"/>
      <c r="AG112" s="25"/>
      <c r="AH112" s="27" t="str">
        <f>IFERROR(IF(AND(AA111="Probabilidad",AA112="Probabilidad"),(AJ111-(+AJ111*AD112)),IF(AND(AA111="Impacto",AA112="Probabilidad"),(AJ110-(+AJ110*AD112)),IF(AA112="Impacto",AJ111,""))),"")</f>
        <v/>
      </c>
      <c r="AI112" s="28" t="str">
        <f>IFERROR(IF(AH112="","",IF(AH112&lt;=0.2,"Muy Baja",IF(AH112&lt;=0.4,"Baja",IF(AH112&lt;=0.6,"Media",IF(AH112&lt;=0.8,"Alta","Muy Alta"))))),"")</f>
        <v/>
      </c>
      <c r="AJ112" s="23" t="str">
        <f>+AH112</f>
        <v/>
      </c>
      <c r="AK112" s="28" t="str">
        <f t="shared" si="75"/>
        <v/>
      </c>
      <c r="AL112" s="23" t="str">
        <f>IFERROR(IF(AND(AA111="Impacto",AA112="Impacto"),(AL111-(+AL111*AD112)),IF(AND(AA111="Probabilidad",AA112="Impacto"),(AL111-(+AL111*AD112)),IF(AA112="Probabilidad",AL111,""))),"")</f>
        <v/>
      </c>
      <c r="AM112" s="28" t="str">
        <f t="shared" ref="AM112:AM115" si="76">IFERROR(IF(OR(AND(AI112="Muy Baja",AK112="Leve"),AND(AI112="Muy Baja",AK112="Menor"),AND(AI112="Baja",AK112="Leve")),"Bajo",IF(OR(AND(AI112="Muy baja",AK112="Moderado"),AND(AI112="Baja",AK112="Menor"),AND(AI112="Baja",AK112="Moderado"),AND(AI112="Media",AK112="Leve"),AND(AI112="Media",AK112="Menor"),AND(AI112="Media",AK112="Moderado"),AND(AI112="Alta",AK112="Leve"),AND(AI112="Alta",AK112="Menor")),"Moderado",IF(OR(AND(AI112="Muy Baja",AK112="Mayor"),AND(AI112="Baja",AK112="Mayor"),AND(AI112="Media",AK112="Mayor"),AND(AI112="Alta",AK112="Moderado"),AND(AI112="Alta",AK112="Mayor"),AND(AI112="Muy Alta",AK112="Leve"),AND(AI112="Muy Alta",AK112="Menor"),AND(AI112="Muy Alta",AK112="Moderado"),AND(AI112="Muy Alta",AK112="Mayor")),"Alto",IF(OR(AND(AI112="Muy Baja",AK112="Catastrófico"),AND(AI112="Baja",AK112="Catastrófico"),AND(AI112="Media",AK112="Catastrófico"),AND(AI112="Alta",AK112="Catastrófico"),AND(AI112="Muy Alta",AK112="Catastrófico")),"Extremo","")))),"")</f>
        <v/>
      </c>
      <c r="AN112" s="177"/>
      <c r="AO112" s="30"/>
      <c r="AP112" s="30"/>
      <c r="AQ112" s="30"/>
      <c r="AR112" s="30"/>
      <c r="AS112" s="30"/>
      <c r="AT112" s="30"/>
      <c r="AU112" s="30"/>
      <c r="AV112" s="30"/>
      <c r="AW112" s="30"/>
      <c r="AX112" s="30"/>
      <c r="AY112" s="30"/>
    </row>
    <row r="113" spans="1:51" s="31" customFormat="1" ht="69.95" customHeight="1" x14ac:dyDescent="0.25">
      <c r="A113" s="162"/>
      <c r="B113" s="163"/>
      <c r="C113" s="178"/>
      <c r="D113" s="162"/>
      <c r="E113" s="162"/>
      <c r="F113" s="163"/>
      <c r="G113" s="179"/>
      <c r="H113" s="163"/>
      <c r="I113" s="163"/>
      <c r="J113" s="202"/>
      <c r="K113" s="179"/>
      <c r="L113" s="163"/>
      <c r="M113" s="201"/>
      <c r="N113" s="198"/>
      <c r="O113" s="181"/>
      <c r="P113" s="198"/>
      <c r="Q113" s="162"/>
      <c r="R113" s="198"/>
      <c r="S113" s="162"/>
      <c r="T113" s="22"/>
      <c r="U113" s="20"/>
      <c r="V113" s="20"/>
      <c r="W113" s="20"/>
      <c r="X113" s="20"/>
      <c r="Y113" s="20"/>
      <c r="Z113" s="20"/>
      <c r="AA113" s="22" t="str">
        <f t="shared" si="50"/>
        <v/>
      </c>
      <c r="AB113" s="25"/>
      <c r="AC113" s="25"/>
      <c r="AD113" s="26" t="str">
        <f t="shared" si="51"/>
        <v/>
      </c>
      <c r="AE113" s="25"/>
      <c r="AF113" s="25"/>
      <c r="AG113" s="25"/>
      <c r="AH113" s="27" t="str">
        <f t="shared" ref="AH113:AH115" si="77">IFERROR(IF(AND(AA112="Probabilidad",AA113="Probabilidad"),(AJ112-(+AJ112*AD113)),IF(AND(AA112="Impacto",AA113="Probabilidad"),(AJ111-(+AJ111*AD113)),IF(AA113="Impacto",AJ112,""))),"")</f>
        <v/>
      </c>
      <c r="AI113" s="28" t="str">
        <f t="shared" ref="AI113:AI115" si="78">IFERROR(IF(AH113="","",IF(AH113&lt;=0.2,"Muy Baja",IF(AH113&lt;=0.4,"Baja",IF(AH113&lt;=0.6,"Media",IF(AH113&lt;=0.8,"Alta","Muy Alta"))))),"")</f>
        <v/>
      </c>
      <c r="AJ113" s="23" t="str">
        <f t="shared" ref="AJ113:AJ115" si="79">+AH113</f>
        <v/>
      </c>
      <c r="AK113" s="28" t="str">
        <f t="shared" si="75"/>
        <v/>
      </c>
      <c r="AL113" s="23" t="str">
        <f t="shared" ref="AL113:AL115" si="80">IFERROR(IF(AND(AA112="Impacto",AA113="Impacto"),(AL112-(+AL112*AD113)),IF(AND(AA112="Probabilidad",AA113="Impacto"),(AL112-(+AL112*AD113)),IF(AA113="Probabilidad",AL112,""))),"")</f>
        <v/>
      </c>
      <c r="AM113" s="28" t="str">
        <f t="shared" si="76"/>
        <v/>
      </c>
      <c r="AN113" s="177"/>
      <c r="AO113" s="30"/>
      <c r="AP113" s="30"/>
      <c r="AQ113" s="30"/>
      <c r="AR113" s="30"/>
      <c r="AS113" s="30"/>
      <c r="AT113" s="30"/>
      <c r="AU113" s="30"/>
      <c r="AV113" s="30"/>
      <c r="AW113" s="30"/>
      <c r="AX113" s="30"/>
      <c r="AY113" s="30"/>
    </row>
    <row r="114" spans="1:51" s="31" customFormat="1" ht="69.95" customHeight="1" x14ac:dyDescent="0.25">
      <c r="A114" s="162"/>
      <c r="B114" s="163"/>
      <c r="C114" s="178"/>
      <c r="D114" s="162"/>
      <c r="E114" s="162"/>
      <c r="F114" s="163"/>
      <c r="G114" s="179"/>
      <c r="H114" s="163"/>
      <c r="I114" s="163"/>
      <c r="J114" s="202"/>
      <c r="K114" s="179"/>
      <c r="L114" s="163"/>
      <c r="M114" s="201"/>
      <c r="N114" s="198"/>
      <c r="O114" s="181"/>
      <c r="P114" s="198"/>
      <c r="Q114" s="162"/>
      <c r="R114" s="198"/>
      <c r="S114" s="162"/>
      <c r="T114" s="22"/>
      <c r="U114" s="20"/>
      <c r="V114" s="20"/>
      <c r="W114" s="20"/>
      <c r="X114" s="20"/>
      <c r="Y114" s="20"/>
      <c r="Z114" s="20"/>
      <c r="AA114" s="22" t="str">
        <f t="shared" si="50"/>
        <v/>
      </c>
      <c r="AB114" s="25"/>
      <c r="AC114" s="25"/>
      <c r="AD114" s="26" t="str">
        <f t="shared" si="51"/>
        <v/>
      </c>
      <c r="AE114" s="25"/>
      <c r="AF114" s="25"/>
      <c r="AG114" s="25"/>
      <c r="AH114" s="27" t="str">
        <f t="shared" si="77"/>
        <v/>
      </c>
      <c r="AI114" s="28" t="str">
        <f t="shared" si="78"/>
        <v/>
      </c>
      <c r="AJ114" s="23" t="str">
        <f t="shared" si="79"/>
        <v/>
      </c>
      <c r="AK114" s="28" t="str">
        <f t="shared" si="75"/>
        <v/>
      </c>
      <c r="AL114" s="23" t="str">
        <f t="shared" si="80"/>
        <v/>
      </c>
      <c r="AM114" s="28" t="str">
        <f t="shared" si="76"/>
        <v/>
      </c>
      <c r="AN114" s="177"/>
      <c r="AO114" s="30"/>
      <c r="AP114" s="30"/>
      <c r="AQ114" s="30"/>
      <c r="AR114" s="30"/>
      <c r="AS114" s="30"/>
      <c r="AT114" s="30"/>
      <c r="AU114" s="30"/>
      <c r="AV114" s="30"/>
      <c r="AW114" s="30"/>
      <c r="AX114" s="30"/>
      <c r="AY114" s="30"/>
    </row>
    <row r="115" spans="1:51" s="31" customFormat="1" ht="69.95" customHeight="1" x14ac:dyDescent="0.25">
      <c r="A115" s="162"/>
      <c r="B115" s="163"/>
      <c r="C115" s="165"/>
      <c r="D115" s="162"/>
      <c r="E115" s="162"/>
      <c r="F115" s="163"/>
      <c r="G115" s="179"/>
      <c r="H115" s="163"/>
      <c r="I115" s="163"/>
      <c r="J115" s="202"/>
      <c r="K115" s="179"/>
      <c r="L115" s="163"/>
      <c r="M115" s="201"/>
      <c r="N115" s="198"/>
      <c r="O115" s="181"/>
      <c r="P115" s="198"/>
      <c r="Q115" s="162"/>
      <c r="R115" s="198"/>
      <c r="S115" s="162"/>
      <c r="T115" s="22"/>
      <c r="U115" s="20"/>
      <c r="V115" s="20"/>
      <c r="W115" s="20"/>
      <c r="X115" s="20"/>
      <c r="Y115" s="20"/>
      <c r="Z115" s="20"/>
      <c r="AA115" s="22" t="str">
        <f t="shared" si="50"/>
        <v/>
      </c>
      <c r="AB115" s="25"/>
      <c r="AC115" s="25"/>
      <c r="AD115" s="26" t="str">
        <f t="shared" si="51"/>
        <v/>
      </c>
      <c r="AE115" s="25"/>
      <c r="AF115" s="25"/>
      <c r="AG115" s="25"/>
      <c r="AH115" s="27" t="str">
        <f t="shared" si="77"/>
        <v/>
      </c>
      <c r="AI115" s="28" t="str">
        <f t="shared" si="78"/>
        <v/>
      </c>
      <c r="AJ115" s="23" t="str">
        <f t="shared" si="79"/>
        <v/>
      </c>
      <c r="AK115" s="28" t="str">
        <f t="shared" si="75"/>
        <v/>
      </c>
      <c r="AL115" s="23" t="str">
        <f t="shared" si="80"/>
        <v/>
      </c>
      <c r="AM115" s="28" t="str">
        <f t="shared" si="76"/>
        <v/>
      </c>
      <c r="AN115" s="177"/>
      <c r="AO115" s="30"/>
      <c r="AP115" s="30"/>
      <c r="AQ115" s="30"/>
      <c r="AR115" s="30"/>
      <c r="AS115" s="30"/>
      <c r="AT115" s="30"/>
      <c r="AU115" s="30"/>
      <c r="AV115" s="30"/>
      <c r="AW115" s="30"/>
      <c r="AX115" s="30"/>
      <c r="AY115" s="30"/>
    </row>
    <row r="116" spans="1:51" s="31" customFormat="1" ht="109.5" customHeight="1" x14ac:dyDescent="0.25">
      <c r="A116" s="162">
        <v>29</v>
      </c>
      <c r="B116" s="163" t="s">
        <v>481</v>
      </c>
      <c r="C116" s="164" t="s">
        <v>228</v>
      </c>
      <c r="D116" s="162" t="s">
        <v>192</v>
      </c>
      <c r="E116" s="162" t="s">
        <v>482</v>
      </c>
      <c r="F116" s="163" t="s">
        <v>510</v>
      </c>
      <c r="G116" s="179" t="s">
        <v>108</v>
      </c>
      <c r="H116" s="163" t="s">
        <v>511</v>
      </c>
      <c r="I116" s="163" t="s">
        <v>512</v>
      </c>
      <c r="J116" s="179" t="s">
        <v>513</v>
      </c>
      <c r="K116" s="179" t="s">
        <v>52</v>
      </c>
      <c r="L116" s="203">
        <v>12</v>
      </c>
      <c r="M116" s="201" t="str">
        <f t="shared" ref="M116" si="81">IFERROR(IF(L116&lt;=0,"",IF(L116&lt;=2,"Muy Baja",IF(L116&lt;=24,"Baja",IF(L116&lt;=500,"Media",IF(L116&lt;=5000,"Alta","Muy Alta"))))),"")</f>
        <v>Baja</v>
      </c>
      <c r="N116" s="198">
        <f t="shared" ref="N116" si="82">IFERROR(IF(M116="","",IF(M116="Muy Baja",0.2,IF(M116="Baja",0.4,IF(M116="Media",0.6,IF(M116="Alta",0.8,IF(M116="Muy Alta",1,)))))),"")</f>
        <v>0.4</v>
      </c>
      <c r="O116" s="181" t="s">
        <v>183</v>
      </c>
      <c r="P116" s="198" t="s">
        <v>183</v>
      </c>
      <c r="Q116" s="162" t="str">
        <f>IFERROR(IF(OR(P116='[8]Tabla Impacto'!$C$11,P116='[8]Tabla Impacto'!$D$11),"Leve",IF(OR(P116='[8]Tabla Impacto'!$C$12,P116='[8]Tabla Impacto'!$D$12),"Menor",IF(OR(P116='[8]Tabla Impacto'!$C$13,P116='[8]Tabla Impacto'!$D$13),"Moderado",IF(OR(P116='[8]Tabla Impacto'!$C$14,P116='[8]Tabla Impacto'!$D$14),"Mayor",IF(OR(P116='[8]Tabla Impacto'!$C$15,P116='[8]Tabla Impacto'!$D$15),"Catastrófico",""))))),"")</f>
        <v>Leve</v>
      </c>
      <c r="R116" s="198">
        <f t="shared" ref="R116" si="83">IFERROR(IF(Q116="","",IF(Q116="Leve",0.2,IF(Q116="Menor",0.4,IF(Q116="Moderado",0.6,IF(Q116="Mayor",0.8,IF(Q116="Catastrófico",1,)))))),"")</f>
        <v>0.2</v>
      </c>
      <c r="S116" s="162" t="str">
        <f t="shared" ref="S116" si="84">IFERROR(IF(OR(AND(M116="Muy Baja",Q116="Leve"),AND(M116="Muy Baja",Q116="Menor"),AND(M116="Baja",Q116="Leve")),"Bajo",IF(OR(AND(M116="Muy baja",Q116="Moderado"),AND(M116="Baja",Q116="Menor"),AND(M116="Baja",Q116="Moderado"),AND(M116="Media",Q116="Leve"),AND(M116="Media",Q116="Menor"),AND(M116="Media",Q116="Moderado"),AND(M116="Alta",Q116="Leve"),AND(M116="Alta",Q116="Menor")),"Moderado",IF(OR(AND(M116="Muy Baja",Q116="Mayor"),AND(M116="Baja",Q116="Mayor"),AND(M116="Media",Q116="Mayor"),AND(M116="Alta",Q116="Moderado"),AND(M116="Alta",Q116="Mayor"),AND(M116="Muy Alta",Q116="Leve"),AND(M116="Muy Alta",Q116="Menor"),AND(M116="Muy Alta",Q116="Moderado"),AND(M116="Muy Alta",Q116="Mayor")),"Alto",IF(OR(AND(M116="Muy Baja",Q116="Catastrófico"),AND(M116="Baja",Q116="Catastrófico"),AND(M116="Media",Q116="Catastrófico"),AND(M116="Alta",Q116="Catastrófico"),AND(M116="Muy Alta",Q116="Catastrófico")),"Extremo","")))),"")</f>
        <v>Bajo</v>
      </c>
      <c r="T116" s="22">
        <v>55</v>
      </c>
      <c r="U116" s="21" t="s">
        <v>514</v>
      </c>
      <c r="V116" s="20" t="s">
        <v>498</v>
      </c>
      <c r="W116" s="20" t="s">
        <v>103</v>
      </c>
      <c r="X116" s="20" t="s">
        <v>515</v>
      </c>
      <c r="Y116" s="20" t="s">
        <v>516</v>
      </c>
      <c r="Z116" s="20" t="s">
        <v>517</v>
      </c>
      <c r="AA116" s="22" t="s">
        <v>118</v>
      </c>
      <c r="AB116" s="25" t="s">
        <v>60</v>
      </c>
      <c r="AC116" s="25" t="s">
        <v>70</v>
      </c>
      <c r="AD116" s="26" t="s">
        <v>176</v>
      </c>
      <c r="AE116" s="25" t="s">
        <v>62</v>
      </c>
      <c r="AF116" s="25" t="s">
        <v>63</v>
      </c>
      <c r="AG116" s="25" t="s">
        <v>64</v>
      </c>
      <c r="AH116" s="27">
        <f>IFERROR(IF(AA116="Probabilidad",(N116-(+N116*AD116)),IF(AA116="Impacto",N116,"")),"")</f>
        <v>0.24</v>
      </c>
      <c r="AI116" s="28" t="str">
        <f>IFERROR(IF(AH116="","",IF(AH116&lt;=0.2,"Muy Baja",IF(AH116&lt;=0.4,"Baja",IF(AH116&lt;=0.6,"Media",IF(AH116&lt;=0.8,"Alta","Muy Alta"))))),"")</f>
        <v>Baja</v>
      </c>
      <c r="AJ116" s="23">
        <f>+AH116</f>
        <v>0.24</v>
      </c>
      <c r="AK116" s="28" t="str">
        <f>IFERROR(IF(AL116="","",IF(AL116&lt;=0.2,"Leve",IF(AL116&lt;=0.4,"Menor",IF(AL116&lt;=0.6,"Moderado",IF(AL116&lt;=0.8,"Mayor","Catastrófico"))))),"")</f>
        <v>Leve</v>
      </c>
      <c r="AL116" s="23">
        <f>IFERROR(IF(AA116="Impacto",(R116-(+R116*AD116)),IF(AA116="Probabilidad",R116,"")),"")</f>
        <v>0.2</v>
      </c>
      <c r="AM116" s="28" t="str">
        <f>IFERROR(IF(OR(AND(AI116="Muy Baja",AK116="Leve"),AND(AI116="Muy Baja",AK116="Menor"),AND(AI116="Baja",AK116="Leve")),"Bajo",IF(OR(AND(AI116="Muy baja",AK116="Moderado"),AND(AI116="Baja",AK116="Menor"),AND(AI116="Baja",AK116="Moderado"),AND(AI116="Media",AK116="Leve"),AND(AI116="Media",AK116="Menor"),AND(AI116="Media",AK116="Moderado"),AND(AI116="Alta",AK116="Leve"),AND(AI116="Alta",AK116="Menor")),"Moderado",IF(OR(AND(AI116="Muy Baja",AK116="Mayor"),AND(AI116="Baja",AK116="Mayor"),AND(AI116="Media",AK116="Mayor"),AND(AI116="Alta",AK116="Moderado"),AND(AI116="Alta",AK116="Mayor"),AND(AI116="Muy Alta",AK116="Leve"),AND(AI116="Muy Alta",AK116="Menor"),AND(AI116="Muy Alta",AK116="Moderado"),AND(AI116="Muy Alta",AK116="Mayor")),"Alto",IF(OR(AND(AI116="Muy Baja",AK116="Catastrófico"),AND(AI116="Baja",AK116="Catastrófico"),AND(AI116="Media",AK116="Catastrófico"),AND(AI116="Alta",AK116="Catastrófico"),AND(AI116="Muy Alta",AK116="Catastrófico")),"Extremo","")))),"")</f>
        <v>Bajo</v>
      </c>
      <c r="AN116" s="177" t="s">
        <v>65</v>
      </c>
      <c r="AO116" s="30"/>
      <c r="AP116" s="30"/>
      <c r="AQ116" s="30"/>
      <c r="AR116" s="30"/>
      <c r="AS116" s="30"/>
      <c r="AT116" s="30"/>
      <c r="AU116" s="30"/>
      <c r="AV116" s="30"/>
      <c r="AW116" s="30"/>
      <c r="AX116" s="30"/>
      <c r="AY116" s="30"/>
    </row>
    <row r="117" spans="1:51" s="31" customFormat="1" ht="69.95" customHeight="1" x14ac:dyDescent="0.25">
      <c r="A117" s="162"/>
      <c r="B117" s="163"/>
      <c r="C117" s="178"/>
      <c r="D117" s="162"/>
      <c r="E117" s="162"/>
      <c r="F117" s="163"/>
      <c r="G117" s="179"/>
      <c r="H117" s="163"/>
      <c r="I117" s="163"/>
      <c r="J117" s="179"/>
      <c r="K117" s="179"/>
      <c r="L117" s="203"/>
      <c r="M117" s="201"/>
      <c r="N117" s="198"/>
      <c r="O117" s="181"/>
      <c r="P117" s="198"/>
      <c r="Q117" s="162"/>
      <c r="R117" s="198"/>
      <c r="S117" s="162"/>
      <c r="T117" s="22"/>
      <c r="U117" s="20"/>
      <c r="V117" s="20"/>
      <c r="W117" s="20"/>
      <c r="X117" s="20"/>
      <c r="Y117" s="20"/>
      <c r="Z117" s="74"/>
      <c r="AA117" s="22" t="str">
        <f t="shared" si="50"/>
        <v/>
      </c>
      <c r="AB117" s="25"/>
      <c r="AC117" s="25"/>
      <c r="AD117" s="26" t="str">
        <f t="shared" si="51"/>
        <v/>
      </c>
      <c r="AE117" s="25"/>
      <c r="AF117" s="25"/>
      <c r="AG117" s="25"/>
      <c r="AH117" s="27" t="str">
        <f>IFERROR(IF(AND(#REF!="Probabilidad",AA117="Probabilidad"),(#REF!-(+#REF!*AD117)),IF(AND(#REF!="Impacto",AA117="Probabilidad"),(AJ116-(+AJ116*AD117)),IF(AA117="Impacto",#REF!,""))),"")</f>
        <v/>
      </c>
      <c r="AI117" s="28" t="str">
        <f>IFERROR(IF(AH117="","",IF(AH117&lt;=0.2,"Muy Baja",IF(AH117&lt;=0.4,"Baja",IF(AH117&lt;=0.6,"Media",IF(AH117&lt;=0.8,"Alta","Muy Alta"))))),"")</f>
        <v/>
      </c>
      <c r="AJ117" s="23" t="str">
        <f>+AH117</f>
        <v/>
      </c>
      <c r="AK117" s="28" t="str">
        <f t="shared" ref="AK117:AK120" si="85">IFERROR(IF(AL117="","",IF(AL117&lt;=0.2,"Leve",IF(AL117&lt;=0.4,"Menor",IF(AL117&lt;=0.6,"Moderado",IF(AL117&lt;=0.8,"Mayor","Catastrófico"))))),"")</f>
        <v/>
      </c>
      <c r="AL117" s="23" t="str">
        <f>IFERROR(IF(AND(#REF!="Impacto",AA117="Impacto"),(#REF!-(+#REF!*AD117)),IF(AND(#REF!="Probabilidad",AA117="Impacto"),(#REF!-(+#REF!*AD117)),IF(AA117="Probabilidad",#REF!,""))),"")</f>
        <v/>
      </c>
      <c r="AM117" s="28" t="str">
        <f t="shared" ref="AM117:AM120" si="86">IFERROR(IF(OR(AND(AI117="Muy Baja",AK117="Leve"),AND(AI117="Muy Baja",AK117="Menor"),AND(AI117="Baja",AK117="Leve")),"Bajo",IF(OR(AND(AI117="Muy baja",AK117="Moderado"),AND(AI117="Baja",AK117="Menor"),AND(AI117="Baja",AK117="Moderado"),AND(AI117="Media",AK117="Leve"),AND(AI117="Media",AK117="Menor"),AND(AI117="Media",AK117="Moderado"),AND(AI117="Alta",AK117="Leve"),AND(AI117="Alta",AK117="Menor")),"Moderado",IF(OR(AND(AI117="Muy Baja",AK117="Mayor"),AND(AI117="Baja",AK117="Mayor"),AND(AI117="Media",AK117="Mayor"),AND(AI117="Alta",AK117="Moderado"),AND(AI117="Alta",AK117="Mayor"),AND(AI117="Muy Alta",AK117="Leve"),AND(AI117="Muy Alta",AK117="Menor"),AND(AI117="Muy Alta",AK117="Moderado"),AND(AI117="Muy Alta",AK117="Mayor")),"Alto",IF(OR(AND(AI117="Muy Baja",AK117="Catastrófico"),AND(AI117="Baja",AK117="Catastrófico"),AND(AI117="Media",AK117="Catastrófico"),AND(AI117="Alta",AK117="Catastrófico"),AND(AI117="Muy Alta",AK117="Catastrófico")),"Extremo","")))),"")</f>
        <v/>
      </c>
      <c r="AN117" s="177"/>
      <c r="AO117" s="30"/>
      <c r="AP117" s="30"/>
      <c r="AQ117" s="30"/>
      <c r="AR117" s="30"/>
      <c r="AS117" s="30"/>
      <c r="AT117" s="30"/>
      <c r="AU117" s="30"/>
      <c r="AV117" s="30"/>
      <c r="AW117" s="30"/>
      <c r="AX117" s="30"/>
      <c r="AY117" s="30"/>
    </row>
    <row r="118" spans="1:51" s="31" customFormat="1" ht="69.95" customHeight="1" x14ac:dyDescent="0.25">
      <c r="A118" s="162"/>
      <c r="B118" s="163"/>
      <c r="C118" s="178"/>
      <c r="D118" s="162"/>
      <c r="E118" s="162"/>
      <c r="F118" s="163"/>
      <c r="G118" s="179"/>
      <c r="H118" s="163"/>
      <c r="I118" s="163"/>
      <c r="J118" s="179"/>
      <c r="K118" s="179"/>
      <c r="L118" s="203"/>
      <c r="M118" s="201"/>
      <c r="N118" s="198"/>
      <c r="O118" s="181"/>
      <c r="P118" s="198"/>
      <c r="Q118" s="162"/>
      <c r="R118" s="198"/>
      <c r="S118" s="162"/>
      <c r="T118" s="22"/>
      <c r="U118" s="20"/>
      <c r="V118" s="20"/>
      <c r="W118" s="20"/>
      <c r="X118" s="20"/>
      <c r="Y118" s="20"/>
      <c r="Z118" s="20"/>
      <c r="AA118" s="22" t="str">
        <f t="shared" si="50"/>
        <v/>
      </c>
      <c r="AB118" s="25"/>
      <c r="AC118" s="25"/>
      <c r="AD118" s="26" t="str">
        <f t="shared" si="51"/>
        <v/>
      </c>
      <c r="AE118" s="25"/>
      <c r="AF118" s="25"/>
      <c r="AG118" s="25"/>
      <c r="AH118" s="27" t="str">
        <f>IFERROR(IF(AND(AA117="Probabilidad",AA118="Probabilidad"),(AJ117-(+AJ117*AD118)),IF(AND(AA117="Impacto",AA118="Probabilidad"),(#REF!-(+#REF!*AD118)),IF(AA118="Impacto",AJ117,""))),"")</f>
        <v/>
      </c>
      <c r="AI118" s="28" t="str">
        <f t="shared" ref="AI118:AI120" si="87">IFERROR(IF(AH118="","",IF(AH118&lt;=0.2,"Muy Baja",IF(AH118&lt;=0.4,"Baja",IF(AH118&lt;=0.6,"Media",IF(AH118&lt;=0.8,"Alta","Muy Alta"))))),"")</f>
        <v/>
      </c>
      <c r="AJ118" s="23" t="str">
        <f t="shared" ref="AJ118:AJ120" si="88">+AH118</f>
        <v/>
      </c>
      <c r="AK118" s="28" t="str">
        <f t="shared" si="85"/>
        <v/>
      </c>
      <c r="AL118" s="23" t="str">
        <f t="shared" ref="AL118:AL120" si="89">IFERROR(IF(AND(AA117="Impacto",AA118="Impacto"),(AL117-(+AL117*AD118)),IF(AND(AA117="Probabilidad",AA118="Impacto"),(AL117-(+AL117*AD118)),IF(AA118="Probabilidad",AL117,""))),"")</f>
        <v/>
      </c>
      <c r="AM118" s="28" t="str">
        <f t="shared" si="86"/>
        <v/>
      </c>
      <c r="AN118" s="177"/>
      <c r="AO118" s="30"/>
      <c r="AP118" s="30"/>
      <c r="AQ118" s="30"/>
      <c r="AR118" s="30"/>
      <c r="AS118" s="30"/>
      <c r="AT118" s="30"/>
      <c r="AU118" s="30"/>
      <c r="AV118" s="30"/>
      <c r="AW118" s="30"/>
      <c r="AX118" s="30"/>
      <c r="AY118" s="30"/>
    </row>
    <row r="119" spans="1:51" s="31" customFormat="1" ht="69.95" customHeight="1" x14ac:dyDescent="0.25">
      <c r="A119" s="162"/>
      <c r="B119" s="163"/>
      <c r="C119" s="178"/>
      <c r="D119" s="162"/>
      <c r="E119" s="162"/>
      <c r="F119" s="163"/>
      <c r="G119" s="179"/>
      <c r="H119" s="163"/>
      <c r="I119" s="163"/>
      <c r="J119" s="179"/>
      <c r="K119" s="179"/>
      <c r="L119" s="203"/>
      <c r="M119" s="201"/>
      <c r="N119" s="198"/>
      <c r="O119" s="181"/>
      <c r="P119" s="198"/>
      <c r="Q119" s="162"/>
      <c r="R119" s="198"/>
      <c r="S119" s="162"/>
      <c r="T119" s="22"/>
      <c r="U119" s="20"/>
      <c r="V119" s="20"/>
      <c r="W119" s="20"/>
      <c r="X119" s="20"/>
      <c r="Y119" s="20"/>
      <c r="Z119" s="20"/>
      <c r="AA119" s="22" t="str">
        <f t="shared" si="50"/>
        <v/>
      </c>
      <c r="AB119" s="25"/>
      <c r="AC119" s="25"/>
      <c r="AD119" s="26" t="str">
        <f t="shared" si="51"/>
        <v/>
      </c>
      <c r="AE119" s="25"/>
      <c r="AF119" s="25"/>
      <c r="AG119" s="25"/>
      <c r="AH119" s="27" t="str">
        <f t="shared" ref="AH119:AH120" si="90">IFERROR(IF(AND(AA118="Probabilidad",AA119="Probabilidad"),(AJ118-(+AJ118*AD119)),IF(AND(AA118="Impacto",AA119="Probabilidad"),(AJ117-(+AJ117*AD119)),IF(AA119="Impacto",AJ118,""))),"")</f>
        <v/>
      </c>
      <c r="AI119" s="28" t="str">
        <f t="shared" si="87"/>
        <v/>
      </c>
      <c r="AJ119" s="23" t="str">
        <f t="shared" si="88"/>
        <v/>
      </c>
      <c r="AK119" s="28" t="str">
        <f t="shared" si="85"/>
        <v/>
      </c>
      <c r="AL119" s="23" t="str">
        <f t="shared" si="89"/>
        <v/>
      </c>
      <c r="AM119" s="28" t="str">
        <f t="shared" si="86"/>
        <v/>
      </c>
      <c r="AN119" s="177"/>
      <c r="AO119" s="30"/>
      <c r="AP119" s="30"/>
      <c r="AQ119" s="30"/>
      <c r="AR119" s="30"/>
      <c r="AS119" s="30"/>
      <c r="AT119" s="30"/>
      <c r="AU119" s="30"/>
      <c r="AV119" s="30"/>
      <c r="AW119" s="30"/>
      <c r="AX119" s="30"/>
      <c r="AY119" s="30"/>
    </row>
    <row r="120" spans="1:51" s="31" customFormat="1" ht="69.95" customHeight="1" x14ac:dyDescent="0.25">
      <c r="A120" s="162"/>
      <c r="B120" s="163"/>
      <c r="C120" s="165"/>
      <c r="D120" s="162"/>
      <c r="E120" s="162"/>
      <c r="F120" s="163"/>
      <c r="G120" s="179"/>
      <c r="H120" s="163"/>
      <c r="I120" s="163"/>
      <c r="J120" s="179"/>
      <c r="K120" s="179"/>
      <c r="L120" s="203"/>
      <c r="M120" s="201"/>
      <c r="N120" s="198"/>
      <c r="O120" s="181"/>
      <c r="P120" s="198"/>
      <c r="Q120" s="162"/>
      <c r="R120" s="198"/>
      <c r="S120" s="162"/>
      <c r="T120" s="22"/>
      <c r="U120" s="20"/>
      <c r="V120" s="20"/>
      <c r="W120" s="20"/>
      <c r="X120" s="20"/>
      <c r="Y120" s="20"/>
      <c r="Z120" s="20"/>
      <c r="AA120" s="22" t="str">
        <f t="shared" si="50"/>
        <v/>
      </c>
      <c r="AB120" s="25"/>
      <c r="AC120" s="25"/>
      <c r="AD120" s="26" t="str">
        <f t="shared" si="51"/>
        <v/>
      </c>
      <c r="AE120" s="25"/>
      <c r="AF120" s="25"/>
      <c r="AG120" s="25"/>
      <c r="AH120" s="27" t="str">
        <f t="shared" si="90"/>
        <v/>
      </c>
      <c r="AI120" s="28" t="str">
        <f t="shared" si="87"/>
        <v/>
      </c>
      <c r="AJ120" s="23" t="str">
        <f t="shared" si="88"/>
        <v/>
      </c>
      <c r="AK120" s="28" t="str">
        <f t="shared" si="85"/>
        <v/>
      </c>
      <c r="AL120" s="23" t="str">
        <f t="shared" si="89"/>
        <v/>
      </c>
      <c r="AM120" s="28" t="str">
        <f t="shared" si="86"/>
        <v/>
      </c>
      <c r="AN120" s="177"/>
      <c r="AO120" s="30"/>
      <c r="AP120" s="30"/>
      <c r="AQ120" s="30"/>
      <c r="AR120" s="30"/>
      <c r="AS120" s="30"/>
      <c r="AT120" s="30"/>
      <c r="AU120" s="30"/>
      <c r="AV120" s="30"/>
      <c r="AW120" s="30"/>
      <c r="AX120" s="30"/>
      <c r="AY120" s="30"/>
    </row>
    <row r="121" spans="1:51" s="31" customFormat="1" ht="105.75" customHeight="1" x14ac:dyDescent="0.25">
      <c r="A121" s="162">
        <v>30</v>
      </c>
      <c r="B121" s="163" t="s">
        <v>481</v>
      </c>
      <c r="C121" s="164" t="s">
        <v>228</v>
      </c>
      <c r="D121" s="162" t="s">
        <v>192</v>
      </c>
      <c r="E121" s="162" t="s">
        <v>482</v>
      </c>
      <c r="F121" s="179" t="s">
        <v>518</v>
      </c>
      <c r="G121" s="179" t="s">
        <v>48</v>
      </c>
      <c r="H121" s="163" t="s">
        <v>519</v>
      </c>
      <c r="I121" s="163" t="s">
        <v>520</v>
      </c>
      <c r="J121" s="179" t="s">
        <v>521</v>
      </c>
      <c r="K121" s="179" t="s">
        <v>52</v>
      </c>
      <c r="L121" s="163">
        <v>200</v>
      </c>
      <c r="M121" s="201" t="str">
        <f t="shared" ref="M121" si="91">IFERROR(IF(L121&lt;=0,"",IF(L121&lt;=2,"Muy Baja",IF(L121&lt;=24,"Baja",IF(L121&lt;=500,"Media",IF(L121&lt;=5000,"Alta","Muy Alta"))))),"")</f>
        <v>Media</v>
      </c>
      <c r="N121" s="198">
        <f t="shared" ref="N121" si="92">IFERROR(IF(M121="","",IF(M121="Muy Baja",0.2,IF(M121="Baja",0.4,IF(M121="Media",0.6,IF(M121="Alta",0.8,IF(M121="Muy Alta",1,)))))),"")</f>
        <v>0.6</v>
      </c>
      <c r="O121" s="181" t="s">
        <v>76</v>
      </c>
      <c r="P121" s="198" t="s">
        <v>76</v>
      </c>
      <c r="Q121" s="162" t="str">
        <f>IFERROR(IF(OR(P121='[8]Tabla Impacto'!$C$11,P121='[8]Tabla Impacto'!$D$11),"Leve",IF(OR(P121='[8]Tabla Impacto'!$C$12,P121='[8]Tabla Impacto'!$D$12),"Menor",IF(OR(P121='[8]Tabla Impacto'!$C$13,P121='[8]Tabla Impacto'!$D$13),"Moderado",IF(OR(P121='[8]Tabla Impacto'!$C$14,P121='[8]Tabla Impacto'!$D$14),"Mayor",IF(OR(P121='[8]Tabla Impacto'!$C$15,P121='[8]Tabla Impacto'!$D$15),"Catastrófico",""))))),"")</f>
        <v>Mayor</v>
      </c>
      <c r="R121" s="198">
        <f t="shared" ref="R121" si="93">IFERROR(IF(Q121="","",IF(Q121="Leve",0.2,IF(Q121="Menor",0.4,IF(Q121="Moderado",0.6,IF(Q121="Mayor",0.8,IF(Q121="Catastrófico",1,)))))),"")</f>
        <v>0.8</v>
      </c>
      <c r="S121" s="162" t="str">
        <f t="shared" ref="S121" si="94">IFERROR(IF(OR(AND(M121="Muy Baja",Q121="Leve"),AND(M121="Muy Baja",Q121="Menor"),AND(M121="Baja",Q121="Leve")),"Bajo",IF(OR(AND(M121="Muy baja",Q121="Moderado"),AND(M121="Baja",Q121="Menor"),AND(M121="Baja",Q121="Moderado"),AND(M121="Media",Q121="Leve"),AND(M121="Media",Q121="Menor"),AND(M121="Media",Q121="Moderado"),AND(M121="Alta",Q121="Leve"),AND(M121="Alta",Q121="Menor")),"Moderado",IF(OR(AND(M121="Muy Baja",Q121="Mayor"),AND(M121="Baja",Q121="Mayor"),AND(M121="Media",Q121="Mayor"),AND(M121="Alta",Q121="Moderado"),AND(M121="Alta",Q121="Mayor"),AND(M121="Muy Alta",Q121="Leve"),AND(M121="Muy Alta",Q121="Menor"),AND(M121="Muy Alta",Q121="Moderado"),AND(M121="Muy Alta",Q121="Mayor")),"Alto",IF(OR(AND(M121="Muy Baja",Q121="Catastrófico"),AND(M121="Baja",Q121="Catastrófico"),AND(M121="Media",Q121="Catastrófico"),AND(M121="Alta",Q121="Catastrófico"),AND(M121="Muy Alta",Q121="Catastrófico")),"Extremo","")))),"")</f>
        <v>Alto</v>
      </c>
      <c r="T121" s="22">
        <v>56</v>
      </c>
      <c r="U121" s="21" t="s">
        <v>522</v>
      </c>
      <c r="V121" s="20" t="s">
        <v>498</v>
      </c>
      <c r="W121" s="20" t="s">
        <v>523</v>
      </c>
      <c r="X121" s="21" t="s">
        <v>524</v>
      </c>
      <c r="Y121" s="20" t="s">
        <v>525</v>
      </c>
      <c r="Z121" s="20" t="s">
        <v>526</v>
      </c>
      <c r="AA121" s="22" t="s">
        <v>118</v>
      </c>
      <c r="AB121" s="25" t="s">
        <v>527</v>
      </c>
      <c r="AC121" s="25" t="s">
        <v>70</v>
      </c>
      <c r="AD121" s="26" t="s">
        <v>176</v>
      </c>
      <c r="AE121" s="25" t="s">
        <v>62</v>
      </c>
      <c r="AF121" s="25" t="s">
        <v>63</v>
      </c>
      <c r="AG121" s="25" t="s">
        <v>64</v>
      </c>
      <c r="AH121" s="27">
        <f>IFERROR(IF(AA121="Probabilidad",(N121-(+N121*AD121)),IF(AA121="Impacto",N121,"")),"")</f>
        <v>0.36</v>
      </c>
      <c r="AI121" s="28" t="str">
        <f>IFERROR(IF(AH121="","",IF(AH121&lt;=0.2,"Muy Baja",IF(AH121&lt;=0.4,"Baja",IF(AH121&lt;=0.6,"Media",IF(AH121&lt;=0.8,"Alta","Muy Alta"))))),"")</f>
        <v>Baja</v>
      </c>
      <c r="AJ121" s="23">
        <f>+AH121</f>
        <v>0.36</v>
      </c>
      <c r="AK121" s="28" t="str">
        <f>IFERROR(IF(AL121="","",IF(AL121&lt;=0.2,"Leve",IF(AL121&lt;=0.4,"Menor",IF(AL121&lt;=0.6,"Moderado",IF(AL121&lt;=0.8,"Mayor","Catastrófico"))))),"")</f>
        <v>Mayor</v>
      </c>
      <c r="AL121" s="23">
        <f>IFERROR(IF(AA121="Impacto",(R121-(+R121*AD121)),IF(AA121="Probabilidad",R121,"")),"")</f>
        <v>0.8</v>
      </c>
      <c r="AM121" s="28" t="str">
        <f>IFERROR(IF(OR(AND(AI121="Muy Baja",AK121="Leve"),AND(AI121="Muy Baja",AK121="Menor"),AND(AI121="Baja",AK121="Leve")),"Bajo",IF(OR(AND(AI121="Muy baja",AK121="Moderado"),AND(AI121="Baja",AK121="Menor"),AND(AI121="Baja",AK121="Moderado"),AND(AI121="Media",AK121="Leve"),AND(AI121="Media",AK121="Menor"),AND(AI121="Media",AK121="Moderado"),AND(AI121="Alta",AK121="Leve"),AND(AI121="Alta",AK121="Menor")),"Moderado",IF(OR(AND(AI121="Muy Baja",AK121="Mayor"),AND(AI121="Baja",AK121="Mayor"),AND(AI121="Media",AK121="Mayor"),AND(AI121="Alta",AK121="Moderado"),AND(AI121="Alta",AK121="Mayor"),AND(AI121="Muy Alta",AK121="Leve"),AND(AI121="Muy Alta",AK121="Menor"),AND(AI121="Muy Alta",AK121="Moderado"),AND(AI121="Muy Alta",AK121="Mayor")),"Alto",IF(OR(AND(AI121="Muy Baja",AK121="Catastrófico"),AND(AI121="Baja",AK121="Catastrófico"),AND(AI121="Media",AK121="Catastrófico"),AND(AI121="Alta",AK121="Catastrófico"),AND(AI121="Muy Alta",AK121="Catastrófico")),"Extremo","")))),"")</f>
        <v>Alto</v>
      </c>
      <c r="AN121" s="177" t="s">
        <v>65</v>
      </c>
      <c r="AO121" s="30"/>
      <c r="AP121" s="30"/>
      <c r="AQ121" s="30"/>
      <c r="AR121" s="30"/>
      <c r="AS121" s="30"/>
      <c r="AT121" s="30"/>
      <c r="AU121" s="30"/>
      <c r="AV121" s="30"/>
      <c r="AW121" s="30"/>
      <c r="AX121" s="30"/>
      <c r="AY121" s="30"/>
    </row>
    <row r="122" spans="1:51" s="31" customFormat="1" ht="69.95" customHeight="1" x14ac:dyDescent="0.25">
      <c r="A122" s="162"/>
      <c r="B122" s="163"/>
      <c r="C122" s="178"/>
      <c r="D122" s="162"/>
      <c r="E122" s="162"/>
      <c r="F122" s="179"/>
      <c r="G122" s="179"/>
      <c r="H122" s="163"/>
      <c r="I122" s="163"/>
      <c r="J122" s="179"/>
      <c r="K122" s="179"/>
      <c r="L122" s="163"/>
      <c r="M122" s="201"/>
      <c r="N122" s="198"/>
      <c r="O122" s="181"/>
      <c r="P122" s="198"/>
      <c r="Q122" s="162"/>
      <c r="R122" s="198"/>
      <c r="S122" s="162"/>
      <c r="T122" s="22"/>
      <c r="U122" s="20"/>
      <c r="V122" s="20"/>
      <c r="W122" s="20"/>
      <c r="X122" s="20"/>
      <c r="Y122" s="20"/>
      <c r="Z122" s="20"/>
      <c r="AA122" s="22" t="str">
        <f t="shared" si="50"/>
        <v/>
      </c>
      <c r="AB122" s="25"/>
      <c r="AC122" s="25"/>
      <c r="AD122" s="26" t="str">
        <f t="shared" si="51"/>
        <v/>
      </c>
      <c r="AE122" s="25"/>
      <c r="AF122" s="25"/>
      <c r="AG122" s="25"/>
      <c r="AH122" s="27" t="str">
        <f>IFERROR(IF(AND(AA121="Probabilidad",AA122="Probabilidad"),(AJ121-(+AJ121*AD122)),IF(AA122="Probabilidad",(N121-(+N121*AD122)),IF(AA122="Impacto",AJ121,""))),"")</f>
        <v/>
      </c>
      <c r="AI122" s="28" t="str">
        <f t="shared" ref="AI122" si="95">IFERROR(IF(AH122="","",IF(AH122&lt;=0.2,"Muy Baja",IF(AH122&lt;=0.4,"Baja",IF(AH122&lt;=0.6,"Media",IF(AH122&lt;=0.8,"Alta","Muy Alta"))))),"")</f>
        <v/>
      </c>
      <c r="AJ122" s="23" t="str">
        <f>+AH122</f>
        <v/>
      </c>
      <c r="AK122" s="28" t="str">
        <f t="shared" ref="AK122:AK126" si="96">IFERROR(IF(AL122="","",IF(AL122&lt;=0.2,"Leve",IF(AL122&lt;=0.4,"Menor",IF(AL122&lt;=0.6,"Moderado",IF(AL122&lt;=0.8,"Mayor","Catastrófico"))))),"")</f>
        <v/>
      </c>
      <c r="AL122" s="23" t="str">
        <f>IFERROR(IF(AND(AA121="Impacto",AA122="Impacto"),(AL121-(+AL121*AD122)),IF(AND(AA121="Probabilidad",AA122="Impacto"),(AL121-(+AL121*AD122)),IF(AA122="Probabilidad",AL121,""))),"")</f>
        <v/>
      </c>
      <c r="AM122" s="28" t="str">
        <f>IFERROR(IF(OR(AND(AI122="Muy Baja",AK122="Leve"),AND(AI122="Muy Baja",AK122="Menor"),AND(AI122="Baja",AK122="Leve")),"Bajo",IF(OR(AND(AI122="Muy baja",AK122="Moderado"),AND(AI122="Baja",AK122="Menor"),AND(AI122="Baja",AK122="Moderado"),AND(AI122="Media",AK122="Leve"),AND(AI122="Media",AK122="Menor"),AND(AI122="Media",AK122="Moderado"),AND(AI122="Alta",AK122="Leve"),AND(AI122="Alta",AK122="Menor")),"Moderado",IF(OR(AND(AI122="Muy Baja",AK122="Mayor"),AND(AI122="Baja",AK122="Mayor"),AND(AI122="Media",AK122="Mayor"),AND(AI122="Alta",AK122="Moderado"),AND(AI122="Alta",AK122="Mayor"),AND(AI122="Muy Alta",AK122="Leve"),AND(AI122="Muy Alta",AK122="Menor"),AND(AI122="Muy Alta",AK122="Moderado"),AND(AI122="Muy Alta",AK122="Mayor")),"Alto",IF(OR(AND(AI122="Muy Baja",AK122="Catastrófico"),AND(AI122="Baja",AK122="Catastrófico"),AND(AI122="Media",AK122="Catastrófico"),AND(AI122="Alta",AK122="Catastrófico"),AND(AI122="Muy Alta",AK122="Catastrófico")),"Extremo","")))),"")</f>
        <v/>
      </c>
      <c r="AN122" s="177"/>
      <c r="AO122" s="30"/>
      <c r="AP122" s="30"/>
      <c r="AQ122" s="30"/>
      <c r="AR122" s="30"/>
      <c r="AS122" s="30"/>
      <c r="AT122" s="30"/>
      <c r="AU122" s="30"/>
      <c r="AV122" s="30"/>
      <c r="AW122" s="30"/>
      <c r="AX122" s="30"/>
      <c r="AY122" s="30"/>
    </row>
    <row r="123" spans="1:51" s="31" customFormat="1" ht="69.95" customHeight="1" x14ac:dyDescent="0.25">
      <c r="A123" s="162"/>
      <c r="B123" s="163"/>
      <c r="C123" s="178"/>
      <c r="D123" s="162"/>
      <c r="E123" s="162"/>
      <c r="F123" s="179"/>
      <c r="G123" s="179"/>
      <c r="H123" s="163"/>
      <c r="I123" s="163"/>
      <c r="J123" s="179"/>
      <c r="K123" s="179"/>
      <c r="L123" s="163"/>
      <c r="M123" s="201"/>
      <c r="N123" s="198"/>
      <c r="O123" s="181"/>
      <c r="P123" s="198"/>
      <c r="Q123" s="162"/>
      <c r="R123" s="198"/>
      <c r="S123" s="162"/>
      <c r="T123" s="22"/>
      <c r="U123" s="20"/>
      <c r="V123" s="20"/>
      <c r="W123" s="20"/>
      <c r="X123" s="20"/>
      <c r="Y123" s="20"/>
      <c r="Z123" s="74"/>
      <c r="AA123" s="22" t="str">
        <f t="shared" si="50"/>
        <v/>
      </c>
      <c r="AB123" s="25"/>
      <c r="AC123" s="25"/>
      <c r="AD123" s="26" t="str">
        <f t="shared" si="51"/>
        <v/>
      </c>
      <c r="AE123" s="25"/>
      <c r="AF123" s="25"/>
      <c r="AG123" s="25"/>
      <c r="AH123" s="27" t="str">
        <f>IFERROR(IF(AND(AA122="Probabilidad",AA123="Probabilidad"),(AJ122-(+AJ122*AD123)),IF(AND(AA122="Impacto",AA123="Probabilidad"),(AJ121-(+AJ121*AD123)),IF(AA123="Impacto",AJ122,""))),"")</f>
        <v/>
      </c>
      <c r="AI123" s="28" t="str">
        <f>IFERROR(IF(AH123="","",IF(AH123&lt;=0.2,"Muy Baja",IF(AH123&lt;=0.4,"Baja",IF(AH123&lt;=0.6,"Media",IF(AH123&lt;=0.8,"Alta","Muy Alta"))))),"")</f>
        <v/>
      </c>
      <c r="AJ123" s="23" t="str">
        <f>+AH123</f>
        <v/>
      </c>
      <c r="AK123" s="28" t="str">
        <f t="shared" si="96"/>
        <v/>
      </c>
      <c r="AL123" s="23" t="str">
        <f>IFERROR(IF(AND(AA122="Impacto",AA123="Impacto"),(AL122-(+AL122*AD123)),IF(AND(AA122="Probabilidad",AA123="Impacto"),(AL122-(+AL122*AD123)),IF(AA123="Probabilidad",AL122,""))),"")</f>
        <v/>
      </c>
      <c r="AM123" s="28" t="str">
        <f t="shared" ref="AM123:AM126" si="97">IFERROR(IF(OR(AND(AI123="Muy Baja",AK123="Leve"),AND(AI123="Muy Baja",AK123="Menor"),AND(AI123="Baja",AK123="Leve")),"Bajo",IF(OR(AND(AI123="Muy baja",AK123="Moderado"),AND(AI123="Baja",AK123="Menor"),AND(AI123="Baja",AK123="Moderado"),AND(AI123="Media",AK123="Leve"),AND(AI123="Media",AK123="Menor"),AND(AI123="Media",AK123="Moderado"),AND(AI123="Alta",AK123="Leve"),AND(AI123="Alta",AK123="Menor")),"Moderado",IF(OR(AND(AI123="Muy Baja",AK123="Mayor"),AND(AI123="Baja",AK123="Mayor"),AND(AI123="Media",AK123="Mayor"),AND(AI123="Alta",AK123="Moderado"),AND(AI123="Alta",AK123="Mayor"),AND(AI123="Muy Alta",AK123="Leve"),AND(AI123="Muy Alta",AK123="Menor"),AND(AI123="Muy Alta",AK123="Moderado"),AND(AI123="Muy Alta",AK123="Mayor")),"Alto",IF(OR(AND(AI123="Muy Baja",AK123="Catastrófico"),AND(AI123="Baja",AK123="Catastrófico"),AND(AI123="Media",AK123="Catastrófico"),AND(AI123="Alta",AK123="Catastrófico"),AND(AI123="Muy Alta",AK123="Catastrófico")),"Extremo","")))),"")</f>
        <v/>
      </c>
      <c r="AN123" s="177"/>
      <c r="AO123" s="30"/>
      <c r="AP123" s="30"/>
      <c r="AQ123" s="30"/>
      <c r="AR123" s="30"/>
      <c r="AS123" s="30"/>
      <c r="AT123" s="30"/>
      <c r="AU123" s="30"/>
      <c r="AV123" s="30"/>
      <c r="AW123" s="30"/>
      <c r="AX123" s="30"/>
      <c r="AY123" s="30"/>
    </row>
    <row r="124" spans="1:51" s="31" customFormat="1" ht="69.95" customHeight="1" x14ac:dyDescent="0.25">
      <c r="A124" s="162"/>
      <c r="B124" s="163"/>
      <c r="C124" s="178"/>
      <c r="D124" s="162"/>
      <c r="E124" s="162"/>
      <c r="F124" s="179"/>
      <c r="G124" s="179"/>
      <c r="H124" s="163"/>
      <c r="I124" s="163"/>
      <c r="J124" s="179"/>
      <c r="K124" s="179"/>
      <c r="L124" s="163"/>
      <c r="M124" s="201"/>
      <c r="N124" s="198"/>
      <c r="O124" s="181"/>
      <c r="P124" s="198"/>
      <c r="Q124" s="162"/>
      <c r="R124" s="198"/>
      <c r="S124" s="162"/>
      <c r="T124" s="22"/>
      <c r="U124" s="20"/>
      <c r="V124" s="20"/>
      <c r="W124" s="20"/>
      <c r="X124" s="20"/>
      <c r="Y124" s="20"/>
      <c r="Z124" s="20"/>
      <c r="AA124" s="22" t="str">
        <f t="shared" si="50"/>
        <v/>
      </c>
      <c r="AB124" s="25"/>
      <c r="AC124" s="25"/>
      <c r="AD124" s="26" t="str">
        <f t="shared" si="51"/>
        <v/>
      </c>
      <c r="AE124" s="25"/>
      <c r="AF124" s="25"/>
      <c r="AG124" s="25"/>
      <c r="AH124" s="27" t="str">
        <f t="shared" ref="AH124:AH126" si="98">IFERROR(IF(AND(AA123="Probabilidad",AA124="Probabilidad"),(AJ123-(+AJ123*AD124)),IF(AND(AA123="Impacto",AA124="Probabilidad"),(AJ122-(+AJ122*AD124)),IF(AA124="Impacto",AJ123,""))),"")</f>
        <v/>
      </c>
      <c r="AI124" s="28" t="str">
        <f t="shared" ref="AI124:AI126" si="99">IFERROR(IF(AH124="","",IF(AH124&lt;=0.2,"Muy Baja",IF(AH124&lt;=0.4,"Baja",IF(AH124&lt;=0.6,"Media",IF(AH124&lt;=0.8,"Alta","Muy Alta"))))),"")</f>
        <v/>
      </c>
      <c r="AJ124" s="23" t="str">
        <f t="shared" ref="AJ124:AJ126" si="100">+AH124</f>
        <v/>
      </c>
      <c r="AK124" s="28" t="str">
        <f t="shared" si="96"/>
        <v/>
      </c>
      <c r="AL124" s="23" t="str">
        <f t="shared" ref="AL124:AL126" si="101">IFERROR(IF(AND(AA123="Impacto",AA124="Impacto"),(AL123-(+AL123*AD124)),IF(AND(AA123="Probabilidad",AA124="Impacto"),(AL123-(+AL123*AD124)),IF(AA124="Probabilidad",AL123,""))),"")</f>
        <v/>
      </c>
      <c r="AM124" s="28" t="str">
        <f t="shared" si="97"/>
        <v/>
      </c>
      <c r="AN124" s="177"/>
      <c r="AO124" s="30"/>
      <c r="AP124" s="30"/>
      <c r="AQ124" s="30"/>
      <c r="AR124" s="30"/>
      <c r="AS124" s="30"/>
      <c r="AT124" s="30"/>
      <c r="AU124" s="30"/>
      <c r="AV124" s="30"/>
      <c r="AW124" s="30"/>
      <c r="AX124" s="30"/>
      <c r="AY124" s="30"/>
    </row>
    <row r="125" spans="1:51" s="31" customFormat="1" ht="69.95" customHeight="1" x14ac:dyDescent="0.25">
      <c r="A125" s="162"/>
      <c r="B125" s="163"/>
      <c r="C125" s="178"/>
      <c r="D125" s="162"/>
      <c r="E125" s="162"/>
      <c r="F125" s="179"/>
      <c r="G125" s="179"/>
      <c r="H125" s="163"/>
      <c r="I125" s="163"/>
      <c r="J125" s="179"/>
      <c r="K125" s="179"/>
      <c r="L125" s="163"/>
      <c r="M125" s="201"/>
      <c r="N125" s="198"/>
      <c r="O125" s="181"/>
      <c r="P125" s="198"/>
      <c r="Q125" s="162"/>
      <c r="R125" s="198"/>
      <c r="S125" s="162"/>
      <c r="T125" s="22"/>
      <c r="U125" s="20"/>
      <c r="V125" s="20"/>
      <c r="W125" s="20"/>
      <c r="X125" s="20"/>
      <c r="Y125" s="20"/>
      <c r="Z125" s="20"/>
      <c r="AA125" s="22" t="str">
        <f t="shared" si="50"/>
        <v/>
      </c>
      <c r="AB125" s="25"/>
      <c r="AC125" s="25"/>
      <c r="AD125" s="26" t="str">
        <f t="shared" si="51"/>
        <v/>
      </c>
      <c r="AE125" s="25"/>
      <c r="AF125" s="25"/>
      <c r="AG125" s="25"/>
      <c r="AH125" s="27" t="str">
        <f t="shared" si="98"/>
        <v/>
      </c>
      <c r="AI125" s="28" t="str">
        <f t="shared" si="99"/>
        <v/>
      </c>
      <c r="AJ125" s="23" t="str">
        <f t="shared" si="100"/>
        <v/>
      </c>
      <c r="AK125" s="28" t="str">
        <f t="shared" si="96"/>
        <v/>
      </c>
      <c r="AL125" s="23" t="str">
        <f t="shared" si="101"/>
        <v/>
      </c>
      <c r="AM125" s="28" t="str">
        <f t="shared" si="97"/>
        <v/>
      </c>
      <c r="AN125" s="177"/>
      <c r="AO125" s="30"/>
      <c r="AP125" s="30"/>
      <c r="AQ125" s="30"/>
      <c r="AR125" s="30"/>
      <c r="AS125" s="30"/>
      <c r="AT125" s="30"/>
      <c r="AU125" s="30"/>
      <c r="AV125" s="30"/>
      <c r="AW125" s="30"/>
      <c r="AX125" s="30"/>
      <c r="AY125" s="30"/>
    </row>
    <row r="126" spans="1:51" s="31" customFormat="1" ht="69.95" customHeight="1" x14ac:dyDescent="0.25">
      <c r="A126" s="162"/>
      <c r="B126" s="163"/>
      <c r="C126" s="165"/>
      <c r="D126" s="162"/>
      <c r="E126" s="162"/>
      <c r="F126" s="179"/>
      <c r="G126" s="21"/>
      <c r="H126" s="163"/>
      <c r="I126" s="163"/>
      <c r="J126" s="179"/>
      <c r="K126" s="179"/>
      <c r="L126" s="163"/>
      <c r="M126" s="201"/>
      <c r="N126" s="198"/>
      <c r="O126" s="181"/>
      <c r="P126" s="198"/>
      <c r="Q126" s="162"/>
      <c r="R126" s="198"/>
      <c r="S126" s="162"/>
      <c r="T126" s="22"/>
      <c r="U126" s="20"/>
      <c r="V126" s="20"/>
      <c r="W126" s="20"/>
      <c r="X126" s="20"/>
      <c r="Y126" s="20"/>
      <c r="Z126" s="20"/>
      <c r="AA126" s="22" t="str">
        <f t="shared" si="50"/>
        <v/>
      </c>
      <c r="AB126" s="25"/>
      <c r="AC126" s="25"/>
      <c r="AD126" s="26" t="str">
        <f t="shared" si="51"/>
        <v/>
      </c>
      <c r="AE126" s="25"/>
      <c r="AF126" s="25"/>
      <c r="AG126" s="25"/>
      <c r="AH126" s="27" t="str">
        <f t="shared" si="98"/>
        <v/>
      </c>
      <c r="AI126" s="28" t="str">
        <f t="shared" si="99"/>
        <v/>
      </c>
      <c r="AJ126" s="23" t="str">
        <f t="shared" si="100"/>
        <v/>
      </c>
      <c r="AK126" s="28" t="str">
        <f t="shared" si="96"/>
        <v/>
      </c>
      <c r="AL126" s="23" t="str">
        <f t="shared" si="101"/>
        <v/>
      </c>
      <c r="AM126" s="28" t="str">
        <f t="shared" si="97"/>
        <v/>
      </c>
      <c r="AN126" s="177"/>
      <c r="AO126" s="30"/>
      <c r="AP126" s="30"/>
      <c r="AQ126" s="30"/>
      <c r="AR126" s="30"/>
      <c r="AS126" s="30"/>
      <c r="AT126" s="30"/>
      <c r="AU126" s="30"/>
      <c r="AV126" s="30"/>
      <c r="AW126" s="30"/>
      <c r="AX126" s="30"/>
      <c r="AY126" s="30"/>
    </row>
    <row r="127" spans="1:51" s="31" customFormat="1" ht="222.75" customHeight="1" x14ac:dyDescent="0.25">
      <c r="A127" s="162">
        <v>31</v>
      </c>
      <c r="B127" s="163" t="s">
        <v>528</v>
      </c>
      <c r="C127" s="164" t="s">
        <v>529</v>
      </c>
      <c r="D127" s="162" t="s">
        <v>192</v>
      </c>
      <c r="E127" s="162" t="s">
        <v>530</v>
      </c>
      <c r="F127" s="163" t="s">
        <v>531</v>
      </c>
      <c r="G127" s="163" t="s">
        <v>195</v>
      </c>
      <c r="H127" s="163" t="s">
        <v>532</v>
      </c>
      <c r="I127" s="163" t="s">
        <v>533</v>
      </c>
      <c r="J127" s="179" t="s">
        <v>534</v>
      </c>
      <c r="K127" s="163" t="s">
        <v>52</v>
      </c>
      <c r="L127" s="163">
        <f>30*200</f>
        <v>6000</v>
      </c>
      <c r="M127" s="201" t="s">
        <v>535</v>
      </c>
      <c r="N127" s="198">
        <v>1</v>
      </c>
      <c r="O127" s="181" t="s">
        <v>100</v>
      </c>
      <c r="P127" s="198" t="s">
        <v>100</v>
      </c>
      <c r="Q127" s="162" t="s">
        <v>536</v>
      </c>
      <c r="R127" s="198">
        <v>0.8</v>
      </c>
      <c r="S127" s="162" t="s">
        <v>246</v>
      </c>
      <c r="T127" s="22">
        <v>57</v>
      </c>
      <c r="U127" s="20" t="s">
        <v>537</v>
      </c>
      <c r="V127" s="20" t="s">
        <v>538</v>
      </c>
      <c r="W127" s="20" t="s">
        <v>122</v>
      </c>
      <c r="X127" s="20" t="s">
        <v>539</v>
      </c>
      <c r="Y127" s="20" t="s">
        <v>540</v>
      </c>
      <c r="Z127" s="20" t="s">
        <v>541</v>
      </c>
      <c r="AA127" s="22" t="s">
        <v>118</v>
      </c>
      <c r="AB127" s="25" t="s">
        <v>60</v>
      </c>
      <c r="AC127" s="25" t="s">
        <v>70</v>
      </c>
      <c r="AD127" s="26" t="s">
        <v>176</v>
      </c>
      <c r="AE127" s="25" t="s">
        <v>119</v>
      </c>
      <c r="AF127" s="25" t="s">
        <v>63</v>
      </c>
      <c r="AG127" s="25" t="s">
        <v>64</v>
      </c>
      <c r="AH127" s="27">
        <v>0.6</v>
      </c>
      <c r="AI127" s="28" t="s">
        <v>234</v>
      </c>
      <c r="AJ127" s="23">
        <v>0.6</v>
      </c>
      <c r="AK127" s="28" t="s">
        <v>245</v>
      </c>
      <c r="AL127" s="23">
        <v>0.8</v>
      </c>
      <c r="AM127" s="28" t="s">
        <v>246</v>
      </c>
      <c r="AN127" s="177" t="s">
        <v>65</v>
      </c>
      <c r="AO127" s="30"/>
      <c r="AP127" s="30"/>
      <c r="AQ127" s="30"/>
      <c r="AR127" s="30"/>
      <c r="AS127" s="30"/>
      <c r="AT127" s="30"/>
      <c r="AU127" s="30"/>
      <c r="AV127" s="30"/>
      <c r="AW127" s="30"/>
      <c r="AX127" s="30"/>
      <c r="AY127" s="30"/>
    </row>
    <row r="128" spans="1:51" s="31" customFormat="1" ht="138" customHeight="1" x14ac:dyDescent="0.25">
      <c r="A128" s="162"/>
      <c r="B128" s="163"/>
      <c r="C128" s="178"/>
      <c r="D128" s="162"/>
      <c r="E128" s="162"/>
      <c r="F128" s="163"/>
      <c r="G128" s="163"/>
      <c r="H128" s="163"/>
      <c r="I128" s="163"/>
      <c r="J128" s="179"/>
      <c r="K128" s="163"/>
      <c r="L128" s="163"/>
      <c r="M128" s="201"/>
      <c r="N128" s="198"/>
      <c r="O128" s="181"/>
      <c r="P128" s="198"/>
      <c r="Q128" s="162"/>
      <c r="R128" s="198"/>
      <c r="S128" s="162"/>
      <c r="T128" s="22">
        <v>58</v>
      </c>
      <c r="U128" s="20" t="s">
        <v>542</v>
      </c>
      <c r="V128" s="20" t="s">
        <v>543</v>
      </c>
      <c r="W128" s="20" t="s">
        <v>103</v>
      </c>
      <c r="X128" s="20" t="s">
        <v>544</v>
      </c>
      <c r="Y128" s="20" t="s">
        <v>545</v>
      </c>
      <c r="Z128" s="20" t="s">
        <v>546</v>
      </c>
      <c r="AA128" s="22" t="s">
        <v>10</v>
      </c>
      <c r="AB128" s="25" t="s">
        <v>89</v>
      </c>
      <c r="AC128" s="25" t="s">
        <v>70</v>
      </c>
      <c r="AD128" s="26" t="s">
        <v>158</v>
      </c>
      <c r="AE128" s="25" t="s">
        <v>119</v>
      </c>
      <c r="AF128" s="25" t="s">
        <v>283</v>
      </c>
      <c r="AG128" s="25" t="s">
        <v>64</v>
      </c>
      <c r="AH128" s="27">
        <v>0.6</v>
      </c>
      <c r="AI128" s="28" t="s">
        <v>234</v>
      </c>
      <c r="AJ128" s="23">
        <v>0.6</v>
      </c>
      <c r="AK128" s="28" t="s">
        <v>159</v>
      </c>
      <c r="AL128" s="23">
        <v>0.60000000000000009</v>
      </c>
      <c r="AM128" s="28" t="s">
        <v>159</v>
      </c>
      <c r="AN128" s="177"/>
      <c r="AO128" s="30"/>
      <c r="AP128" s="30"/>
      <c r="AQ128" s="30"/>
      <c r="AR128" s="30"/>
      <c r="AS128" s="30"/>
      <c r="AT128" s="30"/>
      <c r="AU128" s="30"/>
      <c r="AV128" s="30"/>
      <c r="AW128" s="30"/>
      <c r="AX128" s="30"/>
      <c r="AY128" s="30"/>
    </row>
    <row r="129" spans="1:51" s="31" customFormat="1" ht="15.75" customHeight="1" x14ac:dyDescent="0.25">
      <c r="A129" s="162"/>
      <c r="B129" s="163"/>
      <c r="C129" s="178"/>
      <c r="D129" s="162"/>
      <c r="E129" s="162"/>
      <c r="F129" s="163"/>
      <c r="G129" s="163"/>
      <c r="H129" s="163"/>
      <c r="I129" s="163"/>
      <c r="J129" s="179"/>
      <c r="K129" s="163"/>
      <c r="L129" s="163"/>
      <c r="M129" s="201"/>
      <c r="N129" s="198"/>
      <c r="O129" s="181"/>
      <c r="P129" s="198"/>
      <c r="Q129" s="162"/>
      <c r="R129" s="198"/>
      <c r="S129" s="162"/>
      <c r="T129" s="22"/>
      <c r="U129" s="20"/>
      <c r="V129" s="20"/>
      <c r="W129" s="20"/>
      <c r="X129" s="20"/>
      <c r="Y129" s="20"/>
      <c r="Z129" s="74"/>
      <c r="AA129" s="22" t="s">
        <v>353</v>
      </c>
      <c r="AB129" s="25"/>
      <c r="AC129" s="25"/>
      <c r="AD129" s="26" t="s">
        <v>353</v>
      </c>
      <c r="AE129" s="25"/>
      <c r="AF129" s="25"/>
      <c r="AG129" s="25"/>
      <c r="AH129" s="27" t="s">
        <v>353</v>
      </c>
      <c r="AI129" s="28" t="s">
        <v>353</v>
      </c>
      <c r="AJ129" s="23" t="s">
        <v>353</v>
      </c>
      <c r="AK129" s="28" t="s">
        <v>353</v>
      </c>
      <c r="AL129" s="23" t="s">
        <v>353</v>
      </c>
      <c r="AM129" s="28" t="s">
        <v>353</v>
      </c>
      <c r="AN129" s="177"/>
      <c r="AO129" s="30"/>
      <c r="AP129" s="30"/>
      <c r="AQ129" s="30"/>
      <c r="AR129" s="30"/>
      <c r="AS129" s="30"/>
      <c r="AT129" s="30"/>
      <c r="AU129" s="30"/>
      <c r="AV129" s="30"/>
      <c r="AW129" s="30"/>
      <c r="AX129" s="30"/>
      <c r="AY129" s="30"/>
    </row>
    <row r="130" spans="1:51" s="31" customFormat="1" ht="15.75" customHeight="1" x14ac:dyDescent="0.25">
      <c r="A130" s="162"/>
      <c r="B130" s="163"/>
      <c r="C130" s="178"/>
      <c r="D130" s="162"/>
      <c r="E130" s="162"/>
      <c r="F130" s="163"/>
      <c r="G130" s="163"/>
      <c r="H130" s="163"/>
      <c r="I130" s="163"/>
      <c r="J130" s="179"/>
      <c r="K130" s="163"/>
      <c r="L130" s="163"/>
      <c r="M130" s="201"/>
      <c r="N130" s="198"/>
      <c r="O130" s="181"/>
      <c r="P130" s="198"/>
      <c r="Q130" s="162"/>
      <c r="R130" s="198"/>
      <c r="S130" s="162"/>
      <c r="T130" s="22"/>
      <c r="U130" s="20"/>
      <c r="V130" s="20"/>
      <c r="W130" s="20"/>
      <c r="X130" s="20"/>
      <c r="Y130" s="20"/>
      <c r="Z130" s="20"/>
      <c r="AA130" s="22" t="s">
        <v>353</v>
      </c>
      <c r="AB130" s="25"/>
      <c r="AC130" s="25"/>
      <c r="AD130" s="26" t="s">
        <v>353</v>
      </c>
      <c r="AE130" s="25"/>
      <c r="AF130" s="25"/>
      <c r="AG130" s="25"/>
      <c r="AH130" s="27" t="s">
        <v>353</v>
      </c>
      <c r="AI130" s="28" t="s">
        <v>353</v>
      </c>
      <c r="AJ130" s="23" t="s">
        <v>353</v>
      </c>
      <c r="AK130" s="28" t="s">
        <v>353</v>
      </c>
      <c r="AL130" s="23" t="s">
        <v>353</v>
      </c>
      <c r="AM130" s="28" t="s">
        <v>353</v>
      </c>
      <c r="AN130" s="177"/>
      <c r="AO130" s="30"/>
      <c r="AP130" s="30"/>
      <c r="AQ130" s="30"/>
      <c r="AR130" s="30"/>
      <c r="AS130" s="30"/>
      <c r="AT130" s="30"/>
      <c r="AU130" s="30"/>
      <c r="AV130" s="30"/>
      <c r="AW130" s="30"/>
      <c r="AX130" s="30"/>
      <c r="AY130" s="30"/>
    </row>
    <row r="131" spans="1:51" s="31" customFormat="1" ht="18" x14ac:dyDescent="0.25">
      <c r="A131" s="162"/>
      <c r="B131" s="163"/>
      <c r="C131" s="178"/>
      <c r="D131" s="162"/>
      <c r="E131" s="162"/>
      <c r="F131" s="163"/>
      <c r="G131" s="163"/>
      <c r="H131" s="163"/>
      <c r="I131" s="163"/>
      <c r="J131" s="179"/>
      <c r="K131" s="163"/>
      <c r="L131" s="163"/>
      <c r="M131" s="201"/>
      <c r="N131" s="198"/>
      <c r="O131" s="181"/>
      <c r="P131" s="198"/>
      <c r="Q131" s="162"/>
      <c r="R131" s="198"/>
      <c r="S131" s="162"/>
      <c r="T131" s="22"/>
      <c r="U131" s="20"/>
      <c r="V131" s="20"/>
      <c r="W131" s="20"/>
      <c r="X131" s="20"/>
      <c r="Y131" s="20"/>
      <c r="Z131" s="20"/>
      <c r="AA131" s="22" t="s">
        <v>353</v>
      </c>
      <c r="AB131" s="25"/>
      <c r="AC131" s="25"/>
      <c r="AD131" s="26" t="s">
        <v>353</v>
      </c>
      <c r="AE131" s="25"/>
      <c r="AF131" s="25"/>
      <c r="AG131" s="25"/>
      <c r="AH131" s="27" t="s">
        <v>353</v>
      </c>
      <c r="AI131" s="28" t="s">
        <v>353</v>
      </c>
      <c r="AJ131" s="23" t="s">
        <v>353</v>
      </c>
      <c r="AK131" s="28" t="s">
        <v>353</v>
      </c>
      <c r="AL131" s="23" t="s">
        <v>353</v>
      </c>
      <c r="AM131" s="28" t="s">
        <v>353</v>
      </c>
      <c r="AN131" s="177"/>
      <c r="AO131" s="30"/>
      <c r="AP131" s="30"/>
      <c r="AQ131" s="30"/>
      <c r="AR131" s="30"/>
      <c r="AS131" s="30"/>
      <c r="AT131" s="30"/>
      <c r="AU131" s="30"/>
      <c r="AV131" s="30"/>
      <c r="AW131" s="30"/>
      <c r="AX131" s="30"/>
      <c r="AY131" s="30"/>
    </row>
    <row r="132" spans="1:51" s="31" customFormat="1" ht="131.25" customHeight="1" x14ac:dyDescent="0.25">
      <c r="A132" s="162"/>
      <c r="B132" s="163"/>
      <c r="C132" s="165"/>
      <c r="D132" s="162"/>
      <c r="E132" s="162"/>
      <c r="F132" s="163"/>
      <c r="G132" s="163"/>
      <c r="H132" s="163"/>
      <c r="I132" s="163"/>
      <c r="J132" s="179"/>
      <c r="K132" s="163"/>
      <c r="L132" s="163"/>
      <c r="M132" s="201"/>
      <c r="N132" s="198"/>
      <c r="O132" s="181"/>
      <c r="P132" s="198"/>
      <c r="Q132" s="162"/>
      <c r="R132" s="198"/>
      <c r="S132" s="162"/>
      <c r="T132" s="22"/>
      <c r="U132" s="20"/>
      <c r="V132" s="20"/>
      <c r="W132" s="20"/>
      <c r="X132" s="20"/>
      <c r="Y132" s="20"/>
      <c r="Z132" s="20"/>
      <c r="AA132" s="22" t="s">
        <v>353</v>
      </c>
      <c r="AB132" s="25"/>
      <c r="AC132" s="25"/>
      <c r="AD132" s="26" t="s">
        <v>353</v>
      </c>
      <c r="AE132" s="25"/>
      <c r="AF132" s="25"/>
      <c r="AG132" s="25"/>
      <c r="AH132" s="27" t="s">
        <v>353</v>
      </c>
      <c r="AI132" s="28" t="s">
        <v>353</v>
      </c>
      <c r="AJ132" s="23" t="s">
        <v>353</v>
      </c>
      <c r="AK132" s="28" t="s">
        <v>353</v>
      </c>
      <c r="AL132" s="23" t="s">
        <v>353</v>
      </c>
      <c r="AM132" s="28" t="s">
        <v>353</v>
      </c>
      <c r="AN132" s="177"/>
      <c r="AO132" s="30"/>
      <c r="AP132" s="30"/>
      <c r="AQ132" s="30"/>
      <c r="AR132" s="30"/>
      <c r="AS132" s="30"/>
      <c r="AT132" s="30"/>
      <c r="AU132" s="30"/>
      <c r="AV132" s="30"/>
      <c r="AW132" s="30"/>
      <c r="AX132" s="30"/>
      <c r="AY132" s="30"/>
    </row>
    <row r="133" spans="1:51" s="31" customFormat="1" ht="90.75" x14ac:dyDescent="0.25">
      <c r="A133" s="162">
        <v>32</v>
      </c>
      <c r="B133" s="163" t="s">
        <v>528</v>
      </c>
      <c r="C133" s="164" t="s">
        <v>529</v>
      </c>
      <c r="D133" s="162" t="s">
        <v>192</v>
      </c>
      <c r="E133" s="162" t="s">
        <v>530</v>
      </c>
      <c r="F133" s="163" t="s">
        <v>547</v>
      </c>
      <c r="G133" s="163" t="s">
        <v>48</v>
      </c>
      <c r="H133" s="163" t="s">
        <v>548</v>
      </c>
      <c r="I133" s="163" t="s">
        <v>549</v>
      </c>
      <c r="J133" s="179" t="s">
        <v>550</v>
      </c>
      <c r="K133" s="163" t="s">
        <v>52</v>
      </c>
      <c r="L133" s="163">
        <v>595</v>
      </c>
      <c r="M133" s="201" t="s">
        <v>358</v>
      </c>
      <c r="N133" s="198">
        <v>0.8</v>
      </c>
      <c r="O133" s="181" t="s">
        <v>100</v>
      </c>
      <c r="P133" s="198" t="s">
        <v>100</v>
      </c>
      <c r="Q133" s="162" t="s">
        <v>536</v>
      </c>
      <c r="R133" s="198">
        <v>0.8</v>
      </c>
      <c r="S133" s="162" t="s">
        <v>246</v>
      </c>
      <c r="T133" s="22">
        <v>59</v>
      </c>
      <c r="U133" s="20" t="s">
        <v>551</v>
      </c>
      <c r="V133" s="20" t="s">
        <v>552</v>
      </c>
      <c r="W133" s="20" t="s">
        <v>103</v>
      </c>
      <c r="X133" s="20" t="s">
        <v>553</v>
      </c>
      <c r="Y133" s="20" t="s">
        <v>554</v>
      </c>
      <c r="Z133" s="20" t="s">
        <v>555</v>
      </c>
      <c r="AA133" s="22" t="s">
        <v>118</v>
      </c>
      <c r="AB133" s="25" t="s">
        <v>83</v>
      </c>
      <c r="AC133" s="25" t="s">
        <v>70</v>
      </c>
      <c r="AD133" s="26" t="s">
        <v>352</v>
      </c>
      <c r="AE133" s="25" t="s">
        <v>119</v>
      </c>
      <c r="AF133" s="25" t="s">
        <v>63</v>
      </c>
      <c r="AG133" s="25" t="s">
        <v>64</v>
      </c>
      <c r="AH133" s="27">
        <v>0.56000000000000005</v>
      </c>
      <c r="AI133" s="28" t="s">
        <v>234</v>
      </c>
      <c r="AJ133" s="23">
        <v>0.56000000000000005</v>
      </c>
      <c r="AK133" s="28" t="s">
        <v>245</v>
      </c>
      <c r="AL133" s="23">
        <v>0.8</v>
      </c>
      <c r="AM133" s="28" t="s">
        <v>246</v>
      </c>
      <c r="AN133" s="177" t="s">
        <v>65</v>
      </c>
      <c r="AO133" s="30"/>
      <c r="AP133" s="30"/>
      <c r="AQ133" s="30"/>
      <c r="AR133" s="30"/>
      <c r="AS133" s="30"/>
      <c r="AT133" s="30"/>
      <c r="AU133" s="30"/>
      <c r="AV133" s="30"/>
      <c r="AW133" s="30"/>
      <c r="AX133" s="30"/>
      <c r="AY133" s="30"/>
    </row>
    <row r="134" spans="1:51" s="31" customFormat="1" ht="77.25" customHeight="1" x14ac:dyDescent="0.25">
      <c r="A134" s="162"/>
      <c r="B134" s="163"/>
      <c r="C134" s="178"/>
      <c r="D134" s="162"/>
      <c r="E134" s="162"/>
      <c r="F134" s="163"/>
      <c r="G134" s="163"/>
      <c r="H134" s="163"/>
      <c r="I134" s="163"/>
      <c r="J134" s="179"/>
      <c r="K134" s="163"/>
      <c r="L134" s="163"/>
      <c r="M134" s="201"/>
      <c r="N134" s="198"/>
      <c r="O134" s="181"/>
      <c r="P134" s="198"/>
      <c r="Q134" s="162"/>
      <c r="R134" s="198"/>
      <c r="S134" s="162"/>
      <c r="T134" s="22">
        <v>60</v>
      </c>
      <c r="U134" s="20" t="s">
        <v>556</v>
      </c>
      <c r="V134" s="20" t="s">
        <v>557</v>
      </c>
      <c r="W134" s="20" t="s">
        <v>103</v>
      </c>
      <c r="X134" s="20" t="s">
        <v>558</v>
      </c>
      <c r="Y134" s="20" t="s">
        <v>559</v>
      </c>
      <c r="Z134" s="20" t="s">
        <v>560</v>
      </c>
      <c r="AA134" s="22" t="s">
        <v>118</v>
      </c>
      <c r="AB134" s="25" t="s">
        <v>60</v>
      </c>
      <c r="AC134" s="25" t="s">
        <v>70</v>
      </c>
      <c r="AD134" s="26" t="s">
        <v>176</v>
      </c>
      <c r="AE134" s="25" t="s">
        <v>119</v>
      </c>
      <c r="AF134" s="25" t="s">
        <v>283</v>
      </c>
      <c r="AG134" s="25" t="s">
        <v>64</v>
      </c>
      <c r="AH134" s="27">
        <v>0.33600000000000002</v>
      </c>
      <c r="AI134" s="28" t="s">
        <v>169</v>
      </c>
      <c r="AJ134" s="23">
        <v>0.33600000000000002</v>
      </c>
      <c r="AK134" s="28" t="s">
        <v>245</v>
      </c>
      <c r="AL134" s="23">
        <v>0.8</v>
      </c>
      <c r="AM134" s="28" t="s">
        <v>246</v>
      </c>
      <c r="AN134" s="177"/>
      <c r="AO134" s="30"/>
      <c r="AP134" s="30"/>
      <c r="AQ134" s="30"/>
      <c r="AR134" s="30"/>
      <c r="AS134" s="30"/>
      <c r="AT134" s="30"/>
      <c r="AU134" s="30"/>
      <c r="AV134" s="30"/>
      <c r="AW134" s="30"/>
      <c r="AX134" s="30"/>
      <c r="AY134" s="30"/>
    </row>
    <row r="135" spans="1:51" s="31" customFormat="1" ht="120" customHeight="1" x14ac:dyDescent="0.25">
      <c r="A135" s="162"/>
      <c r="B135" s="163"/>
      <c r="C135" s="178"/>
      <c r="D135" s="162"/>
      <c r="E135" s="162"/>
      <c r="F135" s="163"/>
      <c r="G135" s="163"/>
      <c r="H135" s="163"/>
      <c r="I135" s="163"/>
      <c r="J135" s="179"/>
      <c r="K135" s="163"/>
      <c r="L135" s="163"/>
      <c r="M135" s="201"/>
      <c r="N135" s="198"/>
      <c r="O135" s="181"/>
      <c r="P135" s="198"/>
      <c r="Q135" s="162"/>
      <c r="R135" s="198"/>
      <c r="S135" s="162"/>
      <c r="T135" s="22">
        <v>61</v>
      </c>
      <c r="U135" s="20" t="s">
        <v>561</v>
      </c>
      <c r="V135" s="20" t="s">
        <v>562</v>
      </c>
      <c r="W135" s="20" t="s">
        <v>103</v>
      </c>
      <c r="X135" s="20" t="s">
        <v>563</v>
      </c>
      <c r="Y135" s="20" t="s">
        <v>564</v>
      </c>
      <c r="Z135" s="74" t="s">
        <v>565</v>
      </c>
      <c r="AA135" s="22" t="s">
        <v>118</v>
      </c>
      <c r="AB135" s="25" t="s">
        <v>83</v>
      </c>
      <c r="AC135" s="25" t="s">
        <v>70</v>
      </c>
      <c r="AD135" s="26" t="s">
        <v>352</v>
      </c>
      <c r="AE135" s="25" t="s">
        <v>62</v>
      </c>
      <c r="AF135" s="25" t="s">
        <v>63</v>
      </c>
      <c r="AG135" s="25" t="s">
        <v>64</v>
      </c>
      <c r="AH135" s="27">
        <v>0.23520000000000002</v>
      </c>
      <c r="AI135" s="28" t="s">
        <v>169</v>
      </c>
      <c r="AJ135" s="23">
        <v>0.23520000000000002</v>
      </c>
      <c r="AK135" s="28" t="s">
        <v>245</v>
      </c>
      <c r="AL135" s="23">
        <v>0.8</v>
      </c>
      <c r="AM135" s="28" t="s">
        <v>246</v>
      </c>
      <c r="AN135" s="177"/>
      <c r="AO135" s="30"/>
      <c r="AP135" s="30"/>
      <c r="AQ135" s="30"/>
      <c r="AR135" s="30"/>
      <c r="AS135" s="30"/>
      <c r="AT135" s="30"/>
      <c r="AU135" s="30"/>
      <c r="AV135" s="30"/>
      <c r="AW135" s="30"/>
      <c r="AX135" s="30"/>
      <c r="AY135" s="30"/>
    </row>
    <row r="136" spans="1:51" s="31" customFormat="1" ht="39.75" customHeight="1" x14ac:dyDescent="0.25">
      <c r="A136" s="162"/>
      <c r="B136" s="163"/>
      <c r="C136" s="178"/>
      <c r="D136" s="162"/>
      <c r="E136" s="162"/>
      <c r="F136" s="163"/>
      <c r="G136" s="163"/>
      <c r="H136" s="163"/>
      <c r="I136" s="163"/>
      <c r="J136" s="179"/>
      <c r="K136" s="163"/>
      <c r="L136" s="163"/>
      <c r="M136" s="201"/>
      <c r="N136" s="198"/>
      <c r="O136" s="181"/>
      <c r="P136" s="198"/>
      <c r="Q136" s="162"/>
      <c r="R136" s="198"/>
      <c r="S136" s="162"/>
      <c r="T136" s="22"/>
      <c r="U136" s="20"/>
      <c r="V136" s="20"/>
      <c r="W136" s="20"/>
      <c r="X136" s="20"/>
      <c r="Y136" s="20"/>
      <c r="Z136" s="20"/>
      <c r="AA136" s="22" t="s">
        <v>353</v>
      </c>
      <c r="AB136" s="25"/>
      <c r="AC136" s="25"/>
      <c r="AD136" s="26" t="s">
        <v>353</v>
      </c>
      <c r="AE136" s="25"/>
      <c r="AF136" s="25"/>
      <c r="AG136" s="25"/>
      <c r="AH136" s="27" t="s">
        <v>353</v>
      </c>
      <c r="AI136" s="28" t="s">
        <v>353</v>
      </c>
      <c r="AJ136" s="23" t="s">
        <v>353</v>
      </c>
      <c r="AK136" s="28" t="s">
        <v>353</v>
      </c>
      <c r="AL136" s="23" t="s">
        <v>353</v>
      </c>
      <c r="AM136" s="28" t="s">
        <v>353</v>
      </c>
      <c r="AN136" s="177"/>
      <c r="AO136" s="30"/>
      <c r="AP136" s="30"/>
      <c r="AQ136" s="30"/>
      <c r="AR136" s="30"/>
      <c r="AS136" s="30"/>
      <c r="AT136" s="30"/>
      <c r="AU136" s="30"/>
      <c r="AV136" s="30"/>
      <c r="AW136" s="30"/>
      <c r="AX136" s="30"/>
      <c r="AY136" s="30"/>
    </row>
    <row r="137" spans="1:51" s="31" customFormat="1" ht="18" x14ac:dyDescent="0.25">
      <c r="A137" s="162"/>
      <c r="B137" s="163"/>
      <c r="C137" s="178"/>
      <c r="D137" s="162"/>
      <c r="E137" s="162"/>
      <c r="F137" s="163"/>
      <c r="G137" s="163"/>
      <c r="H137" s="163"/>
      <c r="I137" s="163"/>
      <c r="J137" s="179"/>
      <c r="K137" s="163"/>
      <c r="L137" s="163"/>
      <c r="M137" s="201"/>
      <c r="N137" s="198"/>
      <c r="O137" s="181"/>
      <c r="P137" s="198"/>
      <c r="Q137" s="162"/>
      <c r="R137" s="198"/>
      <c r="S137" s="162"/>
      <c r="T137" s="22"/>
      <c r="U137" s="20"/>
      <c r="V137" s="20"/>
      <c r="W137" s="20"/>
      <c r="X137" s="20"/>
      <c r="Y137" s="20"/>
      <c r="Z137" s="20"/>
      <c r="AA137" s="22" t="s">
        <v>353</v>
      </c>
      <c r="AB137" s="25"/>
      <c r="AC137" s="25"/>
      <c r="AD137" s="26" t="s">
        <v>353</v>
      </c>
      <c r="AE137" s="25"/>
      <c r="AF137" s="25"/>
      <c r="AG137" s="25"/>
      <c r="AH137" s="27" t="s">
        <v>353</v>
      </c>
      <c r="AI137" s="28" t="s">
        <v>353</v>
      </c>
      <c r="AJ137" s="23" t="s">
        <v>353</v>
      </c>
      <c r="AK137" s="28" t="s">
        <v>353</v>
      </c>
      <c r="AL137" s="23" t="s">
        <v>353</v>
      </c>
      <c r="AM137" s="28" t="s">
        <v>353</v>
      </c>
      <c r="AN137" s="177"/>
      <c r="AO137" s="30"/>
      <c r="AP137" s="30"/>
      <c r="AQ137" s="30"/>
      <c r="AR137" s="30"/>
      <c r="AS137" s="30"/>
      <c r="AT137" s="30"/>
      <c r="AU137" s="30"/>
      <c r="AV137" s="30"/>
      <c r="AW137" s="30"/>
      <c r="AX137" s="30"/>
      <c r="AY137" s="30"/>
    </row>
    <row r="138" spans="1:51" s="31" customFormat="1" ht="18" x14ac:dyDescent="0.25">
      <c r="A138" s="162"/>
      <c r="B138" s="163"/>
      <c r="C138" s="165"/>
      <c r="D138" s="162"/>
      <c r="E138" s="162"/>
      <c r="F138" s="163"/>
      <c r="G138" s="163"/>
      <c r="H138" s="163"/>
      <c r="I138" s="163"/>
      <c r="J138" s="179"/>
      <c r="K138" s="163"/>
      <c r="L138" s="163"/>
      <c r="M138" s="201"/>
      <c r="N138" s="198"/>
      <c r="O138" s="181"/>
      <c r="P138" s="198"/>
      <c r="Q138" s="162"/>
      <c r="R138" s="198"/>
      <c r="S138" s="162"/>
      <c r="T138" s="22"/>
      <c r="U138" s="20"/>
      <c r="V138" s="20"/>
      <c r="W138" s="20"/>
      <c r="X138" s="20"/>
      <c r="Y138" s="20"/>
      <c r="Z138" s="20"/>
      <c r="AA138" s="22" t="s">
        <v>353</v>
      </c>
      <c r="AB138" s="25"/>
      <c r="AC138" s="25"/>
      <c r="AD138" s="26" t="s">
        <v>353</v>
      </c>
      <c r="AE138" s="25"/>
      <c r="AF138" s="25"/>
      <c r="AG138" s="25"/>
      <c r="AH138" s="27" t="s">
        <v>353</v>
      </c>
      <c r="AI138" s="28" t="s">
        <v>353</v>
      </c>
      <c r="AJ138" s="23" t="s">
        <v>353</v>
      </c>
      <c r="AK138" s="28" t="s">
        <v>353</v>
      </c>
      <c r="AL138" s="23" t="s">
        <v>353</v>
      </c>
      <c r="AM138" s="28" t="s">
        <v>353</v>
      </c>
      <c r="AN138" s="177"/>
      <c r="AO138" s="30"/>
      <c r="AP138" s="30"/>
      <c r="AQ138" s="30"/>
      <c r="AR138" s="30"/>
      <c r="AS138" s="30"/>
      <c r="AT138" s="30"/>
      <c r="AU138" s="30"/>
      <c r="AV138" s="30"/>
      <c r="AW138" s="30"/>
      <c r="AX138" s="30"/>
      <c r="AY138" s="30"/>
    </row>
    <row r="139" spans="1:51" s="31" customFormat="1" ht="69.95" customHeight="1" x14ac:dyDescent="0.25">
      <c r="A139" s="162">
        <v>33</v>
      </c>
      <c r="B139" s="163" t="s">
        <v>566</v>
      </c>
      <c r="C139" s="164" t="s">
        <v>567</v>
      </c>
      <c r="D139" s="162" t="s">
        <v>568</v>
      </c>
      <c r="E139" s="162" t="s">
        <v>569</v>
      </c>
      <c r="F139" s="163" t="s">
        <v>570</v>
      </c>
      <c r="G139" s="163" t="s">
        <v>48</v>
      </c>
      <c r="H139" s="163" t="s">
        <v>571</v>
      </c>
      <c r="I139" s="163" t="s">
        <v>572</v>
      </c>
      <c r="J139" s="179" t="s">
        <v>573</v>
      </c>
      <c r="K139" s="163" t="s">
        <v>574</v>
      </c>
      <c r="L139" s="163">
        <v>20</v>
      </c>
      <c r="M139" s="201" t="str">
        <f>IFERROR(IF(L139&lt;=0,"",IF(L139&lt;=2,"Muy Baja",IF(L139&lt;=24,"Baja",IF(L139&lt;=500,"Media",IF(L139&lt;=5000,"Alta","Muy Alta"))))),"")</f>
        <v>Baja</v>
      </c>
      <c r="N139" s="198">
        <f>IFERROR(IF(M139="","",IF(M139="Muy Baja",0.2,IF(M139="Baja",0.4,IF(M139="Media",0.6,IF(M139="Alta",0.8,IF(M139="Muy Alta",1,)))))),"")</f>
        <v>0.4</v>
      </c>
      <c r="O139" s="181" t="s">
        <v>53</v>
      </c>
      <c r="P139" s="198" t="str">
        <f>IF(NOT(ISERROR(MATCH(O139,'[9]Tabla Impacto'!$B$221:$B$223,0))),'[9]Tabla Impacto'!$F$223&amp;"Por favor no seleccionar los criterios de impacto(Afectación Económica o presupuestal y Pérdida Reputacional)",O139)</f>
        <v xml:space="preserve">     Mayor a 500 SMLMV </v>
      </c>
      <c r="Q139" s="162" t="str">
        <f>IFERROR(IF(OR(P139='[9]Tabla Impacto'!$C$11,P139='[9]Tabla Impacto'!$D$11),"Leve",IF(OR(P139='[9]Tabla Impacto'!$C$12,P139='[9]Tabla Impacto'!$D$12),"Menor",IF(OR(P139='[9]Tabla Impacto'!$C$13,P139='[9]Tabla Impacto'!$D$13),"Moderado",IF(OR(P139='[9]Tabla Impacto'!$C$14,P139='[9]Tabla Impacto'!$D$14),"Mayor",IF(OR(P139='[9]Tabla Impacto'!$C$15,P139='[9]Tabla Impacto'!$D$15),"Catastrófico",""))))),"")</f>
        <v>Catastrófico</v>
      </c>
      <c r="R139" s="198">
        <f>IFERROR(IF(Q139="","",IF(Q139="Leve",0.2,IF(Q139="Menor",0.4,IF(Q139="Moderado",0.6,IF(Q139="Mayor",0.8,IF(Q139="Catastrófico",1,)))))),"")</f>
        <v>1</v>
      </c>
      <c r="S139" s="162" t="str">
        <f>IFERROR(IF(OR(AND(M139="Muy Baja",Q139="Leve"),AND(M139="Muy Baja",Q139="Menor"),AND(M139="Baja",Q139="Leve")),"Bajo",IF(OR(AND(M139="Muy baja",Q139="Moderado"),AND(M139="Baja",Q139="Menor"),AND(M139="Baja",Q139="Moderado"),AND(M139="Media",Q139="Leve"),AND(M139="Media",Q139="Menor"),AND(M139="Media",Q139="Moderado"),AND(M139="Alta",Q139="Leve"),AND(M139="Alta",Q139="Menor")),"Moderado",IF(OR(AND(M139="Muy Baja",Q139="Mayor"),AND(M139="Baja",Q139="Mayor"),AND(M139="Media",Q139="Mayor"),AND(M139="Alta",Q139="Moderado"),AND(M139="Alta",Q139="Mayor"),AND(M139="Muy Alta",Q139="Leve"),AND(M139="Muy Alta",Q139="Menor"),AND(M139="Muy Alta",Q139="Moderado"),AND(M139="Muy Alta",Q139="Mayor")),"Alto",IF(OR(AND(M139="Muy Baja",Q139="Catastrófico"),AND(M139="Baja",Q139="Catastrófico"),AND(M139="Media",Q139="Catastrófico"),AND(M139="Alta",Q139="Catastrófico"),AND(M139="Muy Alta",Q139="Catastrófico")),"Extremo","")))),"")</f>
        <v>Extremo</v>
      </c>
      <c r="T139" s="22">
        <v>62</v>
      </c>
      <c r="U139" s="20" t="s">
        <v>575</v>
      </c>
      <c r="V139" s="20" t="s">
        <v>576</v>
      </c>
      <c r="W139" s="20" t="s">
        <v>122</v>
      </c>
      <c r="X139" s="20" t="s">
        <v>577</v>
      </c>
      <c r="Y139" s="20" t="s">
        <v>578</v>
      </c>
      <c r="Z139" s="20" t="s">
        <v>579</v>
      </c>
      <c r="AA139" s="22" t="str">
        <f>IF(OR(AB139="Preventivo",AB139="Detectivo"),"Probabilidad",IF(AB139="Correctivo","Impacto",""))</f>
        <v>Probabilidad</v>
      </c>
      <c r="AB139" s="25" t="s">
        <v>60</v>
      </c>
      <c r="AC139" s="25" t="s">
        <v>61</v>
      </c>
      <c r="AD139" s="26" t="str">
        <f t="shared" ref="AD139:AD165" si="102">IF(AND(AB139="Preventivo",AC139="Automático"),"50%",IF(AND(AB139="Preventivo",AC139="Manual"),"40%",IF(AND(AB139="Detectivo",AC139="Automático"),"40%",IF(AND(AB139="Detectivo",AC139="Manual"),"30%",IF(AND(AB139="Correctivo",AC139="Automático"),"35%",IF(AND(AB139="Correctivo",AC139="Manual"),"25%",""))))))</f>
        <v>50%</v>
      </c>
      <c r="AE139" s="25" t="s">
        <v>119</v>
      </c>
      <c r="AF139" s="25" t="s">
        <v>63</v>
      </c>
      <c r="AG139" s="25" t="s">
        <v>64</v>
      </c>
      <c r="AH139" s="27">
        <f>IFERROR(IF(AA139="Probabilidad",(N139-(+N139*AD139)),IF(AA139="Impacto",N139,"")),"")</f>
        <v>0.2</v>
      </c>
      <c r="AI139" s="28" t="str">
        <f>IFERROR(IF(AH139="","",IF(AH139&lt;=0.2,"Muy Baja",IF(AH139&lt;=0.4,"Baja",IF(AH139&lt;=0.6,"Media",IF(AH139&lt;=0.8,"Alta","Muy Alta"))))),"")</f>
        <v>Muy Baja</v>
      </c>
      <c r="AJ139" s="23">
        <f>+AH139</f>
        <v>0.2</v>
      </c>
      <c r="AK139" s="28" t="str">
        <f>IFERROR(IF(AL139="","",IF(AL139&lt;=0.2,"Leve",IF(AL139&lt;=0.4,"Menor",IF(AL139&lt;=0.6,"Moderado",IF(AL139&lt;=0.8,"Mayor","Catastrófico"))))),"")</f>
        <v>Catastrófico</v>
      </c>
      <c r="AL139" s="23">
        <f>IFERROR(IF(AA139="Impacto",(R139-(+R139*AD139)),IF(AA139="Probabilidad",R139,"")),"")</f>
        <v>1</v>
      </c>
      <c r="AM139" s="28" t="str">
        <f>IFERROR(IF(OR(AND(AI139="Muy Baja",AK139="Leve"),AND(AI139="Muy Baja",AK139="Menor"),AND(AI139="Baja",AK139="Leve")),"Bajo",IF(OR(AND(AI139="Muy baja",AK139="Moderado"),AND(AI139="Baja",AK139="Menor"),AND(AI139="Baja",AK139="Moderado"),AND(AI139="Media",AK139="Leve"),AND(AI139="Media",AK139="Menor"),AND(AI139="Media",AK139="Moderado"),AND(AI139="Alta",AK139="Leve"),AND(AI139="Alta",AK139="Menor")),"Moderado",IF(OR(AND(AI139="Muy Baja",AK139="Mayor"),AND(AI139="Baja",AK139="Mayor"),AND(AI139="Media",AK139="Mayor"),AND(AI139="Alta",AK139="Moderado"),AND(AI139="Alta",AK139="Mayor"),AND(AI139="Muy Alta",AK139="Leve"),AND(AI139="Muy Alta",AK139="Menor"),AND(AI139="Muy Alta",AK139="Moderado"),AND(AI139="Muy Alta",AK139="Mayor")),"Alto",IF(OR(AND(AI139="Muy Baja",AK139="Catastrófico"),AND(AI139="Baja",AK139="Catastrófico"),AND(AI139="Media",AK139="Catastrófico"),AND(AI139="Alta",AK139="Catastrófico"),AND(AI139="Muy Alta",AK139="Catastrófico")),"Extremo","")))),"")</f>
        <v>Extremo</v>
      </c>
      <c r="AN139" s="177" t="s">
        <v>65</v>
      </c>
      <c r="AO139" s="30"/>
      <c r="AP139" s="30"/>
      <c r="AQ139" s="30"/>
      <c r="AR139" s="30"/>
      <c r="AS139" s="30"/>
      <c r="AT139" s="30"/>
      <c r="AU139" s="30"/>
      <c r="AV139" s="30"/>
      <c r="AW139" s="30"/>
      <c r="AX139" s="30"/>
      <c r="AY139" s="30"/>
    </row>
    <row r="140" spans="1:51" ht="76.900000000000006" customHeight="1" x14ac:dyDescent="0.25">
      <c r="A140" s="162"/>
      <c r="B140" s="163"/>
      <c r="C140" s="178"/>
      <c r="D140" s="162"/>
      <c r="E140" s="162"/>
      <c r="F140" s="163"/>
      <c r="G140" s="163"/>
      <c r="H140" s="163"/>
      <c r="I140" s="163"/>
      <c r="J140" s="179"/>
      <c r="K140" s="163"/>
      <c r="L140" s="163"/>
      <c r="M140" s="201"/>
      <c r="N140" s="198"/>
      <c r="O140" s="181"/>
      <c r="P140" s="198"/>
      <c r="Q140" s="162"/>
      <c r="R140" s="198"/>
      <c r="S140" s="162"/>
      <c r="T140" s="22">
        <v>63</v>
      </c>
      <c r="U140" s="20" t="s">
        <v>580</v>
      </c>
      <c r="V140" s="20" t="s">
        <v>581</v>
      </c>
      <c r="W140" s="20" t="s">
        <v>396</v>
      </c>
      <c r="X140" s="20" t="s">
        <v>582</v>
      </c>
      <c r="Y140" s="20" t="s">
        <v>583</v>
      </c>
      <c r="Z140" s="20" t="s">
        <v>584</v>
      </c>
      <c r="AA140" s="22" t="str">
        <f t="shared" ref="AA140:AA156" si="103">IF(OR(AB140="Preventivo",AB140="Detectivo"),"Probabilidad",IF(AB140="Correctivo","Impacto",""))</f>
        <v>Probabilidad</v>
      </c>
      <c r="AB140" s="25" t="s">
        <v>60</v>
      </c>
      <c r="AC140" s="25" t="s">
        <v>61</v>
      </c>
      <c r="AD140" s="26" t="str">
        <f t="shared" si="102"/>
        <v>50%</v>
      </c>
      <c r="AE140" s="25" t="s">
        <v>62</v>
      </c>
      <c r="AF140" s="25" t="s">
        <v>283</v>
      </c>
      <c r="AG140" s="25" t="s">
        <v>64</v>
      </c>
      <c r="AH140" s="27">
        <f>IFERROR(IF(AND(AA139="Probabilidad",AA140="Probabilidad"),(AJ139-(+AJ139*AD140)),IF(AA140="Probabilidad",(N139-(+N139*AD140)),IF(AA140="Impacto",AJ139,""))),"")</f>
        <v>0.1</v>
      </c>
      <c r="AI140" s="28" t="str">
        <f t="shared" ref="AI140" si="104">IFERROR(IF(AH140="","",IF(AH140&lt;=0.2,"Muy Baja",IF(AH140&lt;=0.4,"Baja",IF(AH140&lt;=0.6,"Media",IF(AH140&lt;=0.8,"Alta","Muy Alta"))))),"")</f>
        <v>Muy Baja</v>
      </c>
      <c r="AJ140" s="23">
        <f>+AH140</f>
        <v>0.1</v>
      </c>
      <c r="AK140" s="28" t="str">
        <f t="shared" ref="AK140:AK144" si="105">IFERROR(IF(AL140="","",IF(AL140&lt;=0.2,"Leve",IF(AL140&lt;=0.4,"Menor",IF(AL140&lt;=0.6,"Moderado",IF(AL140&lt;=0.8,"Mayor","Catastrófico"))))),"")</f>
        <v>Catastrófico</v>
      </c>
      <c r="AL140" s="23">
        <f>IFERROR(IF(AND(AA139="Impacto",AA140="Impacto"),(AL139-(+AL139*AD140)),IF(AND(AA139="Probabilidad",AA140="Impacto"),(AL139-(+AL139*AD140)),IF(AA140="Probabilidad",AL139,""))),"")</f>
        <v>1</v>
      </c>
      <c r="AM140" s="28" t="str">
        <f>IFERROR(IF(OR(AND(AI140="Muy Baja",AK140="Leve"),AND(AI140="Muy Baja",AK140="Menor"),AND(AI140="Baja",AK140="Leve")),"Bajo",IF(OR(AND(AI140="Muy baja",AK140="Moderado"),AND(AI140="Baja",AK140="Menor"),AND(AI140="Baja",AK140="Moderado"),AND(AI140="Media",AK140="Leve"),AND(AI140="Media",AK140="Menor"),AND(AI140="Media",AK140="Moderado"),AND(AI140="Alta",AK140="Leve"),AND(AI140="Alta",AK140="Menor")),"Moderado",IF(OR(AND(AI140="Muy Baja",AK140="Mayor"),AND(AI140="Baja",AK140="Mayor"),AND(AI140="Media",AK140="Mayor"),AND(AI140="Alta",AK140="Moderado"),AND(AI140="Alta",AK140="Mayor"),AND(AI140="Muy Alta",AK140="Leve"),AND(AI140="Muy Alta",AK140="Menor"),AND(AI140="Muy Alta",AK140="Moderado"),AND(AI140="Muy Alta",AK140="Mayor")),"Alto",IF(OR(AND(AI140="Muy Baja",AK140="Catastrófico"),AND(AI140="Baja",AK140="Catastrófico"),AND(AI140="Media",AK140="Catastrófico"),AND(AI140="Alta",AK140="Catastrófico"),AND(AI140="Muy Alta",AK140="Catastrófico")),"Extremo","")))),"")</f>
        <v>Extremo</v>
      </c>
      <c r="AN140" s="177"/>
      <c r="AO140" s="4"/>
      <c r="AP140" s="4"/>
      <c r="AQ140" s="4"/>
      <c r="AR140" s="4"/>
      <c r="AS140" s="4"/>
      <c r="AT140" s="4"/>
      <c r="AU140" s="4"/>
      <c r="AV140" s="4"/>
      <c r="AW140" s="4"/>
      <c r="AX140" s="4"/>
      <c r="AY140" s="4"/>
    </row>
    <row r="141" spans="1:51" ht="69.95" customHeight="1" x14ac:dyDescent="0.25">
      <c r="A141" s="162"/>
      <c r="B141" s="163"/>
      <c r="C141" s="178"/>
      <c r="D141" s="162"/>
      <c r="E141" s="162"/>
      <c r="F141" s="163"/>
      <c r="G141" s="163"/>
      <c r="H141" s="163"/>
      <c r="I141" s="163"/>
      <c r="J141" s="179"/>
      <c r="K141" s="163"/>
      <c r="L141" s="163"/>
      <c r="M141" s="201"/>
      <c r="N141" s="198"/>
      <c r="O141" s="181"/>
      <c r="P141" s="198"/>
      <c r="Q141" s="162"/>
      <c r="R141" s="198"/>
      <c r="S141" s="162"/>
      <c r="T141" s="22">
        <v>64</v>
      </c>
      <c r="U141" s="20" t="s">
        <v>585</v>
      </c>
      <c r="V141" s="20" t="s">
        <v>586</v>
      </c>
      <c r="W141" s="20" t="s">
        <v>587</v>
      </c>
      <c r="X141" s="20" t="s">
        <v>588</v>
      </c>
      <c r="Y141" s="20" t="s">
        <v>589</v>
      </c>
      <c r="Z141" s="20" t="s">
        <v>590</v>
      </c>
      <c r="AA141" s="22" t="str">
        <f t="shared" si="103"/>
        <v>Probabilidad</v>
      </c>
      <c r="AB141" s="25" t="s">
        <v>60</v>
      </c>
      <c r="AC141" s="25" t="s">
        <v>70</v>
      </c>
      <c r="AD141" s="26" t="str">
        <f t="shared" si="102"/>
        <v>40%</v>
      </c>
      <c r="AE141" s="25" t="s">
        <v>62</v>
      </c>
      <c r="AF141" s="25" t="s">
        <v>283</v>
      </c>
      <c r="AG141" s="25" t="s">
        <v>64</v>
      </c>
      <c r="AH141" s="27">
        <f>IFERROR(IF(AND(AA140="Probabilidad",AA141="Probabilidad"),(AJ140-(+AJ140*AD141)),IF(AND(AA140="Impacto",AA141="Probabilidad"),(AJ139-(+AJ139*AD141)),IF(AA141="Impacto",AJ140,""))),"")</f>
        <v>0.06</v>
      </c>
      <c r="AI141" s="28" t="str">
        <f>IFERROR(IF(AH141="","",IF(AH141&lt;=0.2,"Muy Baja",IF(AH141&lt;=0.4,"Baja",IF(AH141&lt;=0.6,"Media",IF(AH141&lt;=0.8,"Alta","Muy Alta"))))),"")</f>
        <v>Muy Baja</v>
      </c>
      <c r="AJ141" s="23">
        <f>+AH141</f>
        <v>0.06</v>
      </c>
      <c r="AK141" s="28" t="str">
        <f t="shared" si="105"/>
        <v>Catastrófico</v>
      </c>
      <c r="AL141" s="23">
        <f>IFERROR(IF(AND(AA140="Impacto",AA141="Impacto"),(AL140-(+AL140*AD141)),IF(AND(AA140="Probabilidad",AA141="Impacto"),(AL140-(+AL140*AD141)),IF(AA141="Probabilidad",AL140,""))),"")</f>
        <v>1</v>
      </c>
      <c r="AM141" s="28" t="str">
        <f t="shared" ref="AM141:AM144" si="106">IFERROR(IF(OR(AND(AI141="Muy Baja",AK141="Leve"),AND(AI141="Muy Baja",AK141="Menor"),AND(AI141="Baja",AK141="Leve")),"Bajo",IF(OR(AND(AI141="Muy baja",AK141="Moderado"),AND(AI141="Baja",AK141="Menor"),AND(AI141="Baja",AK141="Moderado"),AND(AI141="Media",AK141="Leve"),AND(AI141="Media",AK141="Menor"),AND(AI141="Media",AK141="Moderado"),AND(AI141="Alta",AK141="Leve"),AND(AI141="Alta",AK141="Menor")),"Moderado",IF(OR(AND(AI141="Muy Baja",AK141="Mayor"),AND(AI141="Baja",AK141="Mayor"),AND(AI141="Media",AK141="Mayor"),AND(AI141="Alta",AK141="Moderado"),AND(AI141="Alta",AK141="Mayor"),AND(AI141="Muy Alta",AK141="Leve"),AND(AI141="Muy Alta",AK141="Menor"),AND(AI141="Muy Alta",AK141="Moderado"),AND(AI141="Muy Alta",AK141="Mayor")),"Alto",IF(OR(AND(AI141="Muy Baja",AK141="Catastrófico"),AND(AI141="Baja",AK141="Catastrófico"),AND(AI141="Media",AK141="Catastrófico"),AND(AI141="Alta",AK141="Catastrófico"),AND(AI141="Muy Alta",AK141="Catastrófico")),"Extremo","")))),"")</f>
        <v>Extremo</v>
      </c>
      <c r="AN141" s="177"/>
      <c r="AO141" s="4"/>
      <c r="AP141" s="4"/>
      <c r="AQ141" s="4"/>
      <c r="AR141" s="4"/>
      <c r="AS141" s="4"/>
      <c r="AT141" s="4"/>
      <c r="AU141" s="4"/>
      <c r="AV141" s="4"/>
      <c r="AW141" s="4"/>
      <c r="AX141" s="4"/>
      <c r="AY141" s="4"/>
    </row>
    <row r="142" spans="1:51" ht="82.9" customHeight="1" x14ac:dyDescent="0.25">
      <c r="A142" s="162"/>
      <c r="B142" s="163"/>
      <c r="C142" s="178"/>
      <c r="D142" s="162"/>
      <c r="E142" s="162"/>
      <c r="F142" s="163"/>
      <c r="G142" s="163"/>
      <c r="H142" s="163"/>
      <c r="I142" s="163"/>
      <c r="J142" s="179"/>
      <c r="K142" s="163"/>
      <c r="L142" s="163"/>
      <c r="M142" s="201"/>
      <c r="N142" s="198"/>
      <c r="O142" s="181"/>
      <c r="P142" s="198"/>
      <c r="Q142" s="162"/>
      <c r="R142" s="198"/>
      <c r="S142" s="162"/>
      <c r="T142" s="22">
        <v>65</v>
      </c>
      <c r="U142" s="20" t="s">
        <v>591</v>
      </c>
      <c r="V142" s="20" t="s">
        <v>592</v>
      </c>
      <c r="W142" s="20" t="s">
        <v>103</v>
      </c>
      <c r="X142" s="20" t="s">
        <v>593</v>
      </c>
      <c r="Y142" s="20" t="s">
        <v>594</v>
      </c>
      <c r="Z142" s="20" t="s">
        <v>595</v>
      </c>
      <c r="AA142" s="22" t="str">
        <f t="shared" si="103"/>
        <v>Probabilidad</v>
      </c>
      <c r="AB142" s="25" t="s">
        <v>60</v>
      </c>
      <c r="AC142" s="25" t="s">
        <v>70</v>
      </c>
      <c r="AD142" s="26" t="str">
        <f t="shared" si="102"/>
        <v>40%</v>
      </c>
      <c r="AE142" s="25" t="s">
        <v>62</v>
      </c>
      <c r="AF142" s="25" t="s">
        <v>63</v>
      </c>
      <c r="AG142" s="25" t="s">
        <v>64</v>
      </c>
      <c r="AH142" s="27">
        <f t="shared" ref="AH142:AH144" si="107">IFERROR(IF(AND(AA141="Probabilidad",AA142="Probabilidad"),(AJ141-(+AJ141*AD142)),IF(AND(AA141="Impacto",AA142="Probabilidad"),(AJ140-(+AJ140*AD142)),IF(AA142="Impacto",AJ141,""))),"")</f>
        <v>3.5999999999999997E-2</v>
      </c>
      <c r="AI142" s="28" t="str">
        <f t="shared" ref="AI142:AI144" si="108">IFERROR(IF(AH142="","",IF(AH142&lt;=0.2,"Muy Baja",IF(AH142&lt;=0.4,"Baja",IF(AH142&lt;=0.6,"Media",IF(AH142&lt;=0.8,"Alta","Muy Alta"))))),"")</f>
        <v>Muy Baja</v>
      </c>
      <c r="AJ142" s="23">
        <f t="shared" ref="AJ142:AJ144" si="109">+AH142</f>
        <v>3.5999999999999997E-2</v>
      </c>
      <c r="AK142" s="28" t="str">
        <f t="shared" si="105"/>
        <v>Catastrófico</v>
      </c>
      <c r="AL142" s="23">
        <f t="shared" ref="AL142:AL144" si="110">IFERROR(IF(AND(AA141="Impacto",AA142="Impacto"),(AL141-(+AL141*AD142)),IF(AND(AA141="Probabilidad",AA142="Impacto"),(AL141-(+AL141*AD142)),IF(AA142="Probabilidad",AL141,""))),"")</f>
        <v>1</v>
      </c>
      <c r="AM142" s="28" t="str">
        <f t="shared" si="106"/>
        <v>Extremo</v>
      </c>
      <c r="AN142" s="177"/>
      <c r="AO142" s="4"/>
      <c r="AP142" s="4"/>
      <c r="AQ142" s="4"/>
      <c r="AR142" s="4"/>
      <c r="AS142" s="4"/>
      <c r="AT142" s="4"/>
      <c r="AU142" s="4"/>
      <c r="AV142" s="4"/>
      <c r="AW142" s="4"/>
      <c r="AX142" s="4"/>
      <c r="AY142" s="4"/>
    </row>
    <row r="143" spans="1:51" ht="69.95" customHeight="1" x14ac:dyDescent="0.25">
      <c r="A143" s="162"/>
      <c r="B143" s="163"/>
      <c r="C143" s="178"/>
      <c r="D143" s="162"/>
      <c r="E143" s="162"/>
      <c r="F143" s="163"/>
      <c r="G143" s="163"/>
      <c r="H143" s="163"/>
      <c r="I143" s="163"/>
      <c r="J143" s="179"/>
      <c r="K143" s="163"/>
      <c r="L143" s="163"/>
      <c r="M143" s="201"/>
      <c r="N143" s="198"/>
      <c r="O143" s="181"/>
      <c r="P143" s="198"/>
      <c r="Q143" s="162"/>
      <c r="R143" s="198"/>
      <c r="S143" s="162"/>
      <c r="T143" s="22"/>
      <c r="U143" s="20"/>
      <c r="V143" s="20"/>
      <c r="W143" s="20"/>
      <c r="X143" s="20"/>
      <c r="Y143" s="20"/>
      <c r="Z143" s="20"/>
      <c r="AA143" s="22" t="str">
        <f t="shared" si="103"/>
        <v/>
      </c>
      <c r="AB143" s="25"/>
      <c r="AC143" s="25"/>
      <c r="AD143" s="26" t="str">
        <f t="shared" si="102"/>
        <v/>
      </c>
      <c r="AE143" s="25"/>
      <c r="AF143" s="25"/>
      <c r="AG143" s="25"/>
      <c r="AH143" s="27" t="str">
        <f t="shared" si="107"/>
        <v/>
      </c>
      <c r="AI143" s="28" t="str">
        <f t="shared" si="108"/>
        <v/>
      </c>
      <c r="AJ143" s="23" t="str">
        <f t="shared" si="109"/>
        <v/>
      </c>
      <c r="AK143" s="28" t="str">
        <f t="shared" si="105"/>
        <v/>
      </c>
      <c r="AL143" s="23" t="str">
        <f t="shared" si="110"/>
        <v/>
      </c>
      <c r="AM143" s="28" t="str">
        <f t="shared" si="106"/>
        <v/>
      </c>
      <c r="AN143" s="177"/>
      <c r="AO143" s="4"/>
      <c r="AP143" s="4"/>
      <c r="AQ143" s="4"/>
      <c r="AR143" s="4"/>
      <c r="AS143" s="4"/>
      <c r="AT143" s="4"/>
      <c r="AU143" s="4"/>
      <c r="AV143" s="4"/>
      <c r="AW143" s="4"/>
      <c r="AX143" s="4"/>
      <c r="AY143" s="4"/>
    </row>
    <row r="144" spans="1:51" ht="69.95" customHeight="1" x14ac:dyDescent="0.25">
      <c r="A144" s="162"/>
      <c r="B144" s="163"/>
      <c r="C144" s="165"/>
      <c r="D144" s="162"/>
      <c r="E144" s="162"/>
      <c r="F144" s="163"/>
      <c r="G144" s="163"/>
      <c r="H144" s="163"/>
      <c r="I144" s="163"/>
      <c r="J144" s="179"/>
      <c r="K144" s="163"/>
      <c r="L144" s="163"/>
      <c r="M144" s="201"/>
      <c r="N144" s="198"/>
      <c r="O144" s="181"/>
      <c r="P144" s="198"/>
      <c r="Q144" s="162"/>
      <c r="R144" s="198"/>
      <c r="S144" s="162"/>
      <c r="T144" s="22"/>
      <c r="U144" s="20"/>
      <c r="V144" s="20"/>
      <c r="W144" s="20"/>
      <c r="X144" s="20"/>
      <c r="Y144" s="20"/>
      <c r="Z144" s="20"/>
      <c r="AA144" s="22" t="str">
        <f t="shared" si="103"/>
        <v/>
      </c>
      <c r="AB144" s="25"/>
      <c r="AC144" s="25"/>
      <c r="AD144" s="26" t="str">
        <f t="shared" si="102"/>
        <v/>
      </c>
      <c r="AE144" s="25"/>
      <c r="AF144" s="25"/>
      <c r="AG144" s="25"/>
      <c r="AH144" s="27" t="str">
        <f t="shared" si="107"/>
        <v/>
      </c>
      <c r="AI144" s="28" t="str">
        <f t="shared" si="108"/>
        <v/>
      </c>
      <c r="AJ144" s="23" t="str">
        <f t="shared" si="109"/>
        <v/>
      </c>
      <c r="AK144" s="28" t="str">
        <f t="shared" si="105"/>
        <v/>
      </c>
      <c r="AL144" s="23" t="str">
        <f t="shared" si="110"/>
        <v/>
      </c>
      <c r="AM144" s="28" t="str">
        <f t="shared" si="106"/>
        <v/>
      </c>
      <c r="AN144" s="177"/>
      <c r="AO144" s="4"/>
      <c r="AP144" s="4"/>
      <c r="AQ144" s="4"/>
      <c r="AR144" s="4"/>
      <c r="AS144" s="4"/>
      <c r="AT144" s="4"/>
      <c r="AU144" s="4"/>
      <c r="AV144" s="4"/>
      <c r="AW144" s="4"/>
      <c r="AX144" s="4"/>
      <c r="AY144" s="4"/>
    </row>
    <row r="145" spans="1:51" ht="85.15" customHeight="1" x14ac:dyDescent="0.25">
      <c r="A145" s="162">
        <v>34</v>
      </c>
      <c r="B145" s="163" t="s">
        <v>566</v>
      </c>
      <c r="C145" s="164" t="s">
        <v>567</v>
      </c>
      <c r="D145" s="162" t="s">
        <v>568</v>
      </c>
      <c r="E145" s="162" t="s">
        <v>569</v>
      </c>
      <c r="F145" s="163" t="s">
        <v>596</v>
      </c>
      <c r="G145" s="163" t="s">
        <v>48</v>
      </c>
      <c r="H145" s="163" t="s">
        <v>597</v>
      </c>
      <c r="I145" s="163" t="s">
        <v>598</v>
      </c>
      <c r="J145" s="179" t="s">
        <v>599</v>
      </c>
      <c r="K145" s="163" t="s">
        <v>574</v>
      </c>
      <c r="L145" s="163">
        <v>10</v>
      </c>
      <c r="M145" s="201" t="str">
        <f t="shared" ref="M145" si="111">IFERROR(IF(L145&lt;=0,"",IF(L145&lt;=2,"Muy Baja",IF(L145&lt;=24,"Baja",IF(L145&lt;=500,"Media",IF(L145&lt;=5000,"Alta","Muy Alta"))))),"")</f>
        <v>Baja</v>
      </c>
      <c r="N145" s="198">
        <f t="shared" ref="N145" si="112">IFERROR(IF(M145="","",IF(M145="Muy Baja",0.2,IF(M145="Baja",0.4,IF(M145="Media",0.6,IF(M145="Alta",0.8,IF(M145="Muy Alta",1,)))))),"")</f>
        <v>0.4</v>
      </c>
      <c r="O145" s="181" t="s">
        <v>53</v>
      </c>
      <c r="P145" s="198" t="str">
        <f>IF(NOT(ISERROR(MATCH(O145,'[9]Tabla Impacto'!$B$221:$B$223,0))),'[9]Tabla Impacto'!$F$223&amp;"Por favor no seleccionar los criterios de impacto(Afectación Económica o presupuestal y Pérdida Reputacional)",O145)</f>
        <v xml:space="preserve">     Mayor a 500 SMLMV </v>
      </c>
      <c r="Q145" s="162" t="str">
        <f>IFERROR(IF(OR(P145='[9]Tabla Impacto'!$C$11,P145='[9]Tabla Impacto'!$D$11),"Leve",IF(OR(P145='[9]Tabla Impacto'!$C$12,P145='[9]Tabla Impacto'!$D$12),"Menor",IF(OR(P145='[9]Tabla Impacto'!$C$13,P145='[9]Tabla Impacto'!$D$13),"Moderado",IF(OR(P145='[9]Tabla Impacto'!$C$14,P145='[9]Tabla Impacto'!$D$14),"Mayor",IF(OR(P145='[9]Tabla Impacto'!$C$15,P145='[9]Tabla Impacto'!$D$15),"Catastrófico",""))))),"")</f>
        <v>Catastrófico</v>
      </c>
      <c r="R145" s="198"/>
      <c r="S145" s="162" t="str">
        <f t="shared" ref="S145" si="113">IFERROR(IF(OR(AND(M145="Muy Baja",Q145="Leve"),AND(M145="Muy Baja",Q145="Menor"),AND(M145="Baja",Q145="Leve")),"Bajo",IF(OR(AND(M145="Muy baja",Q145="Moderado"),AND(M145="Baja",Q145="Menor"),AND(M145="Baja",Q145="Moderado"),AND(M145="Media",Q145="Leve"),AND(M145="Media",Q145="Menor"),AND(M145="Media",Q145="Moderado"),AND(M145="Alta",Q145="Leve"),AND(M145="Alta",Q145="Menor")),"Moderado",IF(OR(AND(M145="Muy Baja",Q145="Mayor"),AND(M145="Baja",Q145="Mayor"),AND(M145="Media",Q145="Mayor"),AND(M145="Alta",Q145="Moderado"),AND(M145="Alta",Q145="Mayor"),AND(M145="Muy Alta",Q145="Leve"),AND(M145="Muy Alta",Q145="Menor"),AND(M145="Muy Alta",Q145="Moderado"),AND(M145="Muy Alta",Q145="Mayor")),"Alto",IF(OR(AND(M145="Muy Baja",Q145="Catastrófico"),AND(M145="Baja",Q145="Catastrófico"),AND(M145="Media",Q145="Catastrófico"),AND(M145="Alta",Q145="Catastrófico"),AND(M145="Muy Alta",Q145="Catastrófico")),"Extremo","")))),"")</f>
        <v>Extremo</v>
      </c>
      <c r="T145" s="22">
        <v>66</v>
      </c>
      <c r="U145" s="20" t="s">
        <v>600</v>
      </c>
      <c r="V145" s="20" t="s">
        <v>601</v>
      </c>
      <c r="W145" s="20" t="s">
        <v>433</v>
      </c>
      <c r="X145" s="20" t="s">
        <v>602</v>
      </c>
      <c r="Y145" s="20" t="s">
        <v>603</v>
      </c>
      <c r="Z145" s="20" t="s">
        <v>604</v>
      </c>
      <c r="AA145" s="22" t="str">
        <f t="shared" si="103"/>
        <v>Probabilidad</v>
      </c>
      <c r="AB145" s="25" t="s">
        <v>60</v>
      </c>
      <c r="AC145" s="25" t="s">
        <v>70</v>
      </c>
      <c r="AD145" s="26" t="str">
        <f t="shared" si="102"/>
        <v>40%</v>
      </c>
      <c r="AE145" s="25" t="s">
        <v>62</v>
      </c>
      <c r="AF145" s="25" t="s">
        <v>63</v>
      </c>
      <c r="AG145" s="25" t="s">
        <v>64</v>
      </c>
      <c r="AH145" s="27">
        <f>IFERROR(IF(AA145="Probabilidad",(N145-(+N145*AD145)),IF(AA145="Impacto",N145,"")),"")</f>
        <v>0.24</v>
      </c>
      <c r="AI145" s="28" t="str">
        <f>IFERROR(IF(AH145="","",IF(AH145&lt;=0.2,"Muy Baja",IF(AH145&lt;=0.4,"Baja",IF(AH145&lt;=0.6,"Media",IF(AH145&lt;=0.8,"Alta","Muy Alta"))))),"")</f>
        <v>Baja</v>
      </c>
      <c r="AJ145" s="23">
        <f>+AH145</f>
        <v>0.24</v>
      </c>
      <c r="AK145" s="28" t="str">
        <f>IFERROR(IF(AL145="","",IF(AL145&lt;=0.2,"Leve",IF(AL145&lt;=0.4,"Menor",IF(AL145&lt;=0.6,"Moderado",IF(AL145&lt;=0.8,"Mayor","Catastrófico"))))),"")</f>
        <v>Leve</v>
      </c>
      <c r="AL145" s="23">
        <f>IFERROR(IF(AA145="Impacto",(R145-(+R145*AD145)),IF(AA145="Probabilidad",R145,"")),"")</f>
        <v>0</v>
      </c>
      <c r="AM145" s="28" t="str">
        <f>IFERROR(IF(OR(AND(AI145="Muy Baja",AK145="Leve"),AND(AI145="Muy Baja",AK145="Menor"),AND(AI145="Baja",AK145="Leve")),"Bajo",IF(OR(AND(AI145="Muy baja",AK145="Moderado"),AND(AI145="Baja",AK145="Menor"),AND(AI145="Baja",AK145="Moderado"),AND(AI145="Media",AK145="Leve"),AND(AI145="Media",AK145="Menor"),AND(AI145="Media",AK145="Moderado"),AND(AI145="Alta",AK145="Leve"),AND(AI145="Alta",AK145="Menor")),"Moderado",IF(OR(AND(AI145="Muy Baja",AK145="Mayor"),AND(AI145="Baja",AK145="Mayor"),AND(AI145="Media",AK145="Mayor"),AND(AI145="Alta",AK145="Moderado"),AND(AI145="Alta",AK145="Mayor"),AND(AI145="Muy Alta",AK145="Leve"),AND(AI145="Muy Alta",AK145="Menor"),AND(AI145="Muy Alta",AK145="Moderado"),AND(AI145="Muy Alta",AK145="Mayor")),"Alto",IF(OR(AND(AI145="Muy Baja",AK145="Catastrófico"),AND(AI145="Baja",AK145="Catastrófico"),AND(AI145="Media",AK145="Catastrófico"),AND(AI145="Alta",AK145="Catastrófico"),AND(AI145="Muy Alta",AK145="Catastrófico")),"Extremo","")))),"")</f>
        <v>Bajo</v>
      </c>
      <c r="AN145" s="177" t="s">
        <v>65</v>
      </c>
      <c r="AO145" s="4"/>
      <c r="AP145" s="4"/>
      <c r="AQ145" s="4"/>
      <c r="AR145" s="4"/>
      <c r="AS145" s="4"/>
      <c r="AT145" s="4"/>
      <c r="AU145" s="4"/>
      <c r="AV145" s="4"/>
      <c r="AW145" s="4"/>
      <c r="AX145" s="4"/>
      <c r="AY145" s="4"/>
    </row>
    <row r="146" spans="1:51" ht="90.6" customHeight="1" x14ac:dyDescent="0.25">
      <c r="A146" s="162"/>
      <c r="B146" s="163"/>
      <c r="C146" s="178"/>
      <c r="D146" s="162"/>
      <c r="E146" s="162"/>
      <c r="F146" s="163"/>
      <c r="G146" s="163"/>
      <c r="H146" s="163"/>
      <c r="I146" s="163"/>
      <c r="J146" s="179"/>
      <c r="K146" s="163"/>
      <c r="L146" s="163"/>
      <c r="M146" s="201"/>
      <c r="N146" s="198"/>
      <c r="O146" s="181"/>
      <c r="P146" s="198"/>
      <c r="Q146" s="162"/>
      <c r="R146" s="198"/>
      <c r="S146" s="162"/>
      <c r="T146" s="22">
        <v>67</v>
      </c>
      <c r="U146" s="20" t="s">
        <v>605</v>
      </c>
      <c r="V146" s="20" t="s">
        <v>606</v>
      </c>
      <c r="W146" s="20" t="s">
        <v>433</v>
      </c>
      <c r="X146" s="20" t="s">
        <v>607</v>
      </c>
      <c r="Y146" s="20" t="s">
        <v>608</v>
      </c>
      <c r="Z146" s="20" t="s">
        <v>609</v>
      </c>
      <c r="AA146" s="22" t="str">
        <f t="shared" si="103"/>
        <v>Probabilidad</v>
      </c>
      <c r="AB146" s="25" t="s">
        <v>60</v>
      </c>
      <c r="AC146" s="25" t="s">
        <v>70</v>
      </c>
      <c r="AD146" s="26" t="str">
        <f t="shared" si="102"/>
        <v>40%</v>
      </c>
      <c r="AE146" s="25" t="s">
        <v>62</v>
      </c>
      <c r="AF146" s="25" t="s">
        <v>63</v>
      </c>
      <c r="AG146" s="25" t="s">
        <v>64</v>
      </c>
      <c r="AH146" s="27">
        <f>IFERROR(IF(AND(AA145="Probabilidad",AA146="Probabilidad"),(AJ145-(+AJ145*AD146)),IF(AA146="Probabilidad",(N145-(+N145*AD146)),IF(AA146="Impacto",AJ145,""))),"")</f>
        <v>0.14399999999999999</v>
      </c>
      <c r="AI146" s="28" t="str">
        <f t="shared" ref="AI146" si="114">IFERROR(IF(AH146="","",IF(AH146&lt;=0.2,"Muy Baja",IF(AH146&lt;=0.4,"Baja",IF(AH146&lt;=0.6,"Media",IF(AH146&lt;=0.8,"Alta","Muy Alta"))))),"")</f>
        <v>Muy Baja</v>
      </c>
      <c r="AJ146" s="23">
        <f>+AH146</f>
        <v>0.14399999999999999</v>
      </c>
      <c r="AK146" s="28" t="str">
        <f t="shared" ref="AK146:AK150" si="115">IFERROR(IF(AL146="","",IF(AL146&lt;=0.2,"Leve",IF(AL146&lt;=0.4,"Menor",IF(AL146&lt;=0.6,"Moderado",IF(AL146&lt;=0.8,"Mayor","Catastrófico"))))),"")</f>
        <v>Leve</v>
      </c>
      <c r="AL146" s="23">
        <f>IFERROR(IF(AND(AA145="Impacto",AA146="Impacto"),(AL145-(+AL145*AD146)),IF(AND(AA145="Probabilidad",AA146="Impacto"),(AL145-(+AL145*AD146)),IF(AA146="Probabilidad",AL145,""))),"")</f>
        <v>0</v>
      </c>
      <c r="AM146" s="28" t="str">
        <f>IFERROR(IF(OR(AND(AI146="Muy Baja",AK146="Leve"),AND(AI146="Muy Baja",AK146="Menor"),AND(AI146="Baja",AK146="Leve")),"Bajo",IF(OR(AND(AI146="Muy baja",AK146="Moderado"),AND(AI146="Baja",AK146="Menor"),AND(AI146="Baja",AK146="Moderado"),AND(AI146="Media",AK146="Leve"),AND(AI146="Media",AK146="Menor"),AND(AI146="Media",AK146="Moderado"),AND(AI146="Alta",AK146="Leve"),AND(AI146="Alta",AK146="Menor")),"Moderado",IF(OR(AND(AI146="Muy Baja",AK146="Mayor"),AND(AI146="Baja",AK146="Mayor"),AND(AI146="Media",AK146="Mayor"),AND(AI146="Alta",AK146="Moderado"),AND(AI146="Alta",AK146="Mayor"),AND(AI146="Muy Alta",AK146="Leve"),AND(AI146="Muy Alta",AK146="Menor"),AND(AI146="Muy Alta",AK146="Moderado"),AND(AI146="Muy Alta",AK146="Mayor")),"Alto",IF(OR(AND(AI146="Muy Baja",AK146="Catastrófico"),AND(AI146="Baja",AK146="Catastrófico"),AND(AI146="Media",AK146="Catastrófico"),AND(AI146="Alta",AK146="Catastrófico"),AND(AI146="Muy Alta",AK146="Catastrófico")),"Extremo","")))),"")</f>
        <v>Bajo</v>
      </c>
      <c r="AN146" s="177"/>
      <c r="AO146" s="4"/>
      <c r="AP146" s="4"/>
      <c r="AQ146" s="4"/>
      <c r="AR146" s="4"/>
      <c r="AS146" s="4"/>
      <c r="AT146" s="4"/>
      <c r="AU146" s="4"/>
      <c r="AV146" s="4"/>
      <c r="AW146" s="4"/>
      <c r="AX146" s="4"/>
      <c r="AY146" s="4"/>
    </row>
    <row r="147" spans="1:51" ht="84" customHeight="1" x14ac:dyDescent="0.25">
      <c r="A147" s="162"/>
      <c r="B147" s="163"/>
      <c r="C147" s="178"/>
      <c r="D147" s="162"/>
      <c r="E147" s="162"/>
      <c r="F147" s="163"/>
      <c r="G147" s="163"/>
      <c r="H147" s="163"/>
      <c r="I147" s="163"/>
      <c r="J147" s="179"/>
      <c r="K147" s="163"/>
      <c r="L147" s="163"/>
      <c r="M147" s="201"/>
      <c r="N147" s="198"/>
      <c r="O147" s="181"/>
      <c r="P147" s="198"/>
      <c r="Q147" s="162"/>
      <c r="R147" s="198"/>
      <c r="S147" s="162"/>
      <c r="T147" s="22">
        <v>68</v>
      </c>
      <c r="U147" s="20" t="s">
        <v>610</v>
      </c>
      <c r="V147" s="20" t="s">
        <v>611</v>
      </c>
      <c r="W147" s="20" t="s">
        <v>433</v>
      </c>
      <c r="X147" s="20" t="s">
        <v>612</v>
      </c>
      <c r="Y147" s="20" t="s">
        <v>613</v>
      </c>
      <c r="Z147" s="20" t="s">
        <v>614</v>
      </c>
      <c r="AA147" s="22" t="str">
        <f t="shared" si="103"/>
        <v>Probabilidad</v>
      </c>
      <c r="AB147" s="25" t="s">
        <v>60</v>
      </c>
      <c r="AC147" s="25" t="s">
        <v>70</v>
      </c>
      <c r="AD147" s="26" t="str">
        <f t="shared" si="102"/>
        <v>40%</v>
      </c>
      <c r="AE147" s="25" t="s">
        <v>62</v>
      </c>
      <c r="AF147" s="25" t="s">
        <v>283</v>
      </c>
      <c r="AG147" s="25" t="s">
        <v>64</v>
      </c>
      <c r="AH147" s="27">
        <f>IFERROR(IF(AND(AA146="Probabilidad",AA147="Probabilidad"),(AJ146-(+AJ146*AD147)),IF(AND(AA146="Impacto",AA147="Probabilidad"),(AJ145-(+AJ145*AD147)),IF(AA147="Impacto",AJ146,""))),"")</f>
        <v>8.6399999999999991E-2</v>
      </c>
      <c r="AI147" s="28" t="str">
        <f>IFERROR(IF(AH147="","",IF(AH147&lt;=0.2,"Muy Baja",IF(AH147&lt;=0.4,"Baja",IF(AH147&lt;=0.6,"Media",IF(AH147&lt;=0.8,"Alta","Muy Alta"))))),"")</f>
        <v>Muy Baja</v>
      </c>
      <c r="AJ147" s="23">
        <f>+AH147</f>
        <v>8.6399999999999991E-2</v>
      </c>
      <c r="AK147" s="28" t="str">
        <f t="shared" si="115"/>
        <v>Leve</v>
      </c>
      <c r="AL147" s="23">
        <f>IFERROR(IF(AND(AA146="Impacto",AA147="Impacto"),(AL146-(+AL146*AD147)),IF(AND(AA146="Probabilidad",AA147="Impacto"),(AL146-(+AL146*AD147)),IF(AA147="Probabilidad",AL146,""))),"")</f>
        <v>0</v>
      </c>
      <c r="AM147" s="28" t="str">
        <f t="shared" ref="AM147:AM150" si="116">IFERROR(IF(OR(AND(AI147="Muy Baja",AK147="Leve"),AND(AI147="Muy Baja",AK147="Menor"),AND(AI147="Baja",AK147="Leve")),"Bajo",IF(OR(AND(AI147="Muy baja",AK147="Moderado"),AND(AI147="Baja",AK147="Menor"),AND(AI147="Baja",AK147="Moderado"),AND(AI147="Media",AK147="Leve"),AND(AI147="Media",AK147="Menor"),AND(AI147="Media",AK147="Moderado"),AND(AI147="Alta",AK147="Leve"),AND(AI147="Alta",AK147="Menor")),"Moderado",IF(OR(AND(AI147="Muy Baja",AK147="Mayor"),AND(AI147="Baja",AK147="Mayor"),AND(AI147="Media",AK147="Mayor"),AND(AI147="Alta",AK147="Moderado"),AND(AI147="Alta",AK147="Mayor"),AND(AI147="Muy Alta",AK147="Leve"),AND(AI147="Muy Alta",AK147="Menor"),AND(AI147="Muy Alta",AK147="Moderado"),AND(AI147="Muy Alta",AK147="Mayor")),"Alto",IF(OR(AND(AI147="Muy Baja",AK147="Catastrófico"),AND(AI147="Baja",AK147="Catastrófico"),AND(AI147="Media",AK147="Catastrófico"),AND(AI147="Alta",AK147="Catastrófico"),AND(AI147="Muy Alta",AK147="Catastrófico")),"Extremo","")))),"")</f>
        <v>Bajo</v>
      </c>
      <c r="AN147" s="177"/>
      <c r="AO147" s="4"/>
      <c r="AP147" s="4"/>
      <c r="AQ147" s="4"/>
      <c r="AR147" s="4"/>
      <c r="AS147" s="4"/>
      <c r="AT147" s="4"/>
      <c r="AU147" s="4"/>
      <c r="AV147" s="4"/>
      <c r="AW147" s="4"/>
      <c r="AX147" s="4"/>
      <c r="AY147" s="4"/>
    </row>
    <row r="148" spans="1:51" ht="69.95" customHeight="1" x14ac:dyDescent="0.25">
      <c r="A148" s="162"/>
      <c r="B148" s="163"/>
      <c r="C148" s="178"/>
      <c r="D148" s="162"/>
      <c r="E148" s="162"/>
      <c r="F148" s="163"/>
      <c r="G148" s="163"/>
      <c r="H148" s="163"/>
      <c r="I148" s="163"/>
      <c r="J148" s="179"/>
      <c r="K148" s="163"/>
      <c r="L148" s="163"/>
      <c r="M148" s="201"/>
      <c r="N148" s="198"/>
      <c r="O148" s="181"/>
      <c r="P148" s="198"/>
      <c r="Q148" s="162"/>
      <c r="R148" s="198"/>
      <c r="S148" s="162"/>
      <c r="T148" s="22"/>
      <c r="U148" s="20"/>
      <c r="V148" s="20"/>
      <c r="W148" s="20"/>
      <c r="X148" s="20"/>
      <c r="Y148" s="20"/>
      <c r="Z148" s="20"/>
      <c r="AA148" s="22" t="str">
        <f t="shared" si="103"/>
        <v/>
      </c>
      <c r="AB148" s="25"/>
      <c r="AC148" s="25"/>
      <c r="AD148" s="26" t="str">
        <f t="shared" si="102"/>
        <v/>
      </c>
      <c r="AE148" s="25"/>
      <c r="AF148" s="25"/>
      <c r="AG148" s="25"/>
      <c r="AH148" s="27" t="str">
        <f t="shared" ref="AH148:AH150" si="117">IFERROR(IF(AND(AA147="Probabilidad",AA148="Probabilidad"),(AJ147-(+AJ147*AD148)),IF(AND(AA147="Impacto",AA148="Probabilidad"),(AJ146-(+AJ146*AD148)),IF(AA148="Impacto",AJ147,""))),"")</f>
        <v/>
      </c>
      <c r="AI148" s="28" t="str">
        <f t="shared" ref="AI148:AI150" si="118">IFERROR(IF(AH148="","",IF(AH148&lt;=0.2,"Muy Baja",IF(AH148&lt;=0.4,"Baja",IF(AH148&lt;=0.6,"Media",IF(AH148&lt;=0.8,"Alta","Muy Alta"))))),"")</f>
        <v/>
      </c>
      <c r="AJ148" s="23" t="str">
        <f t="shared" ref="AJ148:AJ150" si="119">+AH148</f>
        <v/>
      </c>
      <c r="AK148" s="28" t="str">
        <f t="shared" si="115"/>
        <v/>
      </c>
      <c r="AL148" s="23" t="str">
        <f t="shared" ref="AL148:AL150" si="120">IFERROR(IF(AND(AA147="Impacto",AA148="Impacto"),(AL147-(+AL147*AD148)),IF(AND(AA147="Probabilidad",AA148="Impacto"),(AL147-(+AL147*AD148)),IF(AA148="Probabilidad",AL147,""))),"")</f>
        <v/>
      </c>
      <c r="AM148" s="28" t="str">
        <f t="shared" si="116"/>
        <v/>
      </c>
      <c r="AN148" s="177"/>
      <c r="AO148" s="4"/>
      <c r="AP148" s="4"/>
      <c r="AQ148" s="4"/>
      <c r="AR148" s="4"/>
      <c r="AS148" s="4"/>
      <c r="AT148" s="4"/>
      <c r="AU148" s="4"/>
      <c r="AV148" s="4"/>
      <c r="AW148" s="4"/>
      <c r="AX148" s="4"/>
      <c r="AY148" s="4"/>
    </row>
    <row r="149" spans="1:51" ht="69.95" customHeight="1" x14ac:dyDescent="0.25">
      <c r="A149" s="162"/>
      <c r="B149" s="163"/>
      <c r="C149" s="178"/>
      <c r="D149" s="162"/>
      <c r="E149" s="162"/>
      <c r="F149" s="163"/>
      <c r="G149" s="163"/>
      <c r="H149" s="163"/>
      <c r="I149" s="163"/>
      <c r="J149" s="179"/>
      <c r="K149" s="163"/>
      <c r="L149" s="163"/>
      <c r="M149" s="201"/>
      <c r="N149" s="198"/>
      <c r="O149" s="181"/>
      <c r="P149" s="198"/>
      <c r="Q149" s="162"/>
      <c r="R149" s="198"/>
      <c r="S149" s="162"/>
      <c r="T149" s="22"/>
      <c r="U149" s="20"/>
      <c r="V149" s="20"/>
      <c r="W149" s="20"/>
      <c r="X149" s="20"/>
      <c r="Y149" s="20"/>
      <c r="Z149" s="20"/>
      <c r="AA149" s="22" t="str">
        <f t="shared" si="103"/>
        <v/>
      </c>
      <c r="AB149" s="25"/>
      <c r="AC149" s="25"/>
      <c r="AD149" s="26" t="str">
        <f t="shared" si="102"/>
        <v/>
      </c>
      <c r="AE149" s="25"/>
      <c r="AF149" s="25"/>
      <c r="AG149" s="25"/>
      <c r="AH149" s="27" t="str">
        <f t="shared" si="117"/>
        <v/>
      </c>
      <c r="AI149" s="28" t="str">
        <f t="shared" si="118"/>
        <v/>
      </c>
      <c r="AJ149" s="23" t="str">
        <f t="shared" si="119"/>
        <v/>
      </c>
      <c r="AK149" s="28" t="str">
        <f t="shared" si="115"/>
        <v/>
      </c>
      <c r="AL149" s="23" t="str">
        <f t="shared" si="120"/>
        <v/>
      </c>
      <c r="AM149" s="28" t="str">
        <f t="shared" si="116"/>
        <v/>
      </c>
      <c r="AN149" s="177"/>
      <c r="AO149" s="4"/>
      <c r="AP149" s="4"/>
      <c r="AQ149" s="4"/>
      <c r="AR149" s="4"/>
      <c r="AS149" s="4"/>
      <c r="AT149" s="4"/>
      <c r="AU149" s="4"/>
      <c r="AV149" s="4"/>
      <c r="AW149" s="4"/>
      <c r="AX149" s="4"/>
      <c r="AY149" s="4"/>
    </row>
    <row r="150" spans="1:51" ht="69.95" customHeight="1" x14ac:dyDescent="0.25">
      <c r="A150" s="162"/>
      <c r="B150" s="163"/>
      <c r="C150" s="165"/>
      <c r="D150" s="162"/>
      <c r="E150" s="162"/>
      <c r="F150" s="163"/>
      <c r="G150" s="163"/>
      <c r="H150" s="163"/>
      <c r="I150" s="163"/>
      <c r="J150" s="179"/>
      <c r="K150" s="163"/>
      <c r="L150" s="163"/>
      <c r="M150" s="201"/>
      <c r="N150" s="198"/>
      <c r="O150" s="181"/>
      <c r="P150" s="198"/>
      <c r="Q150" s="162"/>
      <c r="R150" s="198"/>
      <c r="S150" s="162"/>
      <c r="T150" s="22"/>
      <c r="U150" s="20"/>
      <c r="V150" s="20"/>
      <c r="W150" s="20"/>
      <c r="X150" s="20"/>
      <c r="Y150" s="20"/>
      <c r="Z150" s="20"/>
      <c r="AA150" s="22" t="str">
        <f t="shared" si="103"/>
        <v/>
      </c>
      <c r="AB150" s="25"/>
      <c r="AC150" s="25"/>
      <c r="AD150" s="26" t="str">
        <f t="shared" si="102"/>
        <v/>
      </c>
      <c r="AE150" s="25"/>
      <c r="AF150" s="25"/>
      <c r="AG150" s="25"/>
      <c r="AH150" s="27" t="str">
        <f t="shared" si="117"/>
        <v/>
      </c>
      <c r="AI150" s="28" t="str">
        <f t="shared" si="118"/>
        <v/>
      </c>
      <c r="AJ150" s="23" t="str">
        <f t="shared" si="119"/>
        <v/>
      </c>
      <c r="AK150" s="28" t="str">
        <f t="shared" si="115"/>
        <v/>
      </c>
      <c r="AL150" s="23" t="str">
        <f t="shared" si="120"/>
        <v/>
      </c>
      <c r="AM150" s="28" t="str">
        <f t="shared" si="116"/>
        <v/>
      </c>
      <c r="AN150" s="177"/>
      <c r="AO150" s="4"/>
      <c r="AP150" s="4"/>
      <c r="AQ150" s="4"/>
      <c r="AR150" s="4"/>
      <c r="AS150" s="4"/>
      <c r="AT150" s="4"/>
      <c r="AU150" s="4"/>
      <c r="AV150" s="4"/>
      <c r="AW150" s="4"/>
      <c r="AX150" s="4"/>
      <c r="AY150" s="4"/>
    </row>
    <row r="151" spans="1:51" ht="69.95" customHeight="1" x14ac:dyDescent="0.25">
      <c r="A151" s="162">
        <v>35</v>
      </c>
      <c r="B151" s="163" t="s">
        <v>566</v>
      </c>
      <c r="C151" s="164" t="s">
        <v>567</v>
      </c>
      <c r="D151" s="162" t="s">
        <v>568</v>
      </c>
      <c r="E151" s="162" t="s">
        <v>569</v>
      </c>
      <c r="F151" s="163" t="s">
        <v>615</v>
      </c>
      <c r="G151" s="163" t="s">
        <v>48</v>
      </c>
      <c r="H151" s="163" t="s">
        <v>616</v>
      </c>
      <c r="I151" s="163" t="s">
        <v>617</v>
      </c>
      <c r="J151" s="179" t="s">
        <v>618</v>
      </c>
      <c r="K151" s="163" t="s">
        <v>75</v>
      </c>
      <c r="L151" s="163">
        <v>20</v>
      </c>
      <c r="M151" s="201" t="str">
        <f t="shared" ref="M151" si="121">IFERROR(IF(L151&lt;=0,"",IF(L151&lt;=2,"Muy Baja",IF(L151&lt;=24,"Baja",IF(L151&lt;=500,"Media",IF(L151&lt;=5000,"Alta","Muy Alta"))))),"")</f>
        <v>Baja</v>
      </c>
      <c r="N151" s="198">
        <f t="shared" ref="N151" si="122">IFERROR(IF(M151="","",IF(M151="Muy Baja",0.2,IF(M151="Baja",0.4,IF(M151="Media",0.6,IF(M151="Alta",0.8,IF(M151="Muy Alta",1,)))))),"")</f>
        <v>0.4</v>
      </c>
      <c r="O151" s="181" t="s">
        <v>619</v>
      </c>
      <c r="P151" s="198" t="str">
        <f>IF(NOT(ISERROR(MATCH(O151,'[9]Tabla Impacto'!$B$221:$B$223,0))),'[9]Tabla Impacto'!$F$223&amp;"Por favor no seleccionar los criterios de impacto(Afectación Económica o presupuestal y Pérdida Reputacional)",O151)</f>
        <v xml:space="preserve">     Entre 10 y 50 SMLMV </v>
      </c>
      <c r="Q151" s="162" t="str">
        <f>IFERROR(IF(OR(P151='[9]Tabla Impacto'!$C$11,P151='[9]Tabla Impacto'!$D$11),"Leve",IF(OR(P151='[9]Tabla Impacto'!$C$12,P151='[9]Tabla Impacto'!$D$12),"Menor",IF(OR(P151='[9]Tabla Impacto'!$C$13,P151='[9]Tabla Impacto'!$D$13),"Moderado",IF(OR(P151='[9]Tabla Impacto'!$C$14,P151='[9]Tabla Impacto'!$D$14),"Mayor",IF(OR(P151='[9]Tabla Impacto'!$C$15,P151='[9]Tabla Impacto'!$D$15),"Catastrófico",""))))),"")</f>
        <v>Menor</v>
      </c>
      <c r="R151" s="198">
        <f t="shared" ref="R151" si="123">IFERROR(IF(Q151="","",IF(Q151="Leve",0.2,IF(Q151="Menor",0.4,IF(Q151="Moderado",0.6,IF(Q151="Mayor",0.8,IF(Q151="Catastrófico",1,)))))),"")</f>
        <v>0.4</v>
      </c>
      <c r="S151" s="162" t="str">
        <f t="shared" ref="S151" si="124">IFERROR(IF(OR(AND(M151="Muy Baja",Q151="Leve"),AND(M151="Muy Baja",Q151="Menor"),AND(M151="Baja",Q151="Leve")),"Bajo",IF(OR(AND(M151="Muy baja",Q151="Moderado"),AND(M151="Baja",Q151="Menor"),AND(M151="Baja",Q151="Moderado"),AND(M151="Media",Q151="Leve"),AND(M151="Media",Q151="Menor"),AND(M151="Media",Q151="Moderado"),AND(M151="Alta",Q151="Leve"),AND(M151="Alta",Q151="Menor")),"Moderado",IF(OR(AND(M151="Muy Baja",Q151="Mayor"),AND(M151="Baja",Q151="Mayor"),AND(M151="Media",Q151="Mayor"),AND(M151="Alta",Q151="Moderado"),AND(M151="Alta",Q151="Mayor"),AND(M151="Muy Alta",Q151="Leve"),AND(M151="Muy Alta",Q151="Menor"),AND(M151="Muy Alta",Q151="Moderado"),AND(M151="Muy Alta",Q151="Mayor")),"Alto",IF(OR(AND(M151="Muy Baja",Q151="Catastrófico"),AND(M151="Baja",Q151="Catastrófico"),AND(M151="Media",Q151="Catastrófico"),AND(M151="Alta",Q151="Catastrófico"),AND(M151="Muy Alta",Q151="Catastrófico")),"Extremo","")))),"")</f>
        <v>Moderado</v>
      </c>
      <c r="T151" s="22">
        <v>69</v>
      </c>
      <c r="U151" s="20" t="s">
        <v>620</v>
      </c>
      <c r="V151" s="20" t="s">
        <v>611</v>
      </c>
      <c r="W151" s="20" t="s">
        <v>433</v>
      </c>
      <c r="X151" s="20" t="s">
        <v>621</v>
      </c>
      <c r="Y151" s="20" t="s">
        <v>622</v>
      </c>
      <c r="Z151" s="20" t="s">
        <v>623</v>
      </c>
      <c r="AA151" s="22" t="str">
        <f t="shared" si="103"/>
        <v>Probabilidad</v>
      </c>
      <c r="AB151" s="25" t="s">
        <v>60</v>
      </c>
      <c r="AC151" s="25" t="s">
        <v>70</v>
      </c>
      <c r="AD151" s="26" t="str">
        <f t="shared" si="102"/>
        <v>40%</v>
      </c>
      <c r="AE151" s="25" t="s">
        <v>119</v>
      </c>
      <c r="AF151" s="25" t="s">
        <v>63</v>
      </c>
      <c r="AG151" s="25" t="s">
        <v>64</v>
      </c>
      <c r="AH151" s="27">
        <f>IFERROR(IF(AA151="Probabilidad",(N151-(+N151*AD151)),IF(AA151="Impacto",N151,"")),"")</f>
        <v>0.24</v>
      </c>
      <c r="AI151" s="28" t="str">
        <f>IFERROR(IF(AH151="","",IF(AH151&lt;=0.2,"Muy Baja",IF(AH151&lt;=0.4,"Baja",IF(AH151&lt;=0.6,"Media",IF(AH151&lt;=0.8,"Alta","Muy Alta"))))),"")</f>
        <v>Baja</v>
      </c>
      <c r="AJ151" s="23">
        <f>+AH151</f>
        <v>0.24</v>
      </c>
      <c r="AK151" s="28" t="str">
        <f>IFERROR(IF(AL151="","",IF(AL151&lt;=0.2,"Leve",IF(AL151&lt;=0.4,"Menor",IF(AL151&lt;=0.6,"Moderado",IF(AL151&lt;=0.8,"Mayor","Catastrófico"))))),"")</f>
        <v>Menor</v>
      </c>
      <c r="AL151" s="23">
        <f>IFERROR(IF(AA151="Impacto",(R151-(+R151*AD151)),IF(AA151="Probabilidad",R151,"")),"")</f>
        <v>0.4</v>
      </c>
      <c r="AM151" s="28" t="str">
        <f>IFERROR(IF(OR(AND(AI151="Muy Baja",AK151="Leve"),AND(AI151="Muy Baja",AK151="Menor"),AND(AI151="Baja",AK151="Leve")),"Bajo",IF(OR(AND(AI151="Muy baja",AK151="Moderado"),AND(AI151="Baja",AK151="Menor"),AND(AI151="Baja",AK151="Moderado"),AND(AI151="Media",AK151="Leve"),AND(AI151="Media",AK151="Menor"),AND(AI151="Media",AK151="Moderado"),AND(AI151="Alta",AK151="Leve"),AND(AI151="Alta",AK151="Menor")),"Moderado",IF(OR(AND(AI151="Muy Baja",AK151="Mayor"),AND(AI151="Baja",AK151="Mayor"),AND(AI151="Media",AK151="Mayor"),AND(AI151="Alta",AK151="Moderado"),AND(AI151="Alta",AK151="Mayor"),AND(AI151="Muy Alta",AK151="Leve"),AND(AI151="Muy Alta",AK151="Menor"),AND(AI151="Muy Alta",AK151="Moderado"),AND(AI151="Muy Alta",AK151="Mayor")),"Alto",IF(OR(AND(AI151="Muy Baja",AK151="Catastrófico"),AND(AI151="Baja",AK151="Catastrófico"),AND(AI151="Media",AK151="Catastrófico"),AND(AI151="Alta",AK151="Catastrófico"),AND(AI151="Muy Alta",AK151="Catastrófico")),"Extremo","")))),"")</f>
        <v>Moderado</v>
      </c>
      <c r="AN151" s="177"/>
      <c r="AO151" s="4"/>
      <c r="AP151" s="4"/>
      <c r="AQ151" s="4"/>
      <c r="AR151" s="4"/>
      <c r="AS151" s="4"/>
      <c r="AT151" s="4"/>
      <c r="AU151" s="4"/>
      <c r="AV151" s="4"/>
      <c r="AW151" s="4"/>
      <c r="AX151" s="4"/>
      <c r="AY151" s="4"/>
    </row>
    <row r="152" spans="1:51" ht="82.15" customHeight="1" x14ac:dyDescent="0.25">
      <c r="A152" s="162"/>
      <c r="B152" s="163"/>
      <c r="C152" s="178"/>
      <c r="D152" s="162"/>
      <c r="E152" s="162"/>
      <c r="F152" s="163"/>
      <c r="G152" s="163"/>
      <c r="H152" s="163"/>
      <c r="I152" s="163"/>
      <c r="J152" s="179"/>
      <c r="K152" s="163"/>
      <c r="L152" s="163"/>
      <c r="M152" s="201"/>
      <c r="N152" s="198"/>
      <c r="O152" s="181"/>
      <c r="P152" s="198"/>
      <c r="Q152" s="162"/>
      <c r="R152" s="198"/>
      <c r="S152" s="162"/>
      <c r="T152" s="22">
        <v>70</v>
      </c>
      <c r="U152" s="20" t="s">
        <v>624</v>
      </c>
      <c r="V152" s="20" t="s">
        <v>625</v>
      </c>
      <c r="W152" s="20" t="s">
        <v>433</v>
      </c>
      <c r="X152" s="20" t="s">
        <v>626</v>
      </c>
      <c r="Y152" s="20" t="s">
        <v>627</v>
      </c>
      <c r="Z152" s="20" t="s">
        <v>628</v>
      </c>
      <c r="AA152" s="22" t="str">
        <f t="shared" si="103"/>
        <v>Probabilidad</v>
      </c>
      <c r="AB152" s="25" t="s">
        <v>60</v>
      </c>
      <c r="AC152" s="25" t="s">
        <v>70</v>
      </c>
      <c r="AD152" s="26" t="str">
        <f t="shared" si="102"/>
        <v>40%</v>
      </c>
      <c r="AE152" s="25" t="s">
        <v>119</v>
      </c>
      <c r="AF152" s="25" t="s">
        <v>283</v>
      </c>
      <c r="AG152" s="25" t="s">
        <v>64</v>
      </c>
      <c r="AH152" s="27">
        <f>IFERROR(IF(AND(AA151="Probabilidad",AA152="Probabilidad"),(AJ151-(+AJ151*AD152)),IF(AA152="Probabilidad",(N151-(+N151*AD152)),IF(AA152="Impacto",AJ151,""))),"")</f>
        <v>0.14399999999999999</v>
      </c>
      <c r="AI152" s="28" t="str">
        <f t="shared" ref="AI152" si="125">IFERROR(IF(AH152="","",IF(AH152&lt;=0.2,"Muy Baja",IF(AH152&lt;=0.4,"Baja",IF(AH152&lt;=0.6,"Media",IF(AH152&lt;=0.8,"Alta","Muy Alta"))))),"")</f>
        <v>Muy Baja</v>
      </c>
      <c r="AJ152" s="23">
        <f>+AH152</f>
        <v>0.14399999999999999</v>
      </c>
      <c r="AK152" s="28" t="str">
        <f t="shared" ref="AK152:AK156" si="126">IFERROR(IF(AL152="","",IF(AL152&lt;=0.2,"Leve",IF(AL152&lt;=0.4,"Menor",IF(AL152&lt;=0.6,"Moderado",IF(AL152&lt;=0.8,"Mayor","Catastrófico"))))),"")</f>
        <v>Menor</v>
      </c>
      <c r="AL152" s="23">
        <f>IFERROR(IF(AND(AA151="Impacto",AA152="Impacto"),(AL151-(+AL151*AD152)),IF(AND(AA151="Probabilidad",AA152="Impacto"),(AL151-(+AL151*AD152)),IF(AA152="Probabilidad",AL151,""))),"")</f>
        <v>0.4</v>
      </c>
      <c r="AM152" s="28" t="str">
        <f>IFERROR(IF(OR(AND(AI152="Muy Baja",AK152="Leve"),AND(AI152="Muy Baja",AK152="Menor"),AND(AI152="Baja",AK152="Leve")),"Bajo",IF(OR(AND(AI152="Muy baja",AK152="Moderado"),AND(AI152="Baja",AK152="Menor"),AND(AI152="Baja",AK152="Moderado"),AND(AI152="Media",AK152="Leve"),AND(AI152="Media",AK152="Menor"),AND(AI152="Media",AK152="Moderado"),AND(AI152="Alta",AK152="Leve"),AND(AI152="Alta",AK152="Menor")),"Moderado",IF(OR(AND(AI152="Muy Baja",AK152="Mayor"),AND(AI152="Baja",AK152="Mayor"),AND(AI152="Media",AK152="Mayor"),AND(AI152="Alta",AK152="Moderado"),AND(AI152="Alta",AK152="Mayor"),AND(AI152="Muy Alta",AK152="Leve"),AND(AI152="Muy Alta",AK152="Menor"),AND(AI152="Muy Alta",AK152="Moderado"),AND(AI152="Muy Alta",AK152="Mayor")),"Alto",IF(OR(AND(AI152="Muy Baja",AK152="Catastrófico"),AND(AI152="Baja",AK152="Catastrófico"),AND(AI152="Media",AK152="Catastrófico"),AND(AI152="Alta",AK152="Catastrófico"),AND(AI152="Muy Alta",AK152="Catastrófico")),"Extremo","")))),"")</f>
        <v>Bajo</v>
      </c>
      <c r="AN152" s="177"/>
      <c r="AO152" s="4"/>
      <c r="AP152" s="4"/>
      <c r="AQ152" s="4"/>
      <c r="AR152" s="4"/>
      <c r="AS152" s="4"/>
      <c r="AT152" s="4"/>
      <c r="AU152" s="4"/>
      <c r="AV152" s="4"/>
      <c r="AW152" s="4"/>
      <c r="AX152" s="4"/>
      <c r="AY152" s="4"/>
    </row>
    <row r="153" spans="1:51" ht="69.95" customHeight="1" x14ac:dyDescent="0.25">
      <c r="A153" s="162"/>
      <c r="B153" s="163"/>
      <c r="C153" s="178"/>
      <c r="D153" s="162"/>
      <c r="E153" s="162"/>
      <c r="F153" s="163"/>
      <c r="G153" s="163"/>
      <c r="H153" s="163"/>
      <c r="I153" s="163"/>
      <c r="J153" s="179"/>
      <c r="K153" s="163"/>
      <c r="L153" s="163"/>
      <c r="M153" s="201"/>
      <c r="N153" s="198"/>
      <c r="O153" s="181"/>
      <c r="P153" s="198"/>
      <c r="Q153" s="162"/>
      <c r="R153" s="198"/>
      <c r="S153" s="162"/>
      <c r="T153" s="22"/>
      <c r="U153" s="20"/>
      <c r="V153" s="20"/>
      <c r="W153" s="20"/>
      <c r="X153" s="20"/>
      <c r="Y153" s="20"/>
      <c r="Z153" s="74"/>
      <c r="AA153" s="22" t="str">
        <f t="shared" si="103"/>
        <v/>
      </c>
      <c r="AB153" s="25"/>
      <c r="AC153" s="25"/>
      <c r="AD153" s="26" t="str">
        <f t="shared" si="102"/>
        <v/>
      </c>
      <c r="AE153" s="25"/>
      <c r="AF153" s="25"/>
      <c r="AG153" s="25"/>
      <c r="AH153" s="27" t="str">
        <f>IFERROR(IF(AND(AA152="Probabilidad",AA153="Probabilidad"),(AJ152-(+AJ152*AD153)),IF(AND(AA152="Impacto",AA153="Probabilidad"),(AJ151-(+AJ151*AD153)),IF(AA153="Impacto",AJ152,""))),"")</f>
        <v/>
      </c>
      <c r="AI153" s="28" t="str">
        <f>IFERROR(IF(AH153="","",IF(AH153&lt;=0.2,"Muy Baja",IF(AH153&lt;=0.4,"Baja",IF(AH153&lt;=0.6,"Media",IF(AH153&lt;=0.8,"Alta","Muy Alta"))))),"")</f>
        <v/>
      </c>
      <c r="AJ153" s="23" t="str">
        <f>+AH153</f>
        <v/>
      </c>
      <c r="AK153" s="28" t="str">
        <f t="shared" si="126"/>
        <v/>
      </c>
      <c r="AL153" s="23" t="str">
        <f>IFERROR(IF(AND(AA152="Impacto",AA153="Impacto"),(AL152-(+AL152*AD153)),IF(AND(AA152="Probabilidad",AA153="Impacto"),(AL152-(+AL152*AD153)),IF(AA153="Probabilidad",AL152,""))),"")</f>
        <v/>
      </c>
      <c r="AM153" s="28" t="str">
        <f t="shared" ref="AM153:AM156" si="127">IFERROR(IF(OR(AND(AI153="Muy Baja",AK153="Leve"),AND(AI153="Muy Baja",AK153="Menor"),AND(AI153="Baja",AK153="Leve")),"Bajo",IF(OR(AND(AI153="Muy baja",AK153="Moderado"),AND(AI153="Baja",AK153="Menor"),AND(AI153="Baja",AK153="Moderado"),AND(AI153="Media",AK153="Leve"),AND(AI153="Media",AK153="Menor"),AND(AI153="Media",AK153="Moderado"),AND(AI153="Alta",AK153="Leve"),AND(AI153="Alta",AK153="Menor")),"Moderado",IF(OR(AND(AI153="Muy Baja",AK153="Mayor"),AND(AI153="Baja",AK153="Mayor"),AND(AI153="Media",AK153="Mayor"),AND(AI153="Alta",AK153="Moderado"),AND(AI153="Alta",AK153="Mayor"),AND(AI153="Muy Alta",AK153="Leve"),AND(AI153="Muy Alta",AK153="Menor"),AND(AI153="Muy Alta",AK153="Moderado"),AND(AI153="Muy Alta",AK153="Mayor")),"Alto",IF(OR(AND(AI153="Muy Baja",AK153="Catastrófico"),AND(AI153="Baja",AK153="Catastrófico"),AND(AI153="Media",AK153="Catastrófico"),AND(AI153="Alta",AK153="Catastrófico"),AND(AI153="Muy Alta",AK153="Catastrófico")),"Extremo","")))),"")</f>
        <v/>
      </c>
      <c r="AN153" s="177"/>
      <c r="AO153" s="4"/>
      <c r="AP153" s="4"/>
      <c r="AQ153" s="4"/>
      <c r="AR153" s="4"/>
      <c r="AS153" s="4"/>
      <c r="AT153" s="4"/>
      <c r="AU153" s="4"/>
      <c r="AV153" s="4"/>
      <c r="AW153" s="4"/>
      <c r="AX153" s="4"/>
      <c r="AY153" s="4"/>
    </row>
    <row r="154" spans="1:51" ht="69.95" customHeight="1" x14ac:dyDescent="0.25">
      <c r="A154" s="162"/>
      <c r="B154" s="163"/>
      <c r="C154" s="178"/>
      <c r="D154" s="162"/>
      <c r="E154" s="162"/>
      <c r="F154" s="163"/>
      <c r="G154" s="163"/>
      <c r="H154" s="163"/>
      <c r="I154" s="163"/>
      <c r="J154" s="179"/>
      <c r="K154" s="163"/>
      <c r="L154" s="163"/>
      <c r="M154" s="201"/>
      <c r="N154" s="198"/>
      <c r="O154" s="181"/>
      <c r="P154" s="198"/>
      <c r="Q154" s="162"/>
      <c r="R154" s="198"/>
      <c r="S154" s="162"/>
      <c r="T154" s="22"/>
      <c r="U154" s="20"/>
      <c r="V154" s="20"/>
      <c r="W154" s="20"/>
      <c r="X154" s="20"/>
      <c r="Y154" s="20"/>
      <c r="Z154" s="20"/>
      <c r="AA154" s="22" t="str">
        <f t="shared" si="103"/>
        <v/>
      </c>
      <c r="AB154" s="25"/>
      <c r="AC154" s="25"/>
      <c r="AD154" s="26" t="str">
        <f t="shared" si="102"/>
        <v/>
      </c>
      <c r="AE154" s="25"/>
      <c r="AF154" s="25"/>
      <c r="AG154" s="25"/>
      <c r="AH154" s="27" t="str">
        <f t="shared" ref="AH154:AH156" si="128">IFERROR(IF(AND(AA153="Probabilidad",AA154="Probabilidad"),(AJ153-(+AJ153*AD154)),IF(AND(AA153="Impacto",AA154="Probabilidad"),(AJ152-(+AJ152*AD154)),IF(AA154="Impacto",AJ153,""))),"")</f>
        <v/>
      </c>
      <c r="AI154" s="28" t="str">
        <f t="shared" ref="AI154:AI156" si="129">IFERROR(IF(AH154="","",IF(AH154&lt;=0.2,"Muy Baja",IF(AH154&lt;=0.4,"Baja",IF(AH154&lt;=0.6,"Media",IF(AH154&lt;=0.8,"Alta","Muy Alta"))))),"")</f>
        <v/>
      </c>
      <c r="AJ154" s="23" t="str">
        <f t="shared" ref="AJ154:AJ156" si="130">+AH154</f>
        <v/>
      </c>
      <c r="AK154" s="28" t="str">
        <f t="shared" si="126"/>
        <v/>
      </c>
      <c r="AL154" s="23" t="str">
        <f t="shared" ref="AL154:AL156" si="131">IFERROR(IF(AND(AA153="Impacto",AA154="Impacto"),(AL153-(+AL153*AD154)),IF(AND(AA153="Probabilidad",AA154="Impacto"),(AL153-(+AL153*AD154)),IF(AA154="Probabilidad",AL153,""))),"")</f>
        <v/>
      </c>
      <c r="AM154" s="28" t="str">
        <f t="shared" si="127"/>
        <v/>
      </c>
      <c r="AN154" s="177"/>
      <c r="AO154" s="4"/>
      <c r="AP154" s="4"/>
      <c r="AQ154" s="4"/>
      <c r="AR154" s="4"/>
      <c r="AS154" s="4"/>
      <c r="AT154" s="4"/>
      <c r="AU154" s="4"/>
      <c r="AV154" s="4"/>
      <c r="AW154" s="4"/>
      <c r="AX154" s="4"/>
      <c r="AY154" s="4"/>
    </row>
    <row r="155" spans="1:51" ht="69.95" customHeight="1" x14ac:dyDescent="0.25">
      <c r="A155" s="162"/>
      <c r="B155" s="163"/>
      <c r="C155" s="178"/>
      <c r="D155" s="162"/>
      <c r="E155" s="162"/>
      <c r="F155" s="163"/>
      <c r="G155" s="163"/>
      <c r="H155" s="163"/>
      <c r="I155" s="163"/>
      <c r="J155" s="179"/>
      <c r="K155" s="163"/>
      <c r="L155" s="163"/>
      <c r="M155" s="201"/>
      <c r="N155" s="198"/>
      <c r="O155" s="181"/>
      <c r="P155" s="198"/>
      <c r="Q155" s="162"/>
      <c r="R155" s="198"/>
      <c r="S155" s="162"/>
      <c r="T155" s="22"/>
      <c r="U155" s="20"/>
      <c r="V155" s="20"/>
      <c r="W155" s="20"/>
      <c r="X155" s="20"/>
      <c r="Y155" s="20"/>
      <c r="Z155" s="20"/>
      <c r="AA155" s="22" t="str">
        <f t="shared" si="103"/>
        <v/>
      </c>
      <c r="AB155" s="25"/>
      <c r="AC155" s="25"/>
      <c r="AD155" s="26" t="str">
        <f t="shared" si="102"/>
        <v/>
      </c>
      <c r="AE155" s="25"/>
      <c r="AF155" s="25"/>
      <c r="AG155" s="25"/>
      <c r="AH155" s="27" t="str">
        <f t="shared" si="128"/>
        <v/>
      </c>
      <c r="AI155" s="28" t="str">
        <f t="shared" si="129"/>
        <v/>
      </c>
      <c r="AJ155" s="23" t="str">
        <f t="shared" si="130"/>
        <v/>
      </c>
      <c r="AK155" s="28" t="str">
        <f t="shared" si="126"/>
        <v/>
      </c>
      <c r="AL155" s="23" t="str">
        <f t="shared" si="131"/>
        <v/>
      </c>
      <c r="AM155" s="28" t="str">
        <f t="shared" si="127"/>
        <v/>
      </c>
      <c r="AN155" s="177"/>
      <c r="AO155" s="4"/>
      <c r="AP155" s="4"/>
      <c r="AQ155" s="4"/>
      <c r="AR155" s="4"/>
      <c r="AS155" s="4"/>
      <c r="AT155" s="4"/>
      <c r="AU155" s="4"/>
      <c r="AV155" s="4"/>
      <c r="AW155" s="4"/>
      <c r="AX155" s="4"/>
      <c r="AY155" s="4"/>
    </row>
    <row r="156" spans="1:51" ht="69.95" customHeight="1" x14ac:dyDescent="0.25">
      <c r="A156" s="162"/>
      <c r="B156" s="163"/>
      <c r="C156" s="165"/>
      <c r="D156" s="162"/>
      <c r="E156" s="162"/>
      <c r="F156" s="163"/>
      <c r="G156" s="163"/>
      <c r="H156" s="163"/>
      <c r="I156" s="163"/>
      <c r="J156" s="179"/>
      <c r="K156" s="163"/>
      <c r="L156" s="163"/>
      <c r="M156" s="201"/>
      <c r="N156" s="198"/>
      <c r="O156" s="181"/>
      <c r="P156" s="198"/>
      <c r="Q156" s="162"/>
      <c r="R156" s="198"/>
      <c r="S156" s="162"/>
      <c r="T156" s="22"/>
      <c r="U156" s="20"/>
      <c r="V156" s="20"/>
      <c r="W156" s="20"/>
      <c r="X156" s="20"/>
      <c r="Y156" s="20"/>
      <c r="Z156" s="20"/>
      <c r="AA156" s="22" t="str">
        <f t="shared" si="103"/>
        <v/>
      </c>
      <c r="AB156" s="25"/>
      <c r="AC156" s="25"/>
      <c r="AD156" s="26" t="str">
        <f t="shared" si="102"/>
        <v/>
      </c>
      <c r="AE156" s="25"/>
      <c r="AF156" s="25"/>
      <c r="AG156" s="25"/>
      <c r="AH156" s="27" t="str">
        <f t="shared" si="128"/>
        <v/>
      </c>
      <c r="AI156" s="28" t="str">
        <f t="shared" si="129"/>
        <v/>
      </c>
      <c r="AJ156" s="23" t="str">
        <f t="shared" si="130"/>
        <v/>
      </c>
      <c r="AK156" s="28" t="str">
        <f t="shared" si="126"/>
        <v/>
      </c>
      <c r="AL156" s="23" t="str">
        <f t="shared" si="131"/>
        <v/>
      </c>
      <c r="AM156" s="28" t="str">
        <f t="shared" si="127"/>
        <v/>
      </c>
      <c r="AN156" s="177"/>
      <c r="AO156" s="4"/>
      <c r="AP156" s="4"/>
      <c r="AQ156" s="4"/>
      <c r="AR156" s="4"/>
      <c r="AS156" s="4"/>
      <c r="AT156" s="4"/>
      <c r="AU156" s="4"/>
      <c r="AV156" s="4"/>
      <c r="AW156" s="4"/>
      <c r="AX156" s="4"/>
      <c r="AY156" s="4"/>
    </row>
    <row r="157" spans="1:51" s="31" customFormat="1" ht="289.5" customHeight="1" x14ac:dyDescent="0.25">
      <c r="A157" s="162">
        <v>36</v>
      </c>
      <c r="B157" s="163" t="s">
        <v>629</v>
      </c>
      <c r="C157" s="164" t="s">
        <v>630</v>
      </c>
      <c r="D157" s="162" t="s">
        <v>93</v>
      </c>
      <c r="E157" s="162" t="s">
        <v>631</v>
      </c>
      <c r="F157" s="163" t="s">
        <v>632</v>
      </c>
      <c r="G157" s="163" t="s">
        <v>195</v>
      </c>
      <c r="H157" s="163" t="s">
        <v>633</v>
      </c>
      <c r="I157" s="163" t="s">
        <v>634</v>
      </c>
      <c r="J157" s="179" t="s">
        <v>635</v>
      </c>
      <c r="K157" s="163" t="s">
        <v>52</v>
      </c>
      <c r="L157" s="163">
        <v>340</v>
      </c>
      <c r="M157" s="201" t="str">
        <f>IFERROR(IF(L157&lt;=0,"",IF(L157&lt;=2,"Muy Baja",IF(L157&lt;=24,"Baja",IF(L157&lt;=500,"Media",IF(L157&lt;=5000,"Alta","Muy Alta"))))),"")</f>
        <v>Media</v>
      </c>
      <c r="N157" s="198">
        <f>IFERROR(IF(M157="","",IF(M157="Muy Baja",0.2,IF(M157="Baja",0.4,IF(M157="Media",0.6,IF(M157="Alta",0.8,IF(M157="Muy Alta",1,)))))),"")</f>
        <v>0.6</v>
      </c>
      <c r="O157" s="181" t="s">
        <v>200</v>
      </c>
      <c r="P157" s="198" t="str">
        <f>IF(NOT(ISERROR(MATCH(O157,'[10]Tabla Impacto'!$B$221:$B$223,0))),'[10]Tabla Impacto'!$F$223&amp;"Por favor no seleccionar los criterios de impacto(Afectación Económica o presupuestal y Pérdida Reputacional)",O157)</f>
        <v xml:space="preserve">     El riesgo afecta la imagen de alguna área de la organización</v>
      </c>
      <c r="Q157" s="162" t="str">
        <f>IFERROR(IF(OR(P157='[10]Tabla Impacto'!$C$11,P157='[10]Tabla Impacto'!$D$11),"Leve",IF(OR(P157='[10]Tabla Impacto'!$C$12,P157='[10]Tabla Impacto'!$D$12),"Menor",IF(OR(P157='[10]Tabla Impacto'!$C$13,P157='[10]Tabla Impacto'!$D$13),"Moderado",IF(OR(P157='[10]Tabla Impacto'!$C$14,P157='[10]Tabla Impacto'!$D$14),"Mayor",IF(OR(P157='[10]Tabla Impacto'!$C$15,P157='[10]Tabla Impacto'!$D$15),"Catastrófico",""))))),"")</f>
        <v>Leve</v>
      </c>
      <c r="R157" s="198">
        <f>IFERROR(IF(Q157="","",IF(Q157="Leve",0.2,IF(Q157="Menor",0.4,IF(Q157="Moderado",0.6,IF(Q157="Mayor",0.8,IF(Q157="Catastrófico",1,)))))),"")</f>
        <v>0.2</v>
      </c>
      <c r="S157" s="162" t="str">
        <f>IFERROR(IF(OR(AND(M157="Muy Baja",Q157="Leve"),AND(M157="Muy Baja",Q157="Menor"),AND(M157="Baja",Q157="Leve")),"Bajo",IF(OR(AND(M157="Muy baja",Q157="Moderado"),AND(M157="Baja",Q157="Menor"),AND(M157="Baja",Q157="Moderado"),AND(M157="Media",Q157="Leve"),AND(M157="Media",Q157="Menor"),AND(M157="Media",Q157="Moderado"),AND(M157="Alta",Q157="Leve"),AND(M157="Alta",Q157="Menor")),"Moderado",IF(OR(AND(M157="Muy Baja",Q157="Mayor"),AND(M157="Baja",Q157="Mayor"),AND(M157="Media",Q157="Mayor"),AND(M157="Alta",Q157="Moderado"),AND(M157="Alta",Q157="Mayor"),AND(M157="Muy Alta",Q157="Leve"),AND(M157="Muy Alta",Q157="Menor"),AND(M157="Muy Alta",Q157="Moderado"),AND(M157="Muy Alta",Q157="Mayor")),"Alto",IF(OR(AND(M157="Muy Baja",Q157="Catastrófico"),AND(M157="Baja",Q157="Catastrófico"),AND(M157="Media",Q157="Catastrófico"),AND(M157="Alta",Q157="Catastrófico"),AND(M157="Muy Alta",Q157="Catastrófico")),"Extremo","")))),"")</f>
        <v>Moderado</v>
      </c>
      <c r="T157" s="22">
        <v>71</v>
      </c>
      <c r="U157" s="20" t="s">
        <v>636</v>
      </c>
      <c r="V157" s="20" t="s">
        <v>637</v>
      </c>
      <c r="W157" s="20" t="s">
        <v>638</v>
      </c>
      <c r="X157" s="46" t="s">
        <v>639</v>
      </c>
      <c r="Y157" s="46" t="s">
        <v>640</v>
      </c>
      <c r="Z157" s="46" t="s">
        <v>641</v>
      </c>
      <c r="AA157" s="22" t="str">
        <f>IF(OR(AB157="Preventivo",AB157="Detectivo"),"Probabilidad",IF(AB157="Correctivo","Impacto",""))</f>
        <v>Probabilidad</v>
      </c>
      <c r="AB157" s="25" t="s">
        <v>83</v>
      </c>
      <c r="AC157" s="25" t="s">
        <v>70</v>
      </c>
      <c r="AD157" s="26" t="str">
        <f t="shared" si="102"/>
        <v>30%</v>
      </c>
      <c r="AE157" s="25" t="s">
        <v>119</v>
      </c>
      <c r="AF157" s="25" t="s">
        <v>63</v>
      </c>
      <c r="AG157" s="25" t="s">
        <v>64</v>
      </c>
      <c r="AH157" s="27">
        <f>IFERROR(IF(AA157="Probabilidad",(N157-(+N157*AD157)),IF(AA157="Impacto",N157,"")),"")</f>
        <v>0.42</v>
      </c>
      <c r="AI157" s="28" t="str">
        <f>IFERROR(IF(AH157="","",IF(AH157&lt;=0.2,"Muy Baja",IF(AH157&lt;=0.4,"Baja",IF(AH157&lt;=0.6,"Media",IF(AH157&lt;=0.8,"Alta","Muy Alta"))))),"")</f>
        <v>Media</v>
      </c>
      <c r="AJ157" s="23">
        <f>+AH157</f>
        <v>0.42</v>
      </c>
      <c r="AK157" s="28" t="str">
        <f>IFERROR(IF(AL157="","",IF(AL157&lt;=0.2,"Leve",IF(AL157&lt;=0.4,"Menor",IF(AL157&lt;=0.6,"Moderado",IF(AL157&lt;=0.8,"Mayor","Catastrófico"))))),"")</f>
        <v>Leve</v>
      </c>
      <c r="AL157" s="23">
        <f>IFERROR(IF(AA157="Impacto",(R157-(+R157*AD157)),IF(AA157="Probabilidad",R157,"")),"")</f>
        <v>0.2</v>
      </c>
      <c r="AM157" s="28" t="str">
        <f>IFERROR(IF(OR(AND(AI157="Muy Baja",AK157="Leve"),AND(AI157="Muy Baja",AK157="Menor"),AND(AI157="Baja",AK157="Leve")),"Bajo",IF(OR(AND(AI157="Muy baja",AK157="Moderado"),AND(AI157="Baja",AK157="Menor"),AND(AI157="Baja",AK157="Moderado"),AND(AI157="Media",AK157="Leve"),AND(AI157="Media",AK157="Menor"),AND(AI157="Media",AK157="Moderado"),AND(AI157="Alta",AK157="Leve"),AND(AI157="Alta",AK157="Menor")),"Moderado",IF(OR(AND(AI157="Muy Baja",AK157="Mayor"),AND(AI157="Baja",AK157="Mayor"),AND(AI157="Media",AK157="Mayor"),AND(AI157="Alta",AK157="Moderado"),AND(AI157="Alta",AK157="Mayor"),AND(AI157="Muy Alta",AK157="Leve"),AND(AI157="Muy Alta",AK157="Menor"),AND(AI157="Muy Alta",AK157="Moderado"),AND(AI157="Muy Alta",AK157="Mayor")),"Alto",IF(OR(AND(AI157="Muy Baja",AK157="Catastrófico"),AND(AI157="Baja",AK157="Catastrófico"),AND(AI157="Media",AK157="Catastrófico"),AND(AI157="Alta",AK157="Catastrófico"),AND(AI157="Muy Alta",AK157="Catastrófico")),"Extremo","")))),"")</f>
        <v>Moderado</v>
      </c>
      <c r="AN157" s="177" t="s">
        <v>65</v>
      </c>
      <c r="AO157" s="30"/>
      <c r="AP157" s="30"/>
      <c r="AQ157" s="30"/>
      <c r="AR157" s="30"/>
      <c r="AS157" s="30"/>
      <c r="AT157" s="30"/>
      <c r="AU157" s="30"/>
      <c r="AV157" s="30"/>
      <c r="AW157" s="30"/>
      <c r="AX157" s="30"/>
      <c r="AY157" s="30"/>
    </row>
    <row r="158" spans="1:51" s="31" customFormat="1" ht="99.75" customHeight="1" x14ac:dyDescent="0.25">
      <c r="A158" s="162"/>
      <c r="B158" s="163"/>
      <c r="C158" s="178"/>
      <c r="D158" s="162"/>
      <c r="E158" s="162"/>
      <c r="F158" s="163"/>
      <c r="G158" s="163"/>
      <c r="H158" s="163"/>
      <c r="I158" s="163"/>
      <c r="J158" s="179"/>
      <c r="K158" s="163"/>
      <c r="L158" s="163"/>
      <c r="M158" s="201"/>
      <c r="N158" s="198"/>
      <c r="O158" s="181"/>
      <c r="P158" s="198"/>
      <c r="Q158" s="162"/>
      <c r="R158" s="198"/>
      <c r="S158" s="162"/>
      <c r="T158" s="22"/>
      <c r="U158" s="20"/>
      <c r="V158" s="20"/>
      <c r="W158" s="20"/>
      <c r="X158" s="20"/>
      <c r="Y158" s="20"/>
      <c r="Z158" s="20"/>
      <c r="AA158" s="22" t="str">
        <f t="shared" ref="AA158:AA162" si="132">IF(OR(AB158="Preventivo",AB158="Detectivo"),"Probabilidad",IF(AB158="Correctivo","Impacto",""))</f>
        <v/>
      </c>
      <c r="AB158" s="25"/>
      <c r="AC158" s="25"/>
      <c r="AD158" s="26" t="str">
        <f t="shared" si="102"/>
        <v/>
      </c>
      <c r="AE158" s="25"/>
      <c r="AF158" s="25"/>
      <c r="AG158" s="25"/>
      <c r="AH158" s="27" t="str">
        <f>IFERROR(IF(AND(AA157="Probabilidad",AA158="Probabilidad"),(AJ157-(+AJ157*AD158)),IF(AA158="Probabilidad",(N157-(+N157*AD158)),IF(AA158="Impacto",AJ157,""))),"")</f>
        <v/>
      </c>
      <c r="AI158" s="28" t="str">
        <f t="shared" ref="AI158" si="133">IFERROR(IF(AH158="","",IF(AH158&lt;=0.2,"Muy Baja",IF(AH158&lt;=0.4,"Baja",IF(AH158&lt;=0.6,"Media",IF(AH158&lt;=0.8,"Alta","Muy Alta"))))),"")</f>
        <v/>
      </c>
      <c r="AJ158" s="23" t="str">
        <f>+AH158</f>
        <v/>
      </c>
      <c r="AK158" s="28" t="str">
        <f t="shared" ref="AK158:AK162" si="134">IFERROR(IF(AL158="","",IF(AL158&lt;=0.2,"Leve",IF(AL158&lt;=0.4,"Menor",IF(AL158&lt;=0.6,"Moderado",IF(AL158&lt;=0.8,"Mayor","Catastrófico"))))),"")</f>
        <v/>
      </c>
      <c r="AL158" s="23" t="str">
        <f>IFERROR(IF(AND(AA157="Impacto",AA158="Impacto"),(AL157-(+AL157*AD158)),IF(AND(AA157="Probabilidad",AA158="Impacto"),(AL157-(+AL157*AD158)),IF(AA158="Probabilidad",AL157,""))),"")</f>
        <v/>
      </c>
      <c r="AM158" s="28" t="str">
        <f>IFERROR(IF(OR(AND(AI158="Muy Baja",AK158="Leve"),AND(AI158="Muy Baja",AK158="Menor"),AND(AI158="Baja",AK158="Leve")),"Bajo",IF(OR(AND(AI158="Muy baja",AK158="Moderado"),AND(AI158="Baja",AK158="Menor"),AND(AI158="Baja",AK158="Moderado"),AND(AI158="Media",AK158="Leve"),AND(AI158="Media",AK158="Menor"),AND(AI158="Media",AK158="Moderado"),AND(AI158="Alta",AK158="Leve"),AND(AI158="Alta",AK158="Menor")),"Moderado",IF(OR(AND(AI158="Muy Baja",AK158="Mayor"),AND(AI158="Baja",AK158="Mayor"),AND(AI158="Media",AK158="Mayor"),AND(AI158="Alta",AK158="Moderado"),AND(AI158="Alta",AK158="Mayor"),AND(AI158="Muy Alta",AK158="Leve"),AND(AI158="Muy Alta",AK158="Menor"),AND(AI158="Muy Alta",AK158="Moderado"),AND(AI158="Muy Alta",AK158="Mayor")),"Alto",IF(OR(AND(AI158="Muy Baja",AK158="Catastrófico"),AND(AI158="Baja",AK158="Catastrófico"),AND(AI158="Media",AK158="Catastrófico"),AND(AI158="Alta",AK158="Catastrófico"),AND(AI158="Muy Alta",AK158="Catastrófico")),"Extremo","")))),"")</f>
        <v/>
      </c>
      <c r="AN158" s="177"/>
      <c r="AO158" s="30"/>
      <c r="AP158" s="30"/>
      <c r="AQ158" s="30"/>
      <c r="AR158" s="30"/>
      <c r="AS158" s="30"/>
      <c r="AT158" s="30"/>
      <c r="AU158" s="30"/>
      <c r="AV158" s="30"/>
      <c r="AW158" s="30"/>
      <c r="AX158" s="30"/>
      <c r="AY158" s="30"/>
    </row>
    <row r="159" spans="1:51" s="31" customFormat="1" ht="69.95" customHeight="1" x14ac:dyDescent="0.25">
      <c r="A159" s="162"/>
      <c r="B159" s="163"/>
      <c r="C159" s="178"/>
      <c r="D159" s="162"/>
      <c r="E159" s="162"/>
      <c r="F159" s="163"/>
      <c r="G159" s="163"/>
      <c r="H159" s="163"/>
      <c r="I159" s="163"/>
      <c r="J159" s="179"/>
      <c r="K159" s="163"/>
      <c r="L159" s="163"/>
      <c r="M159" s="201"/>
      <c r="N159" s="198"/>
      <c r="O159" s="181"/>
      <c r="P159" s="198"/>
      <c r="Q159" s="162"/>
      <c r="R159" s="198"/>
      <c r="S159" s="162"/>
      <c r="T159" s="22"/>
      <c r="U159" s="20"/>
      <c r="V159" s="20"/>
      <c r="W159" s="20"/>
      <c r="X159" s="20"/>
      <c r="Y159" s="20"/>
      <c r="Z159" s="74"/>
      <c r="AA159" s="22" t="str">
        <f t="shared" si="132"/>
        <v/>
      </c>
      <c r="AB159" s="25"/>
      <c r="AC159" s="25"/>
      <c r="AD159" s="26" t="str">
        <f t="shared" si="102"/>
        <v/>
      </c>
      <c r="AE159" s="25"/>
      <c r="AF159" s="25"/>
      <c r="AG159" s="25"/>
      <c r="AH159" s="27" t="str">
        <f>IFERROR(IF(AND(AA158="Probabilidad",AA159="Probabilidad"),(AJ158-(+AJ158*AD159)),IF(AND(AA158="Impacto",AA159="Probabilidad"),(AJ157-(+AJ157*AD159)),IF(AA159="Impacto",AJ158,""))),"")</f>
        <v/>
      </c>
      <c r="AI159" s="28" t="str">
        <f>IFERROR(IF(AH159="","",IF(AH159&lt;=0.2,"Muy Baja",IF(AH159&lt;=0.4,"Baja",IF(AH159&lt;=0.6,"Media",IF(AH159&lt;=0.8,"Alta","Muy Alta"))))),"")</f>
        <v/>
      </c>
      <c r="AJ159" s="23" t="str">
        <f>+AH159</f>
        <v/>
      </c>
      <c r="AK159" s="28" t="str">
        <f t="shared" si="134"/>
        <v/>
      </c>
      <c r="AL159" s="23" t="str">
        <f>IFERROR(IF(AND(AA158="Impacto",AA159="Impacto"),(AL158-(+AL158*AD159)),IF(AND(AA158="Probabilidad",AA159="Impacto"),(AL158-(+AL158*AD159)),IF(AA159="Probabilidad",AL158,""))),"")</f>
        <v/>
      </c>
      <c r="AM159" s="28" t="str">
        <f t="shared" ref="AM159:AM162" si="135">IFERROR(IF(OR(AND(AI159="Muy Baja",AK159="Leve"),AND(AI159="Muy Baja",AK159="Menor"),AND(AI159="Baja",AK159="Leve")),"Bajo",IF(OR(AND(AI159="Muy baja",AK159="Moderado"),AND(AI159="Baja",AK159="Menor"),AND(AI159="Baja",AK159="Moderado"),AND(AI159="Media",AK159="Leve"),AND(AI159="Media",AK159="Menor"),AND(AI159="Media",AK159="Moderado"),AND(AI159="Alta",AK159="Leve"),AND(AI159="Alta",AK159="Menor")),"Moderado",IF(OR(AND(AI159="Muy Baja",AK159="Mayor"),AND(AI159="Baja",AK159="Mayor"),AND(AI159="Media",AK159="Mayor"),AND(AI159="Alta",AK159="Moderado"),AND(AI159="Alta",AK159="Mayor"),AND(AI159="Muy Alta",AK159="Leve"),AND(AI159="Muy Alta",AK159="Menor"),AND(AI159="Muy Alta",AK159="Moderado"),AND(AI159="Muy Alta",AK159="Mayor")),"Alto",IF(OR(AND(AI159="Muy Baja",AK159="Catastrófico"),AND(AI159="Baja",AK159="Catastrófico"),AND(AI159="Media",AK159="Catastrófico"),AND(AI159="Alta",AK159="Catastrófico"),AND(AI159="Muy Alta",AK159="Catastrófico")),"Extremo","")))),"")</f>
        <v/>
      </c>
      <c r="AN159" s="177"/>
      <c r="AO159" s="30"/>
      <c r="AP159" s="30"/>
      <c r="AQ159" s="30"/>
      <c r="AR159" s="30"/>
      <c r="AS159" s="30"/>
      <c r="AT159" s="30"/>
      <c r="AU159" s="30"/>
      <c r="AV159" s="30"/>
      <c r="AW159" s="30"/>
      <c r="AX159" s="30"/>
      <c r="AY159" s="30"/>
    </row>
    <row r="160" spans="1:51" s="31" customFormat="1" ht="69.95" customHeight="1" x14ac:dyDescent="0.25">
      <c r="A160" s="162"/>
      <c r="B160" s="163"/>
      <c r="C160" s="178"/>
      <c r="D160" s="162"/>
      <c r="E160" s="162"/>
      <c r="F160" s="163"/>
      <c r="G160" s="163"/>
      <c r="H160" s="163"/>
      <c r="I160" s="163"/>
      <c r="J160" s="179"/>
      <c r="K160" s="163"/>
      <c r="L160" s="163"/>
      <c r="M160" s="201"/>
      <c r="N160" s="198"/>
      <c r="O160" s="181"/>
      <c r="P160" s="198"/>
      <c r="Q160" s="162"/>
      <c r="R160" s="198"/>
      <c r="S160" s="162"/>
      <c r="T160" s="22"/>
      <c r="U160" s="20"/>
      <c r="V160" s="20"/>
      <c r="W160" s="20"/>
      <c r="X160" s="20"/>
      <c r="Y160" s="20"/>
      <c r="Z160" s="20"/>
      <c r="AA160" s="22" t="str">
        <f t="shared" si="132"/>
        <v/>
      </c>
      <c r="AB160" s="25"/>
      <c r="AC160" s="25"/>
      <c r="AD160" s="26" t="str">
        <f t="shared" si="102"/>
        <v/>
      </c>
      <c r="AE160" s="25"/>
      <c r="AF160" s="25"/>
      <c r="AG160" s="25"/>
      <c r="AH160" s="27" t="str">
        <f t="shared" ref="AH160:AH162" si="136">IFERROR(IF(AND(AA159="Probabilidad",AA160="Probabilidad"),(AJ159-(+AJ159*AD160)),IF(AND(AA159="Impacto",AA160="Probabilidad"),(AJ158-(+AJ158*AD160)),IF(AA160="Impacto",AJ159,""))),"")</f>
        <v/>
      </c>
      <c r="AI160" s="28" t="str">
        <f t="shared" ref="AI160:AI162" si="137">IFERROR(IF(AH160="","",IF(AH160&lt;=0.2,"Muy Baja",IF(AH160&lt;=0.4,"Baja",IF(AH160&lt;=0.6,"Media",IF(AH160&lt;=0.8,"Alta","Muy Alta"))))),"")</f>
        <v/>
      </c>
      <c r="AJ160" s="23" t="str">
        <f t="shared" ref="AJ160:AJ165" si="138">+AH160</f>
        <v/>
      </c>
      <c r="AK160" s="28" t="str">
        <f t="shared" si="134"/>
        <v/>
      </c>
      <c r="AL160" s="23" t="str">
        <f t="shared" ref="AL160:AL162" si="139">IFERROR(IF(AND(AA159="Impacto",AA160="Impacto"),(AL159-(+AL159*AD160)),IF(AND(AA159="Probabilidad",AA160="Impacto"),(AL159-(+AL159*AD160)),IF(AA160="Probabilidad",AL159,""))),"")</f>
        <v/>
      </c>
      <c r="AM160" s="28" t="str">
        <f t="shared" si="135"/>
        <v/>
      </c>
      <c r="AN160" s="177"/>
      <c r="AO160" s="30"/>
      <c r="AP160" s="30"/>
      <c r="AQ160" s="30"/>
      <c r="AR160" s="30"/>
      <c r="AS160" s="30"/>
      <c r="AT160" s="30"/>
      <c r="AU160" s="30"/>
      <c r="AV160" s="30"/>
      <c r="AW160" s="30"/>
      <c r="AX160" s="30"/>
      <c r="AY160" s="30"/>
    </row>
    <row r="161" spans="1:51" s="31" customFormat="1" ht="69.95" customHeight="1" x14ac:dyDescent="0.25">
      <c r="A161" s="162"/>
      <c r="B161" s="163"/>
      <c r="C161" s="178"/>
      <c r="D161" s="162"/>
      <c r="E161" s="162"/>
      <c r="F161" s="163"/>
      <c r="G161" s="163"/>
      <c r="H161" s="163"/>
      <c r="I161" s="163"/>
      <c r="J161" s="179"/>
      <c r="K161" s="163"/>
      <c r="L161" s="163"/>
      <c r="M161" s="201"/>
      <c r="N161" s="198"/>
      <c r="O161" s="181"/>
      <c r="P161" s="198"/>
      <c r="Q161" s="162"/>
      <c r="R161" s="198"/>
      <c r="S161" s="162"/>
      <c r="T161" s="22"/>
      <c r="U161" s="20"/>
      <c r="V161" s="20"/>
      <c r="W161" s="20"/>
      <c r="X161" s="20"/>
      <c r="Y161" s="20"/>
      <c r="Z161" s="20"/>
      <c r="AA161" s="22" t="str">
        <f t="shared" si="132"/>
        <v/>
      </c>
      <c r="AB161" s="25"/>
      <c r="AC161" s="25"/>
      <c r="AD161" s="26" t="str">
        <f t="shared" si="102"/>
        <v/>
      </c>
      <c r="AE161" s="25"/>
      <c r="AF161" s="25"/>
      <c r="AG161" s="25"/>
      <c r="AH161" s="27" t="str">
        <f t="shared" si="136"/>
        <v/>
      </c>
      <c r="AI161" s="28" t="str">
        <f t="shared" si="137"/>
        <v/>
      </c>
      <c r="AJ161" s="23" t="str">
        <f t="shared" si="138"/>
        <v/>
      </c>
      <c r="AK161" s="28" t="str">
        <f t="shared" si="134"/>
        <v/>
      </c>
      <c r="AL161" s="23" t="str">
        <f t="shared" si="139"/>
        <v/>
      </c>
      <c r="AM161" s="28" t="str">
        <f t="shared" si="135"/>
        <v/>
      </c>
      <c r="AN161" s="177"/>
      <c r="AO161" s="30"/>
      <c r="AP161" s="30"/>
      <c r="AQ161" s="30"/>
      <c r="AR161" s="30"/>
      <c r="AS161" s="30"/>
      <c r="AT161" s="30"/>
      <c r="AU161" s="30"/>
      <c r="AV161" s="30"/>
      <c r="AW161" s="30"/>
      <c r="AX161" s="30"/>
      <c r="AY161" s="30"/>
    </row>
    <row r="162" spans="1:51" s="31" customFormat="1" ht="69.95" customHeight="1" x14ac:dyDescent="0.25">
      <c r="A162" s="162"/>
      <c r="B162" s="163"/>
      <c r="C162" s="165"/>
      <c r="D162" s="162"/>
      <c r="E162" s="162"/>
      <c r="F162" s="163"/>
      <c r="G162" s="163"/>
      <c r="H162" s="163"/>
      <c r="I162" s="163"/>
      <c r="J162" s="179"/>
      <c r="K162" s="163"/>
      <c r="L162" s="163"/>
      <c r="M162" s="201"/>
      <c r="N162" s="198"/>
      <c r="O162" s="181"/>
      <c r="P162" s="198"/>
      <c r="Q162" s="162"/>
      <c r="R162" s="198"/>
      <c r="S162" s="162"/>
      <c r="T162" s="22"/>
      <c r="U162" s="20"/>
      <c r="V162" s="20"/>
      <c r="W162" s="20"/>
      <c r="X162" s="20"/>
      <c r="Y162" s="20"/>
      <c r="Z162" s="20"/>
      <c r="AA162" s="22" t="str">
        <f t="shared" si="132"/>
        <v/>
      </c>
      <c r="AB162" s="25"/>
      <c r="AC162" s="25"/>
      <c r="AD162" s="26" t="str">
        <f t="shared" si="102"/>
        <v/>
      </c>
      <c r="AE162" s="25"/>
      <c r="AF162" s="25"/>
      <c r="AG162" s="25"/>
      <c r="AH162" s="27" t="str">
        <f t="shared" si="136"/>
        <v/>
      </c>
      <c r="AI162" s="28" t="str">
        <f t="shared" si="137"/>
        <v/>
      </c>
      <c r="AJ162" s="23" t="str">
        <f t="shared" si="138"/>
        <v/>
      </c>
      <c r="AK162" s="28" t="str">
        <f t="shared" si="134"/>
        <v/>
      </c>
      <c r="AL162" s="23" t="str">
        <f t="shared" si="139"/>
        <v/>
      </c>
      <c r="AM162" s="28" t="str">
        <f t="shared" si="135"/>
        <v/>
      </c>
      <c r="AN162" s="177"/>
      <c r="AO162" s="30"/>
      <c r="AP162" s="30"/>
      <c r="AQ162" s="30"/>
      <c r="AR162" s="30"/>
      <c r="AS162" s="30"/>
      <c r="AT162" s="30"/>
      <c r="AU162" s="30"/>
      <c r="AV162" s="30"/>
      <c r="AW162" s="30"/>
      <c r="AX162" s="30"/>
      <c r="AY162" s="30"/>
    </row>
    <row r="163" spans="1:51" s="85" customFormat="1" ht="102.75" customHeight="1" x14ac:dyDescent="0.25">
      <c r="A163" s="186">
        <v>37</v>
      </c>
      <c r="B163" s="187" t="s">
        <v>629</v>
      </c>
      <c r="C163" s="188" t="s">
        <v>132</v>
      </c>
      <c r="D163" s="186" t="s">
        <v>93</v>
      </c>
      <c r="E163" s="186" t="s">
        <v>631</v>
      </c>
      <c r="F163" s="187" t="s">
        <v>642</v>
      </c>
      <c r="G163" s="187" t="s">
        <v>48</v>
      </c>
      <c r="H163" s="187" t="s">
        <v>643</v>
      </c>
      <c r="I163" s="187" t="s">
        <v>644</v>
      </c>
      <c r="J163" s="191" t="s">
        <v>645</v>
      </c>
      <c r="K163" s="187" t="s">
        <v>52</v>
      </c>
      <c r="L163" s="187">
        <v>45</v>
      </c>
      <c r="M163" s="205" t="str">
        <f>IFERROR(IF(L163&lt;=0,"",IF(L163&lt;=2,"Muy Baja",IF(L163&lt;=24,"Baja",IF(L163&lt;=500,"Media",IF(L163&lt;=5000,"Alta","Muy Alta"))))),"")</f>
        <v>Media</v>
      </c>
      <c r="N163" s="196">
        <f>IFERROR(IF(M163="","",IF(M163="Muy Baja",0.2,IF(M163="Baja",0.4,IF(M163="Media",0.6,IF(M163="Alta",0.8,IF(M163="Muy Alta",1,)))))),"")</f>
        <v>0.6</v>
      </c>
      <c r="O163" s="194" t="s">
        <v>646</v>
      </c>
      <c r="P163" s="196" t="str">
        <f>IF(NOT(ISERROR(MATCH(O163,'[11]Tabla Impacto'!$B$221:$B$223,0))),'[11]Tabla Impacto'!$F$223&amp;"Por favor no seleccionar los criterios de impacto(Afectación Económica o presupuestal y Pérdida Reputacional)",O163)</f>
        <v xml:space="preserve">     El riesgo afecta la imagen de  la entidad con efecto publicitario sostenido a nivel de sector administrativo, nivel departamental o municipal</v>
      </c>
      <c r="Q163" s="186" t="str">
        <f>IFERROR(IF(OR(P163='[11]Tabla Impacto'!$C$11,P163='[11]Tabla Impacto'!$D$11),"Leve",IF(OR(P163='[11]Tabla Impacto'!$C$12,P163='[11]Tabla Impacto'!$D$12),"Menor",IF(OR(P163='[11]Tabla Impacto'!$C$13,P163='[11]Tabla Impacto'!$D$13),"Moderado",IF(OR(P163='[11]Tabla Impacto'!$C$14,P163='[11]Tabla Impacto'!$D$14),"Mayor",IF(OR(P163='[11]Tabla Impacto'!$C$15,P163='[11]Tabla Impacto'!$D$15),"Catastrófico",""))))),"")</f>
        <v>Mayor</v>
      </c>
      <c r="R163" s="196">
        <f>IFERROR(IF(Q163="","",IF(Q163="Leve",0.2,IF(Q163="Menor",0.4,IF(Q163="Moderado",0.6,IF(Q163="Mayor",0.8,IF(Q163="Catastrófico",1,)))))),"")</f>
        <v>0.8</v>
      </c>
      <c r="S163" s="186" t="str">
        <f>IFERROR(IF(OR(AND(M163="Muy Baja",Q163="Leve"),AND(M163="Muy Baja",Q163="Menor"),AND(M163="Baja",Q163="Leve")),"Bajo",IF(OR(AND(M163="Muy baja",Q163="Moderado"),AND(M163="Baja",Q163="Menor"),AND(M163="Baja",Q163="Moderado"),AND(M163="Media",Q163="Leve"),AND(M163="Media",Q163="Menor"),AND(M163="Media",Q163="Moderado"),AND(M163="Alta",Q163="Leve"),AND(M163="Alta",Q163="Menor")),"Moderado",IF(OR(AND(M163="Muy Baja",Q163="Mayor"),AND(M163="Baja",Q163="Mayor"),AND(M163="Media",Q163="Mayor"),AND(M163="Alta",Q163="Moderado"),AND(M163="Alta",Q163="Mayor"),AND(M163="Muy Alta",Q163="Leve"),AND(M163="Muy Alta",Q163="Menor"),AND(M163="Muy Alta",Q163="Moderado"),AND(M163="Muy Alta",Q163="Mayor")),"Alto",IF(OR(AND(M163="Muy Baja",Q163="Catastrófico"),AND(M163="Baja",Q163="Catastrófico"),AND(M163="Media",Q163="Catastrófico"),AND(M163="Alta",Q163="Catastrófico"),AND(M163="Muy Alta",Q163="Catastrófico")),"Extremo","")))),"")</f>
        <v>Alto</v>
      </c>
      <c r="T163" s="38">
        <v>72</v>
      </c>
      <c r="U163" s="37" t="s">
        <v>647</v>
      </c>
      <c r="V163" s="37" t="s">
        <v>648</v>
      </c>
      <c r="W163" s="37" t="s">
        <v>649</v>
      </c>
      <c r="X163" s="37" t="s">
        <v>650</v>
      </c>
      <c r="Y163" s="37" t="s">
        <v>651</v>
      </c>
      <c r="Z163" s="37" t="s">
        <v>652</v>
      </c>
      <c r="AA163" s="38" t="s">
        <v>118</v>
      </c>
      <c r="AB163" s="40" t="s">
        <v>60</v>
      </c>
      <c r="AC163" s="40" t="s">
        <v>70</v>
      </c>
      <c r="AD163" s="41" t="str">
        <f t="shared" si="102"/>
        <v>40%</v>
      </c>
      <c r="AE163" s="40" t="s">
        <v>119</v>
      </c>
      <c r="AF163" s="40" t="s">
        <v>63</v>
      </c>
      <c r="AG163" s="40" t="s">
        <v>64</v>
      </c>
      <c r="AH163" s="42">
        <f>IFERROR(IF(AA163="Probabilidad",(N163-(+N163*AD163)),IF(AA163="Impacto",N163,"")),"")</f>
        <v>0.36</v>
      </c>
      <c r="AI163" s="43" t="str">
        <f>IFERROR(IF(AH163="","",IF(AH163&lt;=0.2,"Muy Baja",IF(AH163&lt;=0.4,"Baja",IF(AH163&lt;=0.6,"Media",IF(AH163&lt;=0.8,"Alta","Muy Alta"))))),"")</f>
        <v>Baja</v>
      </c>
      <c r="AJ163" s="39">
        <f t="shared" si="138"/>
        <v>0.36</v>
      </c>
      <c r="AK163" s="43" t="str">
        <f>IFERROR(IF(AL163="","",IF(AL163&lt;=0.2,"Leve",IF(AL163&lt;=0.4,"Menor",IF(AL163&lt;=0.6,"Moderado",IF(AL163&lt;=0.8,"Mayor","Catastrófico"))))),"")</f>
        <v>Mayor</v>
      </c>
      <c r="AL163" s="39">
        <f>IFERROR(IF(AA163="Impacto",(R163-(+R163*AD163)),IF(AA163="Probabilidad",R163,"")),"")</f>
        <v>0.8</v>
      </c>
      <c r="AM163" s="43" t="str">
        <f>IFERROR(IF(OR(AND(AI163="Muy Baja",AK163="Leve"),AND(AI163="Muy Baja",AK163="Menor"),AND(AI163="Baja",AK163="Leve")),"Bajo",IF(OR(AND(AI163="Muy baja",AK163="Moderado"),AND(AI163="Baja",AK163="Menor"),AND(AI163="Baja",AK163="Moderado"),AND(AI163="Media",AK163="Leve"),AND(AI163="Media",AK163="Menor"),AND(AI163="Media",AK163="Moderado"),AND(AI163="Alta",AK163="Leve"),AND(AI163="Alta",AK163="Menor")),"Moderado",IF(OR(AND(AI163="Muy Baja",AK163="Mayor"),AND(AI163="Baja",AK163="Mayor"),AND(AI163="Media",AK163="Mayor"),AND(AI163="Alta",AK163="Moderado"),AND(AI163="Alta",AK163="Mayor"),AND(AI163="Muy Alta",AK163="Leve"),AND(AI163="Muy Alta",AK163="Menor"),AND(AI163="Muy Alta",AK163="Moderado"),AND(AI163="Muy Alta",AK163="Mayor")),"Alto",IF(OR(AND(AI163="Muy Baja",AK163="Catastrófico"),AND(AI163="Baja",AK163="Catastrófico"),AND(AI163="Media",AK163="Catastrófico"),AND(AI163="Alta",AK163="Catastrófico"),AND(AI163="Muy Alta",AK163="Catastrófico")),"Extremo","")))),"")</f>
        <v>Alto</v>
      </c>
      <c r="AN163" s="192" t="s">
        <v>65</v>
      </c>
      <c r="AO163" s="84"/>
      <c r="AP163" s="84"/>
      <c r="AQ163" s="84"/>
      <c r="AR163" s="84"/>
      <c r="AS163" s="84"/>
      <c r="AT163" s="84"/>
      <c r="AU163" s="84"/>
      <c r="AV163" s="84"/>
      <c r="AW163" s="84"/>
      <c r="AX163" s="84"/>
      <c r="AY163" s="84"/>
    </row>
    <row r="164" spans="1:51" s="85" customFormat="1" ht="111.75" customHeight="1" x14ac:dyDescent="0.25">
      <c r="A164" s="186"/>
      <c r="B164" s="187"/>
      <c r="C164" s="189"/>
      <c r="D164" s="186"/>
      <c r="E164" s="186"/>
      <c r="F164" s="187"/>
      <c r="G164" s="187"/>
      <c r="H164" s="187"/>
      <c r="I164" s="187"/>
      <c r="J164" s="191"/>
      <c r="K164" s="187"/>
      <c r="L164" s="187"/>
      <c r="M164" s="205"/>
      <c r="N164" s="196"/>
      <c r="O164" s="194"/>
      <c r="P164" s="196"/>
      <c r="Q164" s="186"/>
      <c r="R164" s="196"/>
      <c r="S164" s="186"/>
      <c r="T164" s="38">
        <v>73</v>
      </c>
      <c r="U164" s="37" t="s">
        <v>653</v>
      </c>
      <c r="V164" s="37" t="s">
        <v>142</v>
      </c>
      <c r="W164" s="37" t="s">
        <v>649</v>
      </c>
      <c r="X164" s="37" t="s">
        <v>654</v>
      </c>
      <c r="Y164" s="37" t="s">
        <v>655</v>
      </c>
      <c r="Z164" s="37" t="s">
        <v>656</v>
      </c>
      <c r="AA164" s="38" t="s">
        <v>118</v>
      </c>
      <c r="AB164" s="40" t="s">
        <v>60</v>
      </c>
      <c r="AC164" s="40" t="s">
        <v>70</v>
      </c>
      <c r="AD164" s="41" t="str">
        <f t="shared" si="102"/>
        <v>40%</v>
      </c>
      <c r="AE164" s="40" t="s">
        <v>119</v>
      </c>
      <c r="AF164" s="40" t="s">
        <v>63</v>
      </c>
      <c r="AG164" s="40" t="s">
        <v>64</v>
      </c>
      <c r="AH164" s="42">
        <f>IFERROR(IF(AND(AA163="Probabilidad",AA164="Probabilidad"),(AJ163-(+AJ163*AD164)),IF(AA164="Probabilidad",(N163-(+N163*AD164)),IF(AA164="Impacto",AJ163,""))),"")</f>
        <v>0.216</v>
      </c>
      <c r="AI164" s="43" t="str">
        <f t="shared" ref="AI164:AI165" si="140">IFERROR(IF(AH164="","",IF(AH164&lt;=0.2,"Muy Baja",IF(AH164&lt;=0.4,"Baja",IF(AH164&lt;=0.6,"Media",IF(AH164&lt;=0.8,"Alta","Muy Alta"))))),"")</f>
        <v>Baja</v>
      </c>
      <c r="AJ164" s="39">
        <f t="shared" si="138"/>
        <v>0.216</v>
      </c>
      <c r="AK164" s="43" t="str">
        <f t="shared" ref="AK164:AK165" si="141">IFERROR(IF(AL164="","",IF(AL164&lt;=0.2,"Leve",IF(AL164&lt;=0.4,"Menor",IF(AL164&lt;=0.6,"Moderado",IF(AL164&lt;=0.8,"Mayor","Catastrófico"))))),"")</f>
        <v>Mayor</v>
      </c>
      <c r="AL164" s="39">
        <f>IFERROR(IF(AND(AA163="Impacto",AA164="Impacto"),(AL163-(+AL163*AD164)),IF(AND(AA163="Probabilidad",AA164="Impacto"),(AL163-(+AL163*AD164)),IF(AA164="Probabilidad",AL163,""))),"")</f>
        <v>0.8</v>
      </c>
      <c r="AM164" s="43" t="str">
        <f>IFERROR(IF(OR(AND(AI164="Muy Baja",AK164="Leve"),AND(AI164="Muy Baja",AK164="Menor"),AND(AI164="Baja",AK164="Leve")),"Bajo",IF(OR(AND(AI164="Muy baja",AK164="Moderado"),AND(AI164="Baja",AK164="Menor"),AND(AI164="Baja",AK164="Moderado"),AND(AI164="Media",AK164="Leve"),AND(AI164="Media",AK164="Menor"),AND(AI164="Media",AK164="Moderado"),AND(AI164="Alta",AK164="Leve"),AND(AI164="Alta",AK164="Menor")),"Moderado",IF(OR(AND(AI164="Muy Baja",AK164="Mayor"),AND(AI164="Baja",AK164="Mayor"),AND(AI164="Media",AK164="Mayor"),AND(AI164="Alta",AK164="Moderado"),AND(AI164="Alta",AK164="Mayor"),AND(AI164="Muy Alta",AK164="Leve"),AND(AI164="Muy Alta",AK164="Menor"),AND(AI164="Muy Alta",AK164="Moderado"),AND(AI164="Muy Alta",AK164="Mayor")),"Alto",IF(OR(AND(AI164="Muy Baja",AK164="Catastrófico"),AND(AI164="Baja",AK164="Catastrófico"),AND(AI164="Media",AK164="Catastrófico"),AND(AI164="Alta",AK164="Catastrófico"),AND(AI164="Muy Alta",AK164="Catastrófico")),"Extremo","")))),"")</f>
        <v>Alto</v>
      </c>
      <c r="AN164" s="192"/>
      <c r="AO164" s="84"/>
      <c r="AP164" s="84"/>
      <c r="AQ164" s="84"/>
      <c r="AR164" s="84"/>
      <c r="AS164" s="84"/>
      <c r="AT164" s="84"/>
      <c r="AU164" s="84"/>
      <c r="AV164" s="84"/>
      <c r="AW164" s="84"/>
      <c r="AX164" s="84"/>
      <c r="AY164" s="84"/>
    </row>
    <row r="165" spans="1:51" s="85" customFormat="1" ht="267.75" customHeight="1" x14ac:dyDescent="0.25">
      <c r="A165" s="186"/>
      <c r="B165" s="187"/>
      <c r="C165" s="190"/>
      <c r="D165" s="186"/>
      <c r="E165" s="186"/>
      <c r="F165" s="187"/>
      <c r="G165" s="187"/>
      <c r="H165" s="187"/>
      <c r="I165" s="187"/>
      <c r="J165" s="191"/>
      <c r="K165" s="187"/>
      <c r="L165" s="187"/>
      <c r="M165" s="205"/>
      <c r="N165" s="196"/>
      <c r="O165" s="194"/>
      <c r="P165" s="196"/>
      <c r="Q165" s="186"/>
      <c r="R165" s="196"/>
      <c r="S165" s="186"/>
      <c r="T165" s="38">
        <v>74</v>
      </c>
      <c r="U165" s="37" t="s">
        <v>657</v>
      </c>
      <c r="V165" s="37" t="s">
        <v>142</v>
      </c>
      <c r="W165" s="37" t="s">
        <v>237</v>
      </c>
      <c r="X165" s="37" t="s">
        <v>658</v>
      </c>
      <c r="Y165" s="37" t="s">
        <v>658</v>
      </c>
      <c r="Z165" s="37" t="s">
        <v>656</v>
      </c>
      <c r="AA165" s="38" t="s">
        <v>10</v>
      </c>
      <c r="AB165" s="40" t="s">
        <v>60</v>
      </c>
      <c r="AC165" s="40" t="s">
        <v>70</v>
      </c>
      <c r="AD165" s="41" t="str">
        <f t="shared" si="102"/>
        <v>40%</v>
      </c>
      <c r="AE165" s="40" t="s">
        <v>119</v>
      </c>
      <c r="AF165" s="40" t="s">
        <v>63</v>
      </c>
      <c r="AG165" s="40" t="s">
        <v>64</v>
      </c>
      <c r="AH165" s="42">
        <f>IFERROR(IF(AND(AA164="Probabilidad",AA165="Probabilidad"),(AJ164-(+AJ164*AD165)),IF(AA165="Probabilidad",(N164-(+N164*AD165)),IF(AA165="Impacto",AJ164,""))),"")</f>
        <v>0.216</v>
      </c>
      <c r="AI165" s="43" t="str">
        <f t="shared" si="140"/>
        <v>Baja</v>
      </c>
      <c r="AJ165" s="39">
        <f t="shared" si="138"/>
        <v>0.216</v>
      </c>
      <c r="AK165" s="43" t="str">
        <f t="shared" si="141"/>
        <v>Moderado</v>
      </c>
      <c r="AL165" s="39">
        <f>IFERROR(IF(AND(AA164="Impacto",AA165="Impacto"),(AL164-(+AL164*AD165)),IF(AND(AA164="Probabilidad",AA165="Impacto"),(AL164-(+AL164*AD165)),IF(AA165="Probabilidad",AL164,""))),"")</f>
        <v>0.48</v>
      </c>
      <c r="AM165" s="43" t="str">
        <f>IFERROR(IF(OR(AND(AI165="Muy Baja",AK165="Leve"),AND(AI165="Muy Baja",AK165="Menor"),AND(AI165="Baja",AK165="Leve")),"Bajo",IF(OR(AND(AI165="Muy baja",AK165="Moderado"),AND(AI165="Baja",AK165="Menor"),AND(AI165="Baja",AK165="Moderado"),AND(AI165="Media",AK165="Leve"),AND(AI165="Media",AK165="Menor"),AND(AI165="Media",AK165="Moderado"),AND(AI165="Alta",AK165="Leve"),AND(AI165="Alta",AK165="Menor")),"Moderado",IF(OR(AND(AI165="Muy Baja",AK165="Mayor"),AND(AI165="Baja",AK165="Mayor"),AND(AI165="Media",AK165="Mayor"),AND(AI165="Alta",AK165="Moderado"),AND(AI165="Alta",AK165="Mayor"),AND(AI165="Muy Alta",AK165="Leve"),AND(AI165="Muy Alta",AK165="Menor"),AND(AI165="Muy Alta",AK165="Moderado"),AND(AI165="Muy Alta",AK165="Mayor")),"Alto",IF(OR(AND(AI165="Muy Baja",AK165="Catastrófico"),AND(AI165="Baja",AK165="Catastrófico"),AND(AI165="Media",AK165="Catastrófico"),AND(AI165="Alta",AK165="Catastrófico"),AND(AI165="Muy Alta",AK165="Catastrófico")),"Extremo","")))),"")</f>
        <v>Moderado</v>
      </c>
      <c r="AN165" s="192"/>
      <c r="AO165" s="84"/>
      <c r="AP165" s="84"/>
      <c r="AQ165" s="84"/>
      <c r="AR165" s="84"/>
      <c r="AS165" s="84"/>
      <c r="AT165" s="84"/>
      <c r="AU165" s="84"/>
      <c r="AV165" s="84"/>
      <c r="AW165" s="84"/>
      <c r="AX165" s="84"/>
      <c r="AY165" s="84"/>
    </row>
    <row r="166" spans="1:51" s="87" customFormat="1" ht="126" x14ac:dyDescent="0.25">
      <c r="A166" s="162">
        <v>38</v>
      </c>
      <c r="B166" s="163" t="s">
        <v>629</v>
      </c>
      <c r="C166" s="164" t="s">
        <v>659</v>
      </c>
      <c r="D166" s="204" t="s">
        <v>660</v>
      </c>
      <c r="E166" s="162" t="s">
        <v>661</v>
      </c>
      <c r="F166" s="163" t="s">
        <v>662</v>
      </c>
      <c r="G166" s="163" t="s">
        <v>195</v>
      </c>
      <c r="H166" s="163" t="s">
        <v>663</v>
      </c>
      <c r="I166" s="163" t="s">
        <v>664</v>
      </c>
      <c r="J166" s="179" t="s">
        <v>665</v>
      </c>
      <c r="K166" s="163" t="s">
        <v>52</v>
      </c>
      <c r="L166" s="163">
        <v>150</v>
      </c>
      <c r="M166" s="201" t="s">
        <v>234</v>
      </c>
      <c r="N166" s="198">
        <v>0.6</v>
      </c>
      <c r="O166" s="181" t="s">
        <v>100</v>
      </c>
      <c r="P166" s="198" t="s">
        <v>100</v>
      </c>
      <c r="Q166" s="162" t="s">
        <v>159</v>
      </c>
      <c r="R166" s="198">
        <v>0.6</v>
      </c>
      <c r="S166" s="162" t="s">
        <v>159</v>
      </c>
      <c r="T166" s="22">
        <v>75</v>
      </c>
      <c r="U166" s="20" t="s">
        <v>666</v>
      </c>
      <c r="V166" s="20" t="s">
        <v>667</v>
      </c>
      <c r="W166" s="20" t="s">
        <v>523</v>
      </c>
      <c r="X166" s="20" t="s">
        <v>668</v>
      </c>
      <c r="Y166" s="20" t="s">
        <v>669</v>
      </c>
      <c r="Z166" s="20" t="s">
        <v>670</v>
      </c>
      <c r="AA166" s="22" t="s">
        <v>10</v>
      </c>
      <c r="AB166" s="25" t="s">
        <v>89</v>
      </c>
      <c r="AC166" s="25" t="s">
        <v>70</v>
      </c>
      <c r="AD166" s="26" t="s">
        <v>158</v>
      </c>
      <c r="AE166" s="25" t="s">
        <v>62</v>
      </c>
      <c r="AF166" s="25" t="s">
        <v>63</v>
      </c>
      <c r="AG166" s="25" t="s">
        <v>64</v>
      </c>
      <c r="AH166" s="27">
        <v>0.6</v>
      </c>
      <c r="AI166" s="19" t="s">
        <v>234</v>
      </c>
      <c r="AJ166" s="23">
        <v>0.6</v>
      </c>
      <c r="AK166" s="19" t="s">
        <v>159</v>
      </c>
      <c r="AL166" s="23">
        <v>0.44999999999999996</v>
      </c>
      <c r="AM166" s="19" t="s">
        <v>159</v>
      </c>
      <c r="AN166" s="177" t="s">
        <v>65</v>
      </c>
      <c r="AO166" s="86"/>
      <c r="AP166" s="86"/>
      <c r="AQ166" s="86"/>
      <c r="AR166" s="86"/>
      <c r="AS166" s="86"/>
      <c r="AT166" s="86"/>
      <c r="AU166" s="86"/>
      <c r="AV166" s="86"/>
      <c r="AW166" s="86"/>
      <c r="AX166" s="86"/>
      <c r="AY166" s="86"/>
    </row>
    <row r="167" spans="1:51" s="87" customFormat="1" ht="18" x14ac:dyDescent="0.25">
      <c r="A167" s="162"/>
      <c r="B167" s="163"/>
      <c r="C167" s="178"/>
      <c r="D167" s="204"/>
      <c r="E167" s="162"/>
      <c r="F167" s="163"/>
      <c r="G167" s="163"/>
      <c r="H167" s="163"/>
      <c r="I167" s="163"/>
      <c r="J167" s="179"/>
      <c r="K167" s="163"/>
      <c r="L167" s="163"/>
      <c r="M167" s="201"/>
      <c r="N167" s="198"/>
      <c r="O167" s="181"/>
      <c r="P167" s="198"/>
      <c r="Q167" s="162"/>
      <c r="R167" s="198"/>
      <c r="S167" s="162"/>
      <c r="T167" s="22">
        <v>2</v>
      </c>
      <c r="U167" s="20"/>
      <c r="V167" s="20"/>
      <c r="W167" s="20"/>
      <c r="X167" s="20"/>
      <c r="Y167" s="20"/>
      <c r="Z167" s="20"/>
      <c r="AA167" s="22" t="s">
        <v>353</v>
      </c>
      <c r="AB167" s="25"/>
      <c r="AC167" s="25"/>
      <c r="AD167" s="26" t="s">
        <v>353</v>
      </c>
      <c r="AE167" s="25"/>
      <c r="AF167" s="25"/>
      <c r="AG167" s="25"/>
      <c r="AH167" s="27" t="s">
        <v>353</v>
      </c>
      <c r="AI167" s="19" t="s">
        <v>353</v>
      </c>
      <c r="AJ167" s="23" t="s">
        <v>353</v>
      </c>
      <c r="AK167" s="19" t="s">
        <v>353</v>
      </c>
      <c r="AL167" s="23" t="s">
        <v>353</v>
      </c>
      <c r="AM167" s="19" t="s">
        <v>353</v>
      </c>
      <c r="AN167" s="177"/>
      <c r="AO167" s="86"/>
      <c r="AP167" s="86"/>
      <c r="AQ167" s="86"/>
      <c r="AR167" s="86"/>
      <c r="AS167" s="86"/>
      <c r="AT167" s="86"/>
      <c r="AU167" s="86"/>
      <c r="AV167" s="86"/>
      <c r="AW167" s="86"/>
      <c r="AX167" s="86"/>
      <c r="AY167" s="86"/>
    </row>
    <row r="168" spans="1:51" s="87" customFormat="1" ht="18" x14ac:dyDescent="0.25">
      <c r="A168" s="162"/>
      <c r="B168" s="163"/>
      <c r="C168" s="178"/>
      <c r="D168" s="204"/>
      <c r="E168" s="162"/>
      <c r="F168" s="163"/>
      <c r="G168" s="163"/>
      <c r="H168" s="163"/>
      <c r="I168" s="163"/>
      <c r="J168" s="179"/>
      <c r="K168" s="163"/>
      <c r="L168" s="163"/>
      <c r="M168" s="201"/>
      <c r="N168" s="198"/>
      <c r="O168" s="181"/>
      <c r="P168" s="198"/>
      <c r="Q168" s="162"/>
      <c r="R168" s="198"/>
      <c r="S168" s="162"/>
      <c r="T168" s="22">
        <v>3</v>
      </c>
      <c r="U168" s="20"/>
      <c r="V168" s="20"/>
      <c r="W168" s="20"/>
      <c r="X168" s="20"/>
      <c r="Y168" s="20"/>
      <c r="Z168" s="74"/>
      <c r="AA168" s="22" t="s">
        <v>353</v>
      </c>
      <c r="AB168" s="25"/>
      <c r="AC168" s="25"/>
      <c r="AD168" s="26" t="s">
        <v>353</v>
      </c>
      <c r="AE168" s="25"/>
      <c r="AF168" s="25"/>
      <c r="AG168" s="25"/>
      <c r="AH168" s="27" t="s">
        <v>353</v>
      </c>
      <c r="AI168" s="19" t="s">
        <v>353</v>
      </c>
      <c r="AJ168" s="23" t="s">
        <v>353</v>
      </c>
      <c r="AK168" s="19" t="s">
        <v>353</v>
      </c>
      <c r="AL168" s="23" t="s">
        <v>353</v>
      </c>
      <c r="AM168" s="19" t="s">
        <v>353</v>
      </c>
      <c r="AN168" s="177"/>
      <c r="AO168" s="86"/>
      <c r="AP168" s="86"/>
      <c r="AQ168" s="86"/>
      <c r="AR168" s="86"/>
      <c r="AS168" s="86"/>
      <c r="AT168" s="86"/>
      <c r="AU168" s="86"/>
      <c r="AV168" s="86"/>
      <c r="AW168" s="86"/>
      <c r="AX168" s="86"/>
      <c r="AY168" s="86"/>
    </row>
    <row r="169" spans="1:51" s="87" customFormat="1" ht="18" x14ac:dyDescent="0.25">
      <c r="A169" s="162"/>
      <c r="B169" s="163"/>
      <c r="C169" s="178"/>
      <c r="D169" s="204"/>
      <c r="E169" s="162"/>
      <c r="F169" s="163"/>
      <c r="G169" s="163"/>
      <c r="H169" s="163"/>
      <c r="I169" s="163"/>
      <c r="J169" s="179"/>
      <c r="K169" s="163"/>
      <c r="L169" s="163"/>
      <c r="M169" s="201"/>
      <c r="N169" s="198"/>
      <c r="O169" s="181"/>
      <c r="P169" s="198"/>
      <c r="Q169" s="162"/>
      <c r="R169" s="198"/>
      <c r="S169" s="162"/>
      <c r="T169" s="22">
        <v>4</v>
      </c>
      <c r="U169" s="20"/>
      <c r="V169" s="20"/>
      <c r="W169" s="20"/>
      <c r="X169" s="20"/>
      <c r="Y169" s="20"/>
      <c r="Z169" s="20"/>
      <c r="AA169" s="22" t="s">
        <v>353</v>
      </c>
      <c r="AB169" s="25"/>
      <c r="AC169" s="25"/>
      <c r="AD169" s="26" t="s">
        <v>353</v>
      </c>
      <c r="AE169" s="25"/>
      <c r="AF169" s="25"/>
      <c r="AG169" s="25"/>
      <c r="AH169" s="27" t="s">
        <v>353</v>
      </c>
      <c r="AI169" s="19" t="s">
        <v>353</v>
      </c>
      <c r="AJ169" s="23" t="s">
        <v>353</v>
      </c>
      <c r="AK169" s="19" t="s">
        <v>353</v>
      </c>
      <c r="AL169" s="23" t="s">
        <v>353</v>
      </c>
      <c r="AM169" s="19" t="s">
        <v>353</v>
      </c>
      <c r="AN169" s="177"/>
      <c r="AO169" s="86"/>
      <c r="AP169" s="86"/>
      <c r="AQ169" s="86"/>
      <c r="AR169" s="86"/>
      <c r="AS169" s="86"/>
      <c r="AT169" s="86"/>
      <c r="AU169" s="86"/>
      <c r="AV169" s="86"/>
      <c r="AW169" s="86"/>
      <c r="AX169" s="86"/>
      <c r="AY169" s="86"/>
    </row>
    <row r="170" spans="1:51" s="87" customFormat="1" ht="18" x14ac:dyDescent="0.25">
      <c r="A170" s="162"/>
      <c r="B170" s="163"/>
      <c r="C170" s="178"/>
      <c r="D170" s="204"/>
      <c r="E170" s="162"/>
      <c r="F170" s="163"/>
      <c r="G170" s="163"/>
      <c r="H170" s="163"/>
      <c r="I170" s="163"/>
      <c r="J170" s="179"/>
      <c r="K170" s="163"/>
      <c r="L170" s="163"/>
      <c r="M170" s="201"/>
      <c r="N170" s="198"/>
      <c r="O170" s="181"/>
      <c r="P170" s="198"/>
      <c r="Q170" s="162"/>
      <c r="R170" s="198"/>
      <c r="S170" s="162"/>
      <c r="T170" s="22">
        <v>5</v>
      </c>
      <c r="U170" s="20"/>
      <c r="V170" s="20"/>
      <c r="W170" s="20"/>
      <c r="X170" s="20"/>
      <c r="Y170" s="20"/>
      <c r="Z170" s="20"/>
      <c r="AA170" s="22" t="s">
        <v>353</v>
      </c>
      <c r="AB170" s="25"/>
      <c r="AC170" s="25"/>
      <c r="AD170" s="26" t="s">
        <v>353</v>
      </c>
      <c r="AE170" s="25"/>
      <c r="AF170" s="25"/>
      <c r="AG170" s="25"/>
      <c r="AH170" s="27" t="s">
        <v>353</v>
      </c>
      <c r="AI170" s="19" t="s">
        <v>353</v>
      </c>
      <c r="AJ170" s="23" t="s">
        <v>353</v>
      </c>
      <c r="AK170" s="19" t="s">
        <v>353</v>
      </c>
      <c r="AL170" s="23" t="s">
        <v>353</v>
      </c>
      <c r="AM170" s="19" t="s">
        <v>353</v>
      </c>
      <c r="AN170" s="177"/>
      <c r="AO170" s="86"/>
      <c r="AP170" s="86"/>
      <c r="AQ170" s="86"/>
      <c r="AR170" s="86"/>
      <c r="AS170" s="86"/>
      <c r="AT170" s="86"/>
      <c r="AU170" s="86"/>
      <c r="AV170" s="86"/>
      <c r="AW170" s="86"/>
      <c r="AX170" s="86"/>
      <c r="AY170" s="86"/>
    </row>
    <row r="171" spans="1:51" s="87" customFormat="1" ht="18" x14ac:dyDescent="0.25">
      <c r="A171" s="162"/>
      <c r="B171" s="163"/>
      <c r="C171" s="165"/>
      <c r="D171" s="204"/>
      <c r="E171" s="162"/>
      <c r="F171" s="163"/>
      <c r="G171" s="163"/>
      <c r="H171" s="163"/>
      <c r="I171" s="163"/>
      <c r="J171" s="179"/>
      <c r="K171" s="163"/>
      <c r="L171" s="163"/>
      <c r="M171" s="201"/>
      <c r="N171" s="198"/>
      <c r="O171" s="181"/>
      <c r="P171" s="198"/>
      <c r="Q171" s="162"/>
      <c r="R171" s="198"/>
      <c r="S171" s="162"/>
      <c r="T171" s="22">
        <v>6</v>
      </c>
      <c r="U171" s="20"/>
      <c r="V171" s="20"/>
      <c r="W171" s="20"/>
      <c r="X171" s="20"/>
      <c r="Y171" s="20"/>
      <c r="Z171" s="20"/>
      <c r="AA171" s="22" t="s">
        <v>353</v>
      </c>
      <c r="AB171" s="25"/>
      <c r="AC171" s="25"/>
      <c r="AD171" s="26" t="s">
        <v>353</v>
      </c>
      <c r="AE171" s="25"/>
      <c r="AF171" s="25"/>
      <c r="AG171" s="25"/>
      <c r="AH171" s="27" t="s">
        <v>353</v>
      </c>
      <c r="AI171" s="19" t="s">
        <v>353</v>
      </c>
      <c r="AJ171" s="23" t="s">
        <v>353</v>
      </c>
      <c r="AK171" s="19" t="s">
        <v>353</v>
      </c>
      <c r="AL171" s="23" t="s">
        <v>353</v>
      </c>
      <c r="AM171" s="19" t="s">
        <v>353</v>
      </c>
      <c r="AN171" s="177"/>
      <c r="AO171" s="86"/>
      <c r="AP171" s="86"/>
      <c r="AQ171" s="86"/>
      <c r="AR171" s="86"/>
      <c r="AS171" s="86"/>
      <c r="AT171" s="86"/>
      <c r="AU171" s="86"/>
      <c r="AV171" s="86"/>
      <c r="AW171" s="86"/>
      <c r="AX171" s="86"/>
      <c r="AY171" s="86"/>
    </row>
    <row r="172" spans="1:51" s="31" customFormat="1" ht="141" customHeight="1" x14ac:dyDescent="0.25">
      <c r="A172" s="19">
        <v>39</v>
      </c>
      <c r="B172" s="20" t="s">
        <v>629</v>
      </c>
      <c r="C172" s="20" t="s">
        <v>177</v>
      </c>
      <c r="D172" s="19" t="s">
        <v>178</v>
      </c>
      <c r="E172" s="19" t="s">
        <v>631</v>
      </c>
      <c r="F172" s="20" t="s">
        <v>671</v>
      </c>
      <c r="G172" s="20" t="s">
        <v>195</v>
      </c>
      <c r="H172" s="20" t="s">
        <v>672</v>
      </c>
      <c r="I172" s="20" t="s">
        <v>673</v>
      </c>
      <c r="J172" s="21" t="s">
        <v>674</v>
      </c>
      <c r="K172" s="20" t="s">
        <v>52</v>
      </c>
      <c r="L172" s="20">
        <v>1</v>
      </c>
      <c r="M172" s="22" t="str">
        <f>IFERROR(IF(L172&lt;=0,"",IF(L172&lt;=2,"Muy Baja",IF(L172&lt;=24,"Baja",IF(L172&lt;=500,"Media",IF(L172&lt;=5000,"Alta","Muy Alta"))))),"")</f>
        <v>Muy Baja</v>
      </c>
      <c r="N172" s="23">
        <f>IFERROR(IF(M172="","",IF(M172="Muy Baja",0.2,IF(M172="Baja",0.4,IF(M172="Media",0.6,IF(M172="Alta",0.8,IF(M172="Muy Alta",1,)))))),"")</f>
        <v>0.2</v>
      </c>
      <c r="O172" s="24" t="s">
        <v>200</v>
      </c>
      <c r="P172" s="23" t="str">
        <f>IF(NOT(ISERROR(MATCH(O172,'[12]Tabla Impacto'!$B$221:$B$223,0))),'[12]Tabla Impacto'!$F$223&amp;"Por favor no seleccionar los criterios de impacto(Afectación Económica o presupuestal y Pérdida Reputacional)",O172)</f>
        <v xml:space="preserve">     El riesgo afecta la imagen de alguna área de la organización</v>
      </c>
      <c r="Q172" s="19" t="str">
        <f>IFERROR(IF(OR(P172='[12]Tabla Impacto'!$C$11,P172='[12]Tabla Impacto'!$D$11),"Leve",IF(OR(P172='[12]Tabla Impacto'!$C$12,P172='[12]Tabla Impacto'!$D$12),"Menor",IF(OR(P172='[12]Tabla Impacto'!$C$13,P172='[12]Tabla Impacto'!$D$13),"Moderado",IF(OR(P172='[12]Tabla Impacto'!$C$14,P172='[12]Tabla Impacto'!$D$14),"Mayor",IF(OR(P172='[12]Tabla Impacto'!$C$15,P172='[12]Tabla Impacto'!$D$15),"Catastrófico",""))))),"")</f>
        <v>Leve</v>
      </c>
      <c r="R172" s="23">
        <f>IFERROR(IF(Q172="","",IF(Q172="Leve",0.2,IF(Q172="Menor",0.4,IF(Q172="Moderado",0.6,IF(Q172="Mayor",0.8,IF(Q172="Catastrófico",1,)))))),"")</f>
        <v>0.2</v>
      </c>
      <c r="S172" s="19" t="str">
        <f>IFERROR(IF(OR(AND(M172="Muy Baja",Q172="Leve"),AND(M172="Muy Baja",Q172="Menor"),AND(M172="Baja",Q172="Leve")),"Bajo",IF(OR(AND(M172="Muy baja",Q172="Moderado"),AND(M172="Baja",Q172="Menor"),AND(M172="Baja",Q172="Moderado"),AND(M172="Media",Q172="Leve"),AND(M172="Media",Q172="Menor"),AND(M172="Media",Q172="Moderado"),AND(M172="Alta",Q172="Leve"),AND(M172="Alta",Q172="Menor")),"Moderado",IF(OR(AND(M172="Muy Baja",Q172="Mayor"),AND(M172="Baja",Q172="Mayor"),AND(M172="Media",Q172="Mayor"),AND(M172="Alta",Q172="Moderado"),AND(M172="Alta",Q172="Mayor"),AND(M172="Muy Alta",Q172="Leve"),AND(M172="Muy Alta",Q172="Menor"),AND(M172="Muy Alta",Q172="Moderado"),AND(M172="Muy Alta",Q172="Mayor")),"Alto",IF(OR(AND(M172="Muy Baja",Q172="Catastrófico"),AND(M172="Baja",Q172="Catastrófico"),AND(M172="Media",Q172="Catastrófico"),AND(M172="Alta",Q172="Catastrófico"),AND(M172="Muy Alta",Q172="Catastrófico")),"Extremo","")))),"")</f>
        <v>Bajo</v>
      </c>
      <c r="T172" s="22">
        <v>76</v>
      </c>
      <c r="U172" s="20" t="s">
        <v>675</v>
      </c>
      <c r="V172" s="20" t="s">
        <v>676</v>
      </c>
      <c r="W172" s="20" t="s">
        <v>172</v>
      </c>
      <c r="X172" s="20" t="s">
        <v>677</v>
      </c>
      <c r="Y172" s="20" t="s">
        <v>678</v>
      </c>
      <c r="Z172" s="20" t="s">
        <v>679</v>
      </c>
      <c r="AA172" s="22" t="str">
        <f>IF(OR(AB172="Preventivo",AB172="Detectivo"),"Probabilidad",IF(AB172="Correctivo","Impacto",""))</f>
        <v>Probabilidad</v>
      </c>
      <c r="AB172" s="25" t="s">
        <v>60</v>
      </c>
      <c r="AC172" s="25" t="s">
        <v>70</v>
      </c>
      <c r="AD172" s="26" t="str">
        <f t="shared" ref="AD172" si="142">IF(AND(AB172="Preventivo",AC172="Automático"),"50%",IF(AND(AB172="Preventivo",AC172="Manual"),"40%",IF(AND(AB172="Detectivo",AC172="Automático"),"40%",IF(AND(AB172="Detectivo",AC172="Manual"),"30%",IF(AND(AB172="Correctivo",AC172="Automático"),"35%",IF(AND(AB172="Correctivo",AC172="Manual"),"25%",""))))))</f>
        <v>40%</v>
      </c>
      <c r="AE172" s="25" t="s">
        <v>62</v>
      </c>
      <c r="AF172" s="25" t="s">
        <v>63</v>
      </c>
      <c r="AG172" s="25" t="s">
        <v>64</v>
      </c>
      <c r="AH172" s="27">
        <f>IFERROR(IF(AA172="Probabilidad",(N172-(+N172*AD172)),IF(AA172="Impacto",N172,"")),"")</f>
        <v>0.12</v>
      </c>
      <c r="AI172" s="28" t="str">
        <f>IFERROR(IF(AH172="","",IF(AH172&lt;=0.2,"Muy Baja",IF(AH172&lt;=0.4,"Baja",IF(AH172&lt;=0.6,"Media",IF(AH172&lt;=0.8,"Alta","Muy Alta"))))),"")</f>
        <v>Muy Baja</v>
      </c>
      <c r="AJ172" s="23">
        <f>+AH172</f>
        <v>0.12</v>
      </c>
      <c r="AK172" s="28" t="str">
        <f>IFERROR(IF(AL172="","",IF(AL172&lt;=0.2,"Leve",IF(AL172&lt;=0.4,"Menor",IF(AL172&lt;=0.6,"Moderado",IF(AL172&lt;=0.8,"Mayor","Catastrófico"))))),"")</f>
        <v>Leve</v>
      </c>
      <c r="AL172" s="23">
        <f>IFERROR(IF(AA172="Impacto",(R172-(+R172*AD172)),IF(AA172="Probabilidad",R172,"")),"")</f>
        <v>0.2</v>
      </c>
      <c r="AM172" s="28" t="str">
        <f>IFERROR(IF(OR(AND(AI172="Muy Baja",AK172="Leve"),AND(AI172="Muy Baja",AK172="Menor"),AND(AI172="Baja",AK172="Leve")),"Bajo",IF(OR(AND(AI172="Muy baja",AK172="Moderado"),AND(AI172="Baja",AK172="Menor"),AND(AI172="Baja",AK172="Moderado"),AND(AI172="Media",AK172="Leve"),AND(AI172="Media",AK172="Menor"),AND(AI172="Media",AK172="Moderado"),AND(AI172="Alta",AK172="Leve"),AND(AI172="Alta",AK172="Menor")),"Moderado",IF(OR(AND(AI172="Muy Baja",AK172="Mayor"),AND(AI172="Baja",AK172="Mayor"),AND(AI172="Media",AK172="Mayor"),AND(AI172="Alta",AK172="Moderado"),AND(AI172="Alta",AK172="Mayor"),AND(AI172="Muy Alta",AK172="Leve"),AND(AI172="Muy Alta",AK172="Menor"),AND(AI172="Muy Alta",AK172="Moderado"),AND(AI172="Muy Alta",AK172="Mayor")),"Alto",IF(OR(AND(AI172="Muy Baja",AK172="Catastrófico"),AND(AI172="Baja",AK172="Catastrófico"),AND(AI172="Media",AK172="Catastrófico"),AND(AI172="Alta",AK172="Catastrófico"),AND(AI172="Muy Alta",AK172="Catastrófico")),"Extremo","")))),"")</f>
        <v>Bajo</v>
      </c>
      <c r="AN172" s="29" t="s">
        <v>65</v>
      </c>
      <c r="AO172" s="30"/>
      <c r="AP172" s="30"/>
      <c r="AQ172" s="30"/>
      <c r="AR172" s="30"/>
      <c r="AS172" s="30"/>
      <c r="AT172" s="30"/>
      <c r="AU172" s="30"/>
      <c r="AV172" s="30"/>
      <c r="AW172" s="30"/>
      <c r="AX172" s="30"/>
      <c r="AY172" s="30"/>
    </row>
    <row r="173" spans="1:51" s="31" customFormat="1" ht="69.95" customHeight="1" x14ac:dyDescent="0.25">
      <c r="A173" s="162">
        <v>40</v>
      </c>
      <c r="B173" s="163" t="s">
        <v>680</v>
      </c>
      <c r="C173" s="164" t="s">
        <v>681</v>
      </c>
      <c r="D173" s="162" t="s">
        <v>682</v>
      </c>
      <c r="E173" s="162" t="s">
        <v>683</v>
      </c>
      <c r="F173" s="163" t="s">
        <v>684</v>
      </c>
      <c r="G173" s="163" t="s">
        <v>195</v>
      </c>
      <c r="H173" s="163" t="s">
        <v>685</v>
      </c>
      <c r="I173" s="163" t="s">
        <v>686</v>
      </c>
      <c r="J173" s="179" t="s">
        <v>687</v>
      </c>
      <c r="K173" s="163" t="s">
        <v>75</v>
      </c>
      <c r="L173" s="206">
        <v>29869</v>
      </c>
      <c r="M173" s="201" t="s">
        <v>535</v>
      </c>
      <c r="N173" s="198">
        <v>1</v>
      </c>
      <c r="O173" s="181" t="s">
        <v>646</v>
      </c>
      <c r="P173" s="198" t="s">
        <v>646</v>
      </c>
      <c r="Q173" s="162" t="s">
        <v>245</v>
      </c>
      <c r="R173" s="198">
        <v>0.8</v>
      </c>
      <c r="S173" s="162" t="s">
        <v>246</v>
      </c>
      <c r="T173" s="22">
        <v>77</v>
      </c>
      <c r="U173" s="20" t="s">
        <v>688</v>
      </c>
      <c r="V173" s="20" t="s">
        <v>689</v>
      </c>
      <c r="W173" s="20" t="s">
        <v>523</v>
      </c>
      <c r="X173" s="20" t="s">
        <v>690</v>
      </c>
      <c r="Y173" s="20" t="s">
        <v>691</v>
      </c>
      <c r="Z173" s="20" t="s">
        <v>692</v>
      </c>
      <c r="AA173" s="22" t="s">
        <v>118</v>
      </c>
      <c r="AB173" s="25" t="s">
        <v>60</v>
      </c>
      <c r="AC173" s="25" t="s">
        <v>70</v>
      </c>
      <c r="AD173" s="26" t="s">
        <v>176</v>
      </c>
      <c r="AE173" s="25" t="s">
        <v>62</v>
      </c>
      <c r="AF173" s="25" t="s">
        <v>63</v>
      </c>
      <c r="AG173" s="25" t="s">
        <v>64</v>
      </c>
      <c r="AH173" s="27">
        <v>0.6</v>
      </c>
      <c r="AI173" s="28" t="s">
        <v>234</v>
      </c>
      <c r="AJ173" s="23">
        <v>0.6</v>
      </c>
      <c r="AK173" s="28" t="s">
        <v>245</v>
      </c>
      <c r="AL173" s="23">
        <v>0.8</v>
      </c>
      <c r="AM173" s="28" t="s">
        <v>246</v>
      </c>
      <c r="AN173" s="177" t="s">
        <v>65</v>
      </c>
      <c r="AO173" s="30"/>
      <c r="AP173" s="30"/>
      <c r="AQ173" s="30"/>
      <c r="AR173" s="30"/>
      <c r="AS173" s="30"/>
      <c r="AT173" s="30"/>
      <c r="AU173" s="30"/>
      <c r="AV173" s="30"/>
      <c r="AW173" s="30"/>
      <c r="AX173" s="30"/>
      <c r="AY173" s="30"/>
    </row>
    <row r="174" spans="1:51" ht="180" x14ac:dyDescent="0.25">
      <c r="A174" s="162"/>
      <c r="B174" s="163"/>
      <c r="C174" s="178"/>
      <c r="D174" s="162"/>
      <c r="E174" s="162"/>
      <c r="F174" s="163"/>
      <c r="G174" s="163"/>
      <c r="H174" s="163"/>
      <c r="I174" s="163"/>
      <c r="J174" s="179"/>
      <c r="K174" s="163"/>
      <c r="L174" s="163"/>
      <c r="M174" s="201"/>
      <c r="N174" s="198"/>
      <c r="O174" s="181"/>
      <c r="P174" s="198"/>
      <c r="Q174" s="162"/>
      <c r="R174" s="198"/>
      <c r="S174" s="162"/>
      <c r="T174" s="22">
        <v>78</v>
      </c>
      <c r="U174" s="20" t="s">
        <v>693</v>
      </c>
      <c r="V174" s="20" t="s">
        <v>689</v>
      </c>
      <c r="W174" s="20" t="s">
        <v>103</v>
      </c>
      <c r="X174" s="20" t="s">
        <v>694</v>
      </c>
      <c r="Y174" s="20" t="s">
        <v>695</v>
      </c>
      <c r="Z174" s="20" t="s">
        <v>696</v>
      </c>
      <c r="AA174" s="22" t="s">
        <v>10</v>
      </c>
      <c r="AB174" s="25" t="s">
        <v>89</v>
      </c>
      <c r="AC174" s="25" t="s">
        <v>70</v>
      </c>
      <c r="AD174" s="26" t="s">
        <v>158</v>
      </c>
      <c r="AE174" s="25" t="s">
        <v>62</v>
      </c>
      <c r="AF174" s="25" t="s">
        <v>63</v>
      </c>
      <c r="AG174" s="25" t="s">
        <v>64</v>
      </c>
      <c r="AH174" s="27">
        <v>0.6</v>
      </c>
      <c r="AI174" s="28" t="s">
        <v>234</v>
      </c>
      <c r="AJ174" s="23">
        <v>0.6</v>
      </c>
      <c r="AK174" s="28" t="s">
        <v>159</v>
      </c>
      <c r="AL174" s="23">
        <v>0.60000000000000009</v>
      </c>
      <c r="AM174" s="28" t="s">
        <v>159</v>
      </c>
      <c r="AN174" s="177"/>
      <c r="AO174" s="4"/>
      <c r="AP174" s="4"/>
      <c r="AQ174" s="4"/>
      <c r="AR174" s="4"/>
      <c r="AS174" s="4"/>
      <c r="AT174" s="4"/>
      <c r="AU174" s="4"/>
      <c r="AV174" s="4"/>
      <c r="AW174" s="4"/>
      <c r="AX174" s="4"/>
      <c r="AY174" s="4"/>
    </row>
    <row r="175" spans="1:51" ht="18" x14ac:dyDescent="0.25">
      <c r="A175" s="162"/>
      <c r="B175" s="163"/>
      <c r="C175" s="178"/>
      <c r="D175" s="162"/>
      <c r="E175" s="162"/>
      <c r="F175" s="163"/>
      <c r="G175" s="163"/>
      <c r="H175" s="163"/>
      <c r="I175" s="163"/>
      <c r="J175" s="179"/>
      <c r="K175" s="163"/>
      <c r="L175" s="163"/>
      <c r="M175" s="201"/>
      <c r="N175" s="198"/>
      <c r="O175" s="181"/>
      <c r="P175" s="198"/>
      <c r="Q175" s="162"/>
      <c r="R175" s="198"/>
      <c r="S175" s="162"/>
      <c r="T175" s="22"/>
      <c r="U175" s="20"/>
      <c r="V175" s="20"/>
      <c r="W175" s="20"/>
      <c r="X175" s="20"/>
      <c r="Y175" s="20"/>
      <c r="Z175" s="20"/>
      <c r="AA175" s="22" t="s">
        <v>353</v>
      </c>
      <c r="AB175" s="25"/>
      <c r="AC175" s="25"/>
      <c r="AD175" s="26" t="s">
        <v>353</v>
      </c>
      <c r="AE175" s="25"/>
      <c r="AF175" s="25"/>
      <c r="AG175" s="25"/>
      <c r="AH175" s="27" t="s">
        <v>353</v>
      </c>
      <c r="AI175" s="28" t="s">
        <v>353</v>
      </c>
      <c r="AJ175" s="23" t="s">
        <v>353</v>
      </c>
      <c r="AK175" s="28" t="s">
        <v>353</v>
      </c>
      <c r="AL175" s="23" t="s">
        <v>353</v>
      </c>
      <c r="AM175" s="28" t="s">
        <v>353</v>
      </c>
      <c r="AN175" s="177"/>
      <c r="AO175" s="4"/>
      <c r="AP175" s="4"/>
      <c r="AQ175" s="4"/>
      <c r="AR175" s="4"/>
      <c r="AS175" s="4"/>
      <c r="AT175" s="4"/>
      <c r="AU175" s="4"/>
      <c r="AV175" s="4"/>
      <c r="AW175" s="4"/>
      <c r="AX175" s="4"/>
      <c r="AY175" s="4"/>
    </row>
    <row r="176" spans="1:51" ht="18" x14ac:dyDescent="0.25">
      <c r="A176" s="162"/>
      <c r="B176" s="163"/>
      <c r="C176" s="178"/>
      <c r="D176" s="162"/>
      <c r="E176" s="162"/>
      <c r="F176" s="163"/>
      <c r="G176" s="163"/>
      <c r="H176" s="163"/>
      <c r="I176" s="163"/>
      <c r="J176" s="179"/>
      <c r="K176" s="163"/>
      <c r="L176" s="163"/>
      <c r="M176" s="201"/>
      <c r="N176" s="198"/>
      <c r="O176" s="181"/>
      <c r="P176" s="198"/>
      <c r="Q176" s="162"/>
      <c r="R176" s="198"/>
      <c r="S176" s="162"/>
      <c r="T176" s="22"/>
      <c r="U176" s="20"/>
      <c r="V176" s="20"/>
      <c r="W176" s="20"/>
      <c r="X176" s="20"/>
      <c r="Y176" s="20"/>
      <c r="Z176" s="20"/>
      <c r="AA176" s="22" t="s">
        <v>353</v>
      </c>
      <c r="AB176" s="25"/>
      <c r="AC176" s="25"/>
      <c r="AD176" s="26" t="s">
        <v>353</v>
      </c>
      <c r="AE176" s="25"/>
      <c r="AF176" s="25"/>
      <c r="AG176" s="25"/>
      <c r="AH176" s="27" t="s">
        <v>353</v>
      </c>
      <c r="AI176" s="28" t="s">
        <v>353</v>
      </c>
      <c r="AJ176" s="23" t="s">
        <v>353</v>
      </c>
      <c r="AK176" s="28" t="s">
        <v>353</v>
      </c>
      <c r="AL176" s="23" t="s">
        <v>353</v>
      </c>
      <c r="AM176" s="28" t="s">
        <v>353</v>
      </c>
      <c r="AN176" s="177"/>
      <c r="AO176" s="4"/>
      <c r="AP176" s="4"/>
      <c r="AQ176" s="4"/>
      <c r="AR176" s="4"/>
      <c r="AS176" s="4"/>
      <c r="AT176" s="4"/>
      <c r="AU176" s="4"/>
      <c r="AV176" s="4"/>
      <c r="AW176" s="4"/>
      <c r="AX176" s="4"/>
      <c r="AY176" s="4"/>
    </row>
    <row r="177" spans="1:51" ht="69.95" customHeight="1" x14ac:dyDescent="0.25">
      <c r="A177" s="162"/>
      <c r="B177" s="163"/>
      <c r="C177" s="178"/>
      <c r="D177" s="162"/>
      <c r="E177" s="162"/>
      <c r="F177" s="163"/>
      <c r="G177" s="163"/>
      <c r="H177" s="163"/>
      <c r="I177" s="163"/>
      <c r="J177" s="179"/>
      <c r="K177" s="163"/>
      <c r="L177" s="163"/>
      <c r="M177" s="201"/>
      <c r="N177" s="198"/>
      <c r="O177" s="181"/>
      <c r="P177" s="198"/>
      <c r="Q177" s="162"/>
      <c r="R177" s="198"/>
      <c r="S177" s="162"/>
      <c r="T177" s="22"/>
      <c r="U177" s="20"/>
      <c r="V177" s="20"/>
      <c r="W177" s="20"/>
      <c r="X177" s="20"/>
      <c r="Y177" s="20"/>
      <c r="Z177" s="20"/>
      <c r="AA177" s="22" t="s">
        <v>353</v>
      </c>
      <c r="AB177" s="25"/>
      <c r="AC177" s="25"/>
      <c r="AD177" s="26" t="s">
        <v>353</v>
      </c>
      <c r="AE177" s="25"/>
      <c r="AF177" s="25"/>
      <c r="AG177" s="25"/>
      <c r="AH177" s="27" t="s">
        <v>353</v>
      </c>
      <c r="AI177" s="28" t="s">
        <v>353</v>
      </c>
      <c r="AJ177" s="23" t="s">
        <v>353</v>
      </c>
      <c r="AK177" s="28" t="s">
        <v>353</v>
      </c>
      <c r="AL177" s="23" t="s">
        <v>353</v>
      </c>
      <c r="AM177" s="28" t="s">
        <v>353</v>
      </c>
      <c r="AN177" s="177"/>
      <c r="AO177" s="4"/>
      <c r="AP177" s="4"/>
      <c r="AQ177" s="4"/>
      <c r="AR177" s="4"/>
      <c r="AS177" s="4"/>
      <c r="AT177" s="4"/>
      <c r="AU177" s="4"/>
      <c r="AV177" s="4"/>
      <c r="AW177" s="4"/>
      <c r="AX177" s="4"/>
      <c r="AY177" s="4"/>
    </row>
    <row r="178" spans="1:51" ht="69.95" customHeight="1" x14ac:dyDescent="0.25">
      <c r="A178" s="162"/>
      <c r="B178" s="163"/>
      <c r="C178" s="165"/>
      <c r="D178" s="162"/>
      <c r="E178" s="162"/>
      <c r="F178" s="163"/>
      <c r="G178" s="163"/>
      <c r="H178" s="163"/>
      <c r="I178" s="163"/>
      <c r="J178" s="179"/>
      <c r="K178" s="163"/>
      <c r="L178" s="163"/>
      <c r="M178" s="201"/>
      <c r="N178" s="198"/>
      <c r="O178" s="181"/>
      <c r="P178" s="198"/>
      <c r="Q178" s="162"/>
      <c r="R178" s="198"/>
      <c r="S178" s="162"/>
      <c r="T178" s="22"/>
      <c r="U178" s="20"/>
      <c r="V178" s="20"/>
      <c r="W178" s="20"/>
      <c r="X178" s="20"/>
      <c r="Y178" s="20"/>
      <c r="Z178" s="20"/>
      <c r="AA178" s="22" t="s">
        <v>353</v>
      </c>
      <c r="AB178" s="25"/>
      <c r="AC178" s="25"/>
      <c r="AD178" s="26" t="s">
        <v>353</v>
      </c>
      <c r="AE178" s="25"/>
      <c r="AF178" s="25"/>
      <c r="AG178" s="25"/>
      <c r="AH178" s="27" t="s">
        <v>353</v>
      </c>
      <c r="AI178" s="28" t="s">
        <v>353</v>
      </c>
      <c r="AJ178" s="23" t="s">
        <v>353</v>
      </c>
      <c r="AK178" s="28" t="s">
        <v>353</v>
      </c>
      <c r="AL178" s="23" t="s">
        <v>353</v>
      </c>
      <c r="AM178" s="28" t="s">
        <v>353</v>
      </c>
      <c r="AN178" s="177"/>
      <c r="AO178" s="4"/>
      <c r="AP178" s="4"/>
      <c r="AQ178" s="4"/>
      <c r="AR178" s="4"/>
      <c r="AS178" s="4"/>
      <c r="AT178" s="4"/>
      <c r="AU178" s="4"/>
      <c r="AV178" s="4"/>
      <c r="AW178" s="4"/>
      <c r="AX178" s="4"/>
      <c r="AY178" s="4"/>
    </row>
    <row r="179" spans="1:51" s="1" customFormat="1" ht="145.5" customHeight="1" x14ac:dyDescent="0.25">
      <c r="A179" s="162">
        <v>41</v>
      </c>
      <c r="B179" s="163" t="s">
        <v>697</v>
      </c>
      <c r="C179" s="164" t="s">
        <v>630</v>
      </c>
      <c r="D179" s="162" t="s">
        <v>93</v>
      </c>
      <c r="E179" s="162" t="s">
        <v>698</v>
      </c>
      <c r="F179" s="163" t="s">
        <v>699</v>
      </c>
      <c r="G179" s="163" t="s">
        <v>195</v>
      </c>
      <c r="H179" s="163" t="s">
        <v>700</v>
      </c>
      <c r="I179" s="163" t="s">
        <v>701</v>
      </c>
      <c r="J179" s="179" t="s">
        <v>702</v>
      </c>
      <c r="K179" s="163" t="s">
        <v>52</v>
      </c>
      <c r="L179" s="163">
        <v>5</v>
      </c>
      <c r="M179" s="201" t="str">
        <f>IFERROR(IF(L179&lt;=0,"",IF(L179&lt;=2,"Muy Baja",IF(L179&lt;=24,"Baja",IF(L179&lt;=500,"Media",IF(L179&lt;=5000,"Alta","Muy Alta"))))),"")</f>
        <v>Baja</v>
      </c>
      <c r="N179" s="198">
        <f>IFERROR(IF(M179="","",IF(M179="Muy Baja",0.2,IF(M179="Baja",0.4,IF(M179="Media",0.6,IF(M179="Alta",0.8,IF(M179="Muy Alta",1,)))))),"")</f>
        <v>0.4</v>
      </c>
      <c r="O179" s="181" t="s">
        <v>200</v>
      </c>
      <c r="P179" s="198" t="str">
        <f>IF(NOT(ISERROR(MATCH(O179,'[13]Tabla Impacto'!$B$221:$B$223,0))),'[13]Tabla Impacto'!$F$223&amp;"Por favor no seleccionar los criterios de impacto(Afectación Económica o presupuestal y Pérdida Reputacional)",O179)</f>
        <v xml:space="preserve">     El riesgo afecta la imagen de alguna área de la organización</v>
      </c>
      <c r="Q179" s="162" t="str">
        <f>IFERROR(IF(OR(P179='[13]Tabla Impacto'!$C$11,P179='[13]Tabla Impacto'!$D$11),"Leve",IF(OR(P179='[13]Tabla Impacto'!$C$12,P179='[13]Tabla Impacto'!$D$12),"Menor",IF(OR(P179='[13]Tabla Impacto'!$C$13,P179='[13]Tabla Impacto'!$D$13),"Moderado",IF(OR(P179='[13]Tabla Impacto'!$C$14,P179='[13]Tabla Impacto'!$D$14),"Mayor",IF(OR(P179='[13]Tabla Impacto'!$C$15,P179='[13]Tabla Impacto'!$D$15),"Catastrófico",""))))),"")</f>
        <v>Leve</v>
      </c>
      <c r="R179" s="198">
        <f>IFERROR(IF(Q179="","",IF(Q179="Leve",0.2,IF(Q179="Menor",0.4,IF(Q179="Moderado",0.6,IF(Q179="Mayor",0.8,IF(Q179="Catastrófico",1,)))))),"")</f>
        <v>0.2</v>
      </c>
      <c r="S179" s="162" t="str">
        <f>IFERROR(IF(OR(AND(M179="Muy Baja",Q179="Leve"),AND(M179="Muy Baja",Q179="Menor"),AND(M179="Baja",Q179="Leve")),"Bajo",IF(OR(AND(M179="Muy baja",Q179="Moderado"),AND(M179="Baja",Q179="Menor"),AND(M179="Baja",Q179="Moderado"),AND(M179="Media",Q179="Leve"),AND(M179="Media",Q179="Menor"),AND(M179="Media",Q179="Moderado"),AND(M179="Alta",Q179="Leve"),AND(M179="Alta",Q179="Menor")),"Moderado",IF(OR(AND(M179="Muy Baja",Q179="Mayor"),AND(M179="Baja",Q179="Mayor"),AND(M179="Media",Q179="Mayor"),AND(M179="Alta",Q179="Moderado"),AND(M179="Alta",Q179="Mayor"),AND(M179="Muy Alta",Q179="Leve"),AND(M179="Muy Alta",Q179="Menor"),AND(M179="Muy Alta",Q179="Moderado"),AND(M179="Muy Alta",Q179="Mayor")),"Alto",IF(OR(AND(M179="Muy Baja",Q179="Catastrófico"),AND(M179="Baja",Q179="Catastrófico"),AND(M179="Media",Q179="Catastrófico"),AND(M179="Alta",Q179="Catastrófico"),AND(M179="Muy Alta",Q179="Catastrófico")),"Extremo","")))),"")</f>
        <v>Bajo</v>
      </c>
      <c r="T179" s="22">
        <v>79</v>
      </c>
      <c r="U179" s="20" t="s">
        <v>703</v>
      </c>
      <c r="V179" s="20" t="s">
        <v>704</v>
      </c>
      <c r="W179" s="20" t="s">
        <v>705</v>
      </c>
      <c r="X179" s="46" t="s">
        <v>706</v>
      </c>
      <c r="Y179" s="46" t="s">
        <v>707</v>
      </c>
      <c r="Z179" s="46" t="s">
        <v>708</v>
      </c>
      <c r="AA179" s="22" t="str">
        <f>IF(OR(AB179="Preventivo",AB179="Detectivo"),"Probabilidad",IF(AB179="Correctivo","Impacto",""))</f>
        <v>Probabilidad</v>
      </c>
      <c r="AB179" s="25" t="s">
        <v>83</v>
      </c>
      <c r="AC179" s="25" t="s">
        <v>70</v>
      </c>
      <c r="AD179" s="26" t="str">
        <f t="shared" ref="AD179:AD189" si="143">IF(AND(AB179="Preventivo",AC179="Automático"),"50%",IF(AND(AB179="Preventivo",AC179="Manual"),"40%",IF(AND(AB179="Detectivo",AC179="Automático"),"40%",IF(AND(AB179="Detectivo",AC179="Manual"),"30%",IF(AND(AB179="Correctivo",AC179="Automático"),"35%",IF(AND(AB179="Correctivo",AC179="Manual"),"25%",""))))))</f>
        <v>30%</v>
      </c>
      <c r="AE179" s="25" t="s">
        <v>62</v>
      </c>
      <c r="AF179" s="25" t="s">
        <v>63</v>
      </c>
      <c r="AG179" s="25" t="s">
        <v>64</v>
      </c>
      <c r="AH179" s="27">
        <f>IFERROR(IF(AA179="Probabilidad",(N179-(+N179*AD179)),IF(AA179="Impacto",N179,"")),"")</f>
        <v>0.28000000000000003</v>
      </c>
      <c r="AI179" s="28" t="str">
        <f>IFERROR(IF(AH179="","",IF(AH179&lt;=0.2,"Muy Baja",IF(AH179&lt;=0.4,"Baja",IF(AH179&lt;=0.6,"Media",IF(AH179&lt;=0.8,"Alta","Muy Alta"))))),"")</f>
        <v>Baja</v>
      </c>
      <c r="AJ179" s="23">
        <f>+AH179</f>
        <v>0.28000000000000003</v>
      </c>
      <c r="AK179" s="28" t="str">
        <f>IFERROR(IF(AL179="","",IF(AL179&lt;=0.2,"Leve",IF(AL179&lt;=0.4,"Menor",IF(AL179&lt;=0.6,"Moderado",IF(AL179&lt;=0.8,"Mayor","Catastrófico"))))),"")</f>
        <v>Leve</v>
      </c>
      <c r="AL179" s="23">
        <f>IFERROR(IF(AA179="Impacto",(R179-(+R179*AD179)),IF(AA179="Probabilidad",R179,"")),"")</f>
        <v>0.2</v>
      </c>
      <c r="AM179" s="28" t="str">
        <f>IFERROR(IF(OR(AND(AI179="Muy Baja",AK179="Leve"),AND(AI179="Muy Baja",AK179="Menor"),AND(AI179="Baja",AK179="Leve")),"Bajo",IF(OR(AND(AI179="Muy baja",AK179="Moderado"),AND(AI179="Baja",AK179="Menor"),AND(AI179="Baja",AK179="Moderado"),AND(AI179="Media",AK179="Leve"),AND(AI179="Media",AK179="Menor"),AND(AI179="Media",AK179="Moderado"),AND(AI179="Alta",AK179="Leve"),AND(AI179="Alta",AK179="Menor")),"Moderado",IF(OR(AND(AI179="Muy Baja",AK179="Mayor"),AND(AI179="Baja",AK179="Mayor"),AND(AI179="Media",AK179="Mayor"),AND(AI179="Alta",AK179="Moderado"),AND(AI179="Alta",AK179="Mayor"),AND(AI179="Muy Alta",AK179="Leve"),AND(AI179="Muy Alta",AK179="Menor"),AND(AI179="Muy Alta",AK179="Moderado"),AND(AI179="Muy Alta",AK179="Mayor")),"Alto",IF(OR(AND(AI179="Muy Baja",AK179="Catastrófico"),AND(AI179="Baja",AK179="Catastrófico"),AND(AI179="Media",AK179="Catastrófico"),AND(AI179="Alta",AK179="Catastrófico"),AND(AI179="Muy Alta",AK179="Catastrófico")),"Extremo","")))),"")</f>
        <v>Bajo</v>
      </c>
      <c r="AN179" s="177" t="s">
        <v>65</v>
      </c>
      <c r="AO179" s="3"/>
      <c r="AP179" s="3"/>
      <c r="AQ179" s="3"/>
      <c r="AR179" s="3"/>
      <c r="AS179" s="3"/>
      <c r="AT179" s="3"/>
      <c r="AU179" s="3"/>
      <c r="AV179" s="3"/>
      <c r="AW179" s="3"/>
      <c r="AX179" s="3"/>
      <c r="AY179" s="3"/>
    </row>
    <row r="180" spans="1:51" s="1" customFormat="1" ht="90.75" customHeight="1" x14ac:dyDescent="0.25">
      <c r="A180" s="162"/>
      <c r="B180" s="163"/>
      <c r="C180" s="178"/>
      <c r="D180" s="162"/>
      <c r="E180" s="162"/>
      <c r="F180" s="163"/>
      <c r="G180" s="163"/>
      <c r="H180" s="163"/>
      <c r="I180" s="163"/>
      <c r="J180" s="179"/>
      <c r="K180" s="163"/>
      <c r="L180" s="163"/>
      <c r="M180" s="201"/>
      <c r="N180" s="198"/>
      <c r="O180" s="181"/>
      <c r="P180" s="198"/>
      <c r="Q180" s="162"/>
      <c r="R180" s="198"/>
      <c r="S180" s="162"/>
      <c r="T180" s="22"/>
      <c r="U180" s="20"/>
      <c r="V180" s="20"/>
      <c r="W180" s="20"/>
      <c r="X180" s="20"/>
      <c r="Y180" s="20"/>
      <c r="Z180" s="20"/>
      <c r="AA180" s="22" t="str">
        <f t="shared" ref="AA180:AA184" si="144">IF(OR(AB180="Preventivo",AB180="Detectivo"),"Probabilidad",IF(AB180="Correctivo","Impacto",""))</f>
        <v/>
      </c>
      <c r="AB180" s="25"/>
      <c r="AC180" s="25"/>
      <c r="AD180" s="26" t="str">
        <f t="shared" si="143"/>
        <v/>
      </c>
      <c r="AE180" s="25"/>
      <c r="AF180" s="25"/>
      <c r="AG180" s="25"/>
      <c r="AH180" s="27" t="str">
        <f>IFERROR(IF(AND(AA179="Probabilidad",AA180="Probabilidad"),(AJ179-(+AJ179*AD180)),IF(AA180="Probabilidad",(N179-(+N179*AD180)),IF(AA180="Impacto",AJ179,""))),"")</f>
        <v/>
      </c>
      <c r="AI180" s="28" t="str">
        <f t="shared" ref="AI180" si="145">IFERROR(IF(AH180="","",IF(AH180&lt;=0.2,"Muy Baja",IF(AH180&lt;=0.4,"Baja",IF(AH180&lt;=0.6,"Media",IF(AH180&lt;=0.8,"Alta","Muy Alta"))))),"")</f>
        <v/>
      </c>
      <c r="AJ180" s="23" t="str">
        <f>+AH180</f>
        <v/>
      </c>
      <c r="AK180" s="28" t="str">
        <f t="shared" ref="AK180:AK184" si="146">IFERROR(IF(AL180="","",IF(AL180&lt;=0.2,"Leve",IF(AL180&lt;=0.4,"Menor",IF(AL180&lt;=0.6,"Moderado",IF(AL180&lt;=0.8,"Mayor","Catastrófico"))))),"")</f>
        <v/>
      </c>
      <c r="AL180" s="23" t="str">
        <f>IFERROR(IF(AND(AA179="Impacto",AA180="Impacto"),(AL179-(+AL179*AD180)),IF(AND(AA179="Probabilidad",AA180="Impacto"),(AL179-(+AL179*AD180)),IF(AA180="Probabilidad",AL179,""))),"")</f>
        <v/>
      </c>
      <c r="AM180" s="28" t="str">
        <f>IFERROR(IF(OR(AND(AI180="Muy Baja",AK180="Leve"),AND(AI180="Muy Baja",AK180="Menor"),AND(AI180="Baja",AK180="Leve")),"Bajo",IF(OR(AND(AI180="Muy baja",AK180="Moderado"),AND(AI180="Baja",AK180="Menor"),AND(AI180="Baja",AK180="Moderado"),AND(AI180="Media",AK180="Leve"),AND(AI180="Media",AK180="Menor"),AND(AI180="Media",AK180="Moderado"),AND(AI180="Alta",AK180="Leve"),AND(AI180="Alta",AK180="Menor")),"Moderado",IF(OR(AND(AI180="Muy Baja",AK180="Mayor"),AND(AI180="Baja",AK180="Mayor"),AND(AI180="Media",AK180="Mayor"),AND(AI180="Alta",AK180="Moderado"),AND(AI180="Alta",AK180="Mayor"),AND(AI180="Muy Alta",AK180="Leve"),AND(AI180="Muy Alta",AK180="Menor"),AND(AI180="Muy Alta",AK180="Moderado"),AND(AI180="Muy Alta",AK180="Mayor")),"Alto",IF(OR(AND(AI180="Muy Baja",AK180="Catastrófico"),AND(AI180="Baja",AK180="Catastrófico"),AND(AI180="Media",AK180="Catastrófico"),AND(AI180="Alta",AK180="Catastrófico"),AND(AI180="Muy Alta",AK180="Catastrófico")),"Extremo","")))),"")</f>
        <v/>
      </c>
      <c r="AN180" s="177"/>
      <c r="AO180" s="3"/>
      <c r="AP180" s="3"/>
      <c r="AQ180" s="3"/>
      <c r="AR180" s="3"/>
      <c r="AS180" s="3"/>
      <c r="AT180" s="3"/>
      <c r="AU180" s="3"/>
      <c r="AV180" s="3"/>
      <c r="AW180" s="3"/>
      <c r="AX180" s="3"/>
      <c r="AY180" s="3"/>
    </row>
    <row r="181" spans="1:51" s="1" customFormat="1" ht="69.95" customHeight="1" x14ac:dyDescent="0.25">
      <c r="A181" s="162"/>
      <c r="B181" s="163"/>
      <c r="C181" s="178"/>
      <c r="D181" s="162"/>
      <c r="E181" s="162"/>
      <c r="F181" s="163"/>
      <c r="G181" s="163"/>
      <c r="H181" s="163"/>
      <c r="I181" s="163"/>
      <c r="J181" s="179"/>
      <c r="K181" s="163"/>
      <c r="L181" s="163"/>
      <c r="M181" s="201"/>
      <c r="N181" s="198"/>
      <c r="O181" s="181"/>
      <c r="P181" s="198"/>
      <c r="Q181" s="162"/>
      <c r="R181" s="198"/>
      <c r="S181" s="162"/>
      <c r="T181" s="22"/>
      <c r="U181" s="20"/>
      <c r="V181" s="20"/>
      <c r="W181" s="20"/>
      <c r="X181" s="20"/>
      <c r="Y181" s="20"/>
      <c r="Z181" s="74"/>
      <c r="AA181" s="22" t="str">
        <f t="shared" si="144"/>
        <v/>
      </c>
      <c r="AB181" s="25"/>
      <c r="AC181" s="25"/>
      <c r="AD181" s="26" t="str">
        <f t="shared" si="143"/>
        <v/>
      </c>
      <c r="AE181" s="25"/>
      <c r="AF181" s="25"/>
      <c r="AG181" s="25"/>
      <c r="AH181" s="27" t="str">
        <f>IFERROR(IF(AND(AA180="Probabilidad",AA181="Probabilidad"),(AJ180-(+AJ180*AD181)),IF(AND(AA180="Impacto",AA181="Probabilidad"),(AJ179-(+AJ179*AD181)),IF(AA181="Impacto",AJ180,""))),"")</f>
        <v/>
      </c>
      <c r="AI181" s="28" t="str">
        <f>IFERROR(IF(AH181="","",IF(AH181&lt;=0.2,"Muy Baja",IF(AH181&lt;=0.4,"Baja",IF(AH181&lt;=0.6,"Media",IF(AH181&lt;=0.8,"Alta","Muy Alta"))))),"")</f>
        <v/>
      </c>
      <c r="AJ181" s="23" t="str">
        <f>+AH181</f>
        <v/>
      </c>
      <c r="AK181" s="28" t="str">
        <f t="shared" si="146"/>
        <v/>
      </c>
      <c r="AL181" s="23" t="str">
        <f>IFERROR(IF(AND(AA180="Impacto",AA181="Impacto"),(AL180-(+AL180*AD181)),IF(AND(AA180="Probabilidad",AA181="Impacto"),(AL180-(+AL180*AD181)),IF(AA181="Probabilidad",AL180,""))),"")</f>
        <v/>
      </c>
      <c r="AM181" s="28" t="str">
        <f t="shared" ref="AM181:AM184" si="147">IFERROR(IF(OR(AND(AI181="Muy Baja",AK181="Leve"),AND(AI181="Muy Baja",AK181="Menor"),AND(AI181="Baja",AK181="Leve")),"Bajo",IF(OR(AND(AI181="Muy baja",AK181="Moderado"),AND(AI181="Baja",AK181="Menor"),AND(AI181="Baja",AK181="Moderado"),AND(AI181="Media",AK181="Leve"),AND(AI181="Media",AK181="Menor"),AND(AI181="Media",AK181="Moderado"),AND(AI181="Alta",AK181="Leve"),AND(AI181="Alta",AK181="Menor")),"Moderado",IF(OR(AND(AI181="Muy Baja",AK181="Mayor"),AND(AI181="Baja",AK181="Mayor"),AND(AI181="Media",AK181="Mayor"),AND(AI181="Alta",AK181="Moderado"),AND(AI181="Alta",AK181="Mayor"),AND(AI181="Muy Alta",AK181="Leve"),AND(AI181="Muy Alta",AK181="Menor"),AND(AI181="Muy Alta",AK181="Moderado"),AND(AI181="Muy Alta",AK181="Mayor")),"Alto",IF(OR(AND(AI181="Muy Baja",AK181="Catastrófico"),AND(AI181="Baja",AK181="Catastrófico"),AND(AI181="Media",AK181="Catastrófico"),AND(AI181="Alta",AK181="Catastrófico"),AND(AI181="Muy Alta",AK181="Catastrófico")),"Extremo","")))),"")</f>
        <v/>
      </c>
      <c r="AN181" s="177"/>
      <c r="AO181" s="3"/>
      <c r="AP181" s="3"/>
      <c r="AQ181" s="3"/>
      <c r="AR181" s="3"/>
      <c r="AS181" s="3"/>
      <c r="AT181" s="3"/>
      <c r="AU181" s="3"/>
      <c r="AV181" s="3"/>
      <c r="AW181" s="3"/>
      <c r="AX181" s="3"/>
      <c r="AY181" s="3"/>
    </row>
    <row r="182" spans="1:51" s="1" customFormat="1" ht="69.95" customHeight="1" x14ac:dyDescent="0.25">
      <c r="A182" s="162"/>
      <c r="B182" s="163"/>
      <c r="C182" s="178"/>
      <c r="D182" s="162"/>
      <c r="E182" s="162"/>
      <c r="F182" s="163"/>
      <c r="G182" s="163"/>
      <c r="H182" s="163"/>
      <c r="I182" s="163"/>
      <c r="J182" s="179"/>
      <c r="K182" s="163"/>
      <c r="L182" s="163"/>
      <c r="M182" s="201"/>
      <c r="N182" s="198"/>
      <c r="O182" s="181"/>
      <c r="P182" s="198"/>
      <c r="Q182" s="162"/>
      <c r="R182" s="198"/>
      <c r="S182" s="162"/>
      <c r="T182" s="22"/>
      <c r="U182" s="20"/>
      <c r="V182" s="20"/>
      <c r="W182" s="20"/>
      <c r="X182" s="20"/>
      <c r="Y182" s="20"/>
      <c r="Z182" s="20"/>
      <c r="AA182" s="22" t="str">
        <f t="shared" si="144"/>
        <v/>
      </c>
      <c r="AB182" s="25"/>
      <c r="AC182" s="25"/>
      <c r="AD182" s="26" t="str">
        <f t="shared" si="143"/>
        <v/>
      </c>
      <c r="AE182" s="25"/>
      <c r="AF182" s="25"/>
      <c r="AG182" s="25"/>
      <c r="AH182" s="27" t="str">
        <f t="shared" ref="AH182:AH184" si="148">IFERROR(IF(AND(AA181="Probabilidad",AA182="Probabilidad"),(AJ181-(+AJ181*AD182)),IF(AND(AA181="Impacto",AA182="Probabilidad"),(AJ180-(+AJ180*AD182)),IF(AA182="Impacto",AJ181,""))),"")</f>
        <v/>
      </c>
      <c r="AI182" s="28" t="str">
        <f t="shared" ref="AI182:AI184" si="149">IFERROR(IF(AH182="","",IF(AH182&lt;=0.2,"Muy Baja",IF(AH182&lt;=0.4,"Baja",IF(AH182&lt;=0.6,"Media",IF(AH182&lt;=0.8,"Alta","Muy Alta"))))),"")</f>
        <v/>
      </c>
      <c r="AJ182" s="23" t="str">
        <f t="shared" ref="AJ182:AJ189" si="150">+AH182</f>
        <v/>
      </c>
      <c r="AK182" s="28" t="str">
        <f t="shared" si="146"/>
        <v/>
      </c>
      <c r="AL182" s="23" t="str">
        <f t="shared" ref="AL182:AL184" si="151">IFERROR(IF(AND(AA181="Impacto",AA182="Impacto"),(AL181-(+AL181*AD182)),IF(AND(AA181="Probabilidad",AA182="Impacto"),(AL181-(+AL181*AD182)),IF(AA182="Probabilidad",AL181,""))),"")</f>
        <v/>
      </c>
      <c r="AM182" s="28" t="str">
        <f t="shared" si="147"/>
        <v/>
      </c>
      <c r="AN182" s="177"/>
      <c r="AO182" s="3"/>
      <c r="AP182" s="3"/>
      <c r="AQ182" s="3"/>
      <c r="AR182" s="3"/>
      <c r="AS182" s="3"/>
      <c r="AT182" s="3"/>
      <c r="AU182" s="3"/>
      <c r="AV182" s="3"/>
      <c r="AW182" s="3"/>
      <c r="AX182" s="3"/>
      <c r="AY182" s="3"/>
    </row>
    <row r="183" spans="1:51" s="1" customFormat="1" ht="69.95" customHeight="1" x14ac:dyDescent="0.25">
      <c r="A183" s="162"/>
      <c r="B183" s="163"/>
      <c r="C183" s="178"/>
      <c r="D183" s="162"/>
      <c r="E183" s="162"/>
      <c r="F183" s="163"/>
      <c r="G183" s="163"/>
      <c r="H183" s="163"/>
      <c r="I183" s="163"/>
      <c r="J183" s="179"/>
      <c r="K183" s="163"/>
      <c r="L183" s="163"/>
      <c r="M183" s="201"/>
      <c r="N183" s="198"/>
      <c r="O183" s="181"/>
      <c r="P183" s="198"/>
      <c r="Q183" s="162"/>
      <c r="R183" s="198"/>
      <c r="S183" s="162"/>
      <c r="T183" s="22"/>
      <c r="U183" s="20"/>
      <c r="V183" s="20"/>
      <c r="W183" s="20"/>
      <c r="X183" s="20"/>
      <c r="Y183" s="20"/>
      <c r="Z183" s="20"/>
      <c r="AA183" s="22" t="str">
        <f t="shared" si="144"/>
        <v/>
      </c>
      <c r="AB183" s="25"/>
      <c r="AC183" s="25"/>
      <c r="AD183" s="26" t="str">
        <f t="shared" si="143"/>
        <v/>
      </c>
      <c r="AE183" s="25"/>
      <c r="AF183" s="25"/>
      <c r="AG183" s="25"/>
      <c r="AH183" s="27" t="str">
        <f t="shared" si="148"/>
        <v/>
      </c>
      <c r="AI183" s="28" t="str">
        <f t="shared" si="149"/>
        <v/>
      </c>
      <c r="AJ183" s="23" t="str">
        <f t="shared" si="150"/>
        <v/>
      </c>
      <c r="AK183" s="28" t="str">
        <f t="shared" si="146"/>
        <v/>
      </c>
      <c r="AL183" s="23" t="str">
        <f t="shared" si="151"/>
        <v/>
      </c>
      <c r="AM183" s="28" t="str">
        <f t="shared" si="147"/>
        <v/>
      </c>
      <c r="AN183" s="177"/>
      <c r="AO183" s="3"/>
      <c r="AP183" s="3"/>
      <c r="AQ183" s="3"/>
      <c r="AR183" s="3"/>
      <c r="AS183" s="3"/>
      <c r="AT183" s="3"/>
      <c r="AU183" s="3"/>
      <c r="AV183" s="3"/>
      <c r="AW183" s="3"/>
      <c r="AX183" s="3"/>
      <c r="AY183" s="3"/>
    </row>
    <row r="184" spans="1:51" s="1" customFormat="1" ht="69.95" customHeight="1" x14ac:dyDescent="0.25">
      <c r="A184" s="162"/>
      <c r="B184" s="163"/>
      <c r="C184" s="165"/>
      <c r="D184" s="162"/>
      <c r="E184" s="162"/>
      <c r="F184" s="163"/>
      <c r="G184" s="163"/>
      <c r="H184" s="163"/>
      <c r="I184" s="163"/>
      <c r="J184" s="179"/>
      <c r="K184" s="163"/>
      <c r="L184" s="163"/>
      <c r="M184" s="201"/>
      <c r="N184" s="198"/>
      <c r="O184" s="181"/>
      <c r="P184" s="198"/>
      <c r="Q184" s="162"/>
      <c r="R184" s="198"/>
      <c r="S184" s="162"/>
      <c r="T184" s="22"/>
      <c r="U184" s="20"/>
      <c r="V184" s="20"/>
      <c r="W184" s="20"/>
      <c r="X184" s="20"/>
      <c r="Y184" s="20"/>
      <c r="Z184" s="20"/>
      <c r="AA184" s="22" t="str">
        <f t="shared" si="144"/>
        <v/>
      </c>
      <c r="AB184" s="25"/>
      <c r="AC184" s="25"/>
      <c r="AD184" s="26" t="str">
        <f t="shared" si="143"/>
        <v/>
      </c>
      <c r="AE184" s="25"/>
      <c r="AF184" s="25"/>
      <c r="AG184" s="25"/>
      <c r="AH184" s="27" t="str">
        <f t="shared" si="148"/>
        <v/>
      </c>
      <c r="AI184" s="28" t="str">
        <f t="shared" si="149"/>
        <v/>
      </c>
      <c r="AJ184" s="23" t="str">
        <f t="shared" si="150"/>
        <v/>
      </c>
      <c r="AK184" s="28" t="str">
        <f t="shared" si="146"/>
        <v/>
      </c>
      <c r="AL184" s="23" t="str">
        <f t="shared" si="151"/>
        <v/>
      </c>
      <c r="AM184" s="28" t="str">
        <f t="shared" si="147"/>
        <v/>
      </c>
      <c r="AN184" s="177"/>
      <c r="AO184" s="3"/>
      <c r="AP184" s="3"/>
      <c r="AQ184" s="3"/>
      <c r="AR184" s="3"/>
      <c r="AS184" s="3"/>
      <c r="AT184" s="3"/>
      <c r="AU184" s="3"/>
      <c r="AV184" s="3"/>
      <c r="AW184" s="3"/>
      <c r="AX184" s="3"/>
      <c r="AY184" s="3"/>
    </row>
    <row r="185" spans="1:51" s="89" customFormat="1" ht="134.44999999999999" customHeight="1" x14ac:dyDescent="0.25">
      <c r="A185" s="186">
        <v>42</v>
      </c>
      <c r="B185" s="187" t="s">
        <v>697</v>
      </c>
      <c r="C185" s="188" t="s">
        <v>132</v>
      </c>
      <c r="D185" s="186" t="s">
        <v>93</v>
      </c>
      <c r="E185" s="186" t="s">
        <v>698</v>
      </c>
      <c r="F185" s="187" t="s">
        <v>709</v>
      </c>
      <c r="G185" s="187" t="s">
        <v>48</v>
      </c>
      <c r="H185" s="187" t="s">
        <v>710</v>
      </c>
      <c r="I185" s="187" t="s">
        <v>711</v>
      </c>
      <c r="J185" s="191" t="s">
        <v>712</v>
      </c>
      <c r="K185" s="187" t="s">
        <v>52</v>
      </c>
      <c r="L185" s="187">
        <v>839</v>
      </c>
      <c r="M185" s="205" t="str">
        <f>IFERROR(IF(L185&lt;=0,"",IF(L185&lt;=2,"Muy Baja",IF(L185&lt;=24,"Baja",IF(L185&lt;=500,"Media",IF(L185&lt;=5000,"Alta","Muy Alta"))))),"")</f>
        <v>Alta</v>
      </c>
      <c r="N185" s="196">
        <f>IFERROR(IF(M185="","",IF(M185="Muy Baja",0.2,IF(M185="Baja",0.4,IF(M185="Media",0.6,IF(M185="Alta",0.8,IF(M185="Muy Alta",1,)))))),"")</f>
        <v>0.8</v>
      </c>
      <c r="O185" s="191" t="s">
        <v>646</v>
      </c>
      <c r="P185" s="196" t="str">
        <f>IF(NOT(ISERROR(MATCH(O185,'[14]Tabla Impacto'!$B$221:$B$223,0))),'[14]Tabla Impacto'!$F$223&amp;"Por favor no seleccionar los criterios de impacto(Afectación Económica o presupuestal y Pérdida Reputacional)",O185)</f>
        <v xml:space="preserve">     El riesgo afecta la imagen de  la entidad con efecto publicitario sostenido a nivel de sector administrativo, nivel departamental o municipal</v>
      </c>
      <c r="Q185" s="186" t="str">
        <f>IFERROR(IF(OR(P185='[14]Tabla Impacto'!$C$11,P185='[14]Tabla Impacto'!$D$11),"Leve",IF(OR(P185='[14]Tabla Impacto'!$C$12,P185='[14]Tabla Impacto'!$D$12),"Menor",IF(OR(P185='[14]Tabla Impacto'!$C$13,P185='[14]Tabla Impacto'!$D$13),"Moderado",IF(OR(P185='[14]Tabla Impacto'!$C$14,P185='[14]Tabla Impacto'!$D$14),"Mayor",IF(OR(P185='[14]Tabla Impacto'!$C$15,P185='[14]Tabla Impacto'!$D$15),"Catastrófico",""))))),"")</f>
        <v>Mayor</v>
      </c>
      <c r="R185" s="196">
        <f>IFERROR(IF(Q185="","",IF(Q185="Leve",0.2,IF(Q185="Menor",0.4,IF(Q185="Moderado",0.6,IF(Q185="Mayor",0.8,IF(Q185="Catastrófico",1,)))))),"")</f>
        <v>0.8</v>
      </c>
      <c r="S185" s="186" t="str">
        <f>IFERROR(IF(OR(AND(M185="Muy Baja",Q185="Leve"),AND(M185="Muy Baja",Q185="Menor"),AND(M185="Baja",Q185="Leve")),"Bajo",IF(OR(AND(M185="Muy baja",Q185="Moderado"),AND(M185="Baja",Q185="Menor"),AND(M185="Baja",Q185="Moderado"),AND(M185="Media",Q185="Leve"),AND(M185="Media",Q185="Menor"),AND(M185="Media",Q185="Moderado"),AND(M185="Alta",Q185="Leve"),AND(M185="Alta",Q185="Menor")),"Moderado",IF(OR(AND(M185="Muy Baja",Q185="Mayor"),AND(M185="Baja",Q185="Mayor"),AND(M185="Media",Q185="Mayor"),AND(M185="Alta",Q185="Moderado"),AND(M185="Alta",Q185="Mayor"),AND(M185="Muy Alta",Q185="Leve"),AND(M185="Muy Alta",Q185="Menor"),AND(M185="Muy Alta",Q185="Moderado"),AND(M185="Muy Alta",Q185="Mayor")),"Alto",IF(OR(AND(M185="Muy Baja",Q185="Catastrófico"),AND(M185="Baja",Q185="Catastrófico"),AND(M185="Media",Q185="Catastrófico"),AND(M185="Alta",Q185="Catastrófico"),AND(M185="Muy Alta",Q185="Catastrófico")),"Extremo","")))),"")</f>
        <v>Alto</v>
      </c>
      <c r="T185" s="38">
        <v>80</v>
      </c>
      <c r="U185" s="37" t="s">
        <v>713</v>
      </c>
      <c r="V185" s="37" t="s">
        <v>714</v>
      </c>
      <c r="W185" s="37" t="s">
        <v>715</v>
      </c>
      <c r="X185" s="37" t="s">
        <v>716</v>
      </c>
      <c r="Y185" s="37" t="s">
        <v>717</v>
      </c>
      <c r="Z185" s="37" t="s">
        <v>718</v>
      </c>
      <c r="AA185" s="38" t="str">
        <f>IF(OR(AB185="Preventivo",AB185="Detectivo"),"Probabilidad",IF(AB185="Correctivo","Impacto",""))</f>
        <v>Probabilidad</v>
      </c>
      <c r="AB185" s="40" t="s">
        <v>60</v>
      </c>
      <c r="AC185" s="40" t="s">
        <v>70</v>
      </c>
      <c r="AD185" s="41" t="str">
        <f t="shared" si="143"/>
        <v>40%</v>
      </c>
      <c r="AE185" s="40" t="s">
        <v>119</v>
      </c>
      <c r="AF185" s="40" t="s">
        <v>63</v>
      </c>
      <c r="AG185" s="40" t="s">
        <v>64</v>
      </c>
      <c r="AH185" s="42">
        <f>IFERROR(IF(AA185="Probabilidad",(N185-(+N185*AD185)),IF(AA185="Impacto",N185,"")),"")</f>
        <v>0.48</v>
      </c>
      <c r="AI185" s="43" t="str">
        <f>IFERROR(IF(AH185="","",IF(AH185&lt;=0.2,"Muy Baja",IF(AH185&lt;=0.4,"Baja",IF(AH185&lt;=0.6,"Media",IF(AH185&lt;=0.8,"Alta","Muy Alta"))))),"")</f>
        <v>Media</v>
      </c>
      <c r="AJ185" s="39">
        <f t="shared" si="150"/>
        <v>0.48</v>
      </c>
      <c r="AK185" s="43" t="str">
        <f>IFERROR(IF(AL185="","",IF(AL185&lt;=0.2,"Leve",IF(AL185&lt;=0.4,"Menor",IF(AL185&lt;=0.6,"Moderado",IF(AL185&lt;=0.8,"Mayor","Catastrófico"))))),"")</f>
        <v>Mayor</v>
      </c>
      <c r="AL185" s="39">
        <f>IFERROR(IF(AA185="Impacto",(R185-(+R185*AD185)),IF(AA185="Probabilidad",R185,"")),"")</f>
        <v>0.8</v>
      </c>
      <c r="AM185" s="43" t="str">
        <f>IFERROR(IF(OR(AND(AI185="Muy Baja",AK185="Leve"),AND(AI185="Muy Baja",AK185="Menor"),AND(AI185="Baja",AK185="Leve")),"Bajo",IF(OR(AND(AI185="Muy baja",AK185="Moderado"),AND(AI185="Baja",AK185="Menor"),AND(AI185="Baja",AK185="Moderado"),AND(AI185="Media",AK185="Leve"),AND(AI185="Media",AK185="Menor"),AND(AI185="Media",AK185="Moderado"),AND(AI185="Alta",AK185="Leve"),AND(AI185="Alta",AK185="Menor")),"Moderado",IF(OR(AND(AI185="Muy Baja",AK185="Mayor"),AND(AI185="Baja",AK185="Mayor"),AND(AI185="Media",AK185="Mayor"),AND(AI185="Alta",AK185="Moderado"),AND(AI185="Alta",AK185="Mayor"),AND(AI185="Muy Alta",AK185="Leve"),AND(AI185="Muy Alta",AK185="Menor"),AND(AI185="Muy Alta",AK185="Moderado"),AND(AI185="Muy Alta",AK185="Mayor")),"Alto",IF(OR(AND(AI185="Muy Baja",AK185="Catastrófico"),AND(AI185="Baja",AK185="Catastrófico"),AND(AI185="Media",AK185="Catastrófico"),AND(AI185="Alta",AK185="Catastrófico"),AND(AI185="Muy Alta",AK185="Catastrófico")),"Extremo","")))),"")</f>
        <v>Alto</v>
      </c>
      <c r="AN185" s="192" t="s">
        <v>65</v>
      </c>
      <c r="AO185" s="88"/>
      <c r="AP185" s="88"/>
      <c r="AQ185" s="88"/>
      <c r="AR185" s="88"/>
      <c r="AS185" s="88"/>
      <c r="AT185" s="88"/>
      <c r="AU185" s="88"/>
      <c r="AV185" s="88"/>
      <c r="AW185" s="88"/>
      <c r="AX185" s="88"/>
      <c r="AY185" s="88"/>
    </row>
    <row r="186" spans="1:51" s="89" customFormat="1" ht="135" customHeight="1" x14ac:dyDescent="0.25">
      <c r="A186" s="186"/>
      <c r="B186" s="187"/>
      <c r="C186" s="189"/>
      <c r="D186" s="186"/>
      <c r="E186" s="186"/>
      <c r="F186" s="187"/>
      <c r="G186" s="187"/>
      <c r="H186" s="187"/>
      <c r="I186" s="187"/>
      <c r="J186" s="191"/>
      <c r="K186" s="187"/>
      <c r="L186" s="187"/>
      <c r="M186" s="205"/>
      <c r="N186" s="196"/>
      <c r="O186" s="191"/>
      <c r="P186" s="196"/>
      <c r="Q186" s="186"/>
      <c r="R186" s="196"/>
      <c r="S186" s="186"/>
      <c r="T186" s="38">
        <v>81</v>
      </c>
      <c r="U186" s="37" t="s">
        <v>719</v>
      </c>
      <c r="V186" s="37" t="s">
        <v>714</v>
      </c>
      <c r="W186" s="37" t="s">
        <v>720</v>
      </c>
      <c r="X186" s="37" t="s">
        <v>721</v>
      </c>
      <c r="Y186" s="37" t="s">
        <v>722</v>
      </c>
      <c r="Z186" s="37" t="s">
        <v>718</v>
      </c>
      <c r="AA186" s="38" t="str">
        <f t="shared" ref="AA186:AA187" si="152">IF(OR(AB186="Preventivo",AB186="Detectivo"),"Probabilidad",IF(AB186="Correctivo","Impacto",""))</f>
        <v>Probabilidad</v>
      </c>
      <c r="AB186" s="40" t="s">
        <v>60</v>
      </c>
      <c r="AC186" s="40" t="s">
        <v>70</v>
      </c>
      <c r="AD186" s="41" t="str">
        <f t="shared" si="143"/>
        <v>40%</v>
      </c>
      <c r="AE186" s="40" t="s">
        <v>119</v>
      </c>
      <c r="AF186" s="40" t="s">
        <v>63</v>
      </c>
      <c r="AG186" s="40" t="s">
        <v>64</v>
      </c>
      <c r="AH186" s="42">
        <f>IFERROR(IF(AND(AA185="Probabilidad",AA186="Probabilidad"),(AJ185-(+AJ185*AD186)),IF(AA186="Probabilidad",(N185-(+N185*AD186)),IF(AA186="Impacto",AJ185,""))),"")</f>
        <v>0.28799999999999998</v>
      </c>
      <c r="AI186" s="43" t="str">
        <f t="shared" ref="AI186" si="153">IFERROR(IF(AH186="","",IF(AH186&lt;=0.2,"Muy Baja",IF(AH186&lt;=0.4,"Baja",IF(AH186&lt;=0.6,"Media",IF(AH186&lt;=0.8,"Alta","Muy Alta"))))),"")</f>
        <v>Baja</v>
      </c>
      <c r="AJ186" s="39">
        <f t="shared" si="150"/>
        <v>0.28799999999999998</v>
      </c>
      <c r="AK186" s="43" t="str">
        <f t="shared" ref="AK186:AK187" si="154">IFERROR(IF(AL186="","",IF(AL186&lt;=0.2,"Leve",IF(AL186&lt;=0.4,"Menor",IF(AL186&lt;=0.6,"Moderado",IF(AL186&lt;=0.8,"Mayor","Catastrófico"))))),"")</f>
        <v>Mayor</v>
      </c>
      <c r="AL186" s="39">
        <f>IFERROR(IF(AND(AA185="Impacto",AA186="Impacto"),(AL185-(+AL185*AD186)),IF(AND(AA185="Probabilidad",AA186="Impacto"),(AL185-(+AL185*AD186)),IF(AA186="Probabilidad",AL185,""))),"")</f>
        <v>0.8</v>
      </c>
      <c r="AM186" s="43" t="str">
        <f>IFERROR(IF(OR(AND(AI186="Muy Baja",AK186="Leve"),AND(AI186="Muy Baja",AK186="Menor"),AND(AI186="Baja",AK186="Leve")),"Bajo",IF(OR(AND(AI186="Muy baja",AK186="Moderado"),AND(AI186="Baja",AK186="Menor"),AND(AI186="Baja",AK186="Moderado"),AND(AI186="Media",AK186="Leve"),AND(AI186="Media",AK186="Menor"),AND(AI186="Media",AK186="Moderado"),AND(AI186="Alta",AK186="Leve"),AND(AI186="Alta",AK186="Menor")),"Moderado",IF(OR(AND(AI186="Muy Baja",AK186="Mayor"),AND(AI186="Baja",AK186="Mayor"),AND(AI186="Media",AK186="Mayor"),AND(AI186="Alta",AK186="Moderado"),AND(AI186="Alta",AK186="Mayor"),AND(AI186="Muy Alta",AK186="Leve"),AND(AI186="Muy Alta",AK186="Menor"),AND(AI186="Muy Alta",AK186="Moderado"),AND(AI186="Muy Alta",AK186="Mayor")),"Alto",IF(OR(AND(AI186="Muy Baja",AK186="Catastrófico"),AND(AI186="Baja",AK186="Catastrófico"),AND(AI186="Media",AK186="Catastrófico"),AND(AI186="Alta",AK186="Catastrófico"),AND(AI186="Muy Alta",AK186="Catastrófico")),"Extremo","")))),"")</f>
        <v>Alto</v>
      </c>
      <c r="AN186" s="192"/>
      <c r="AO186" s="88"/>
      <c r="AP186" s="88"/>
      <c r="AQ186" s="88"/>
      <c r="AR186" s="88"/>
      <c r="AS186" s="88"/>
      <c r="AT186" s="88"/>
      <c r="AU186" s="88"/>
      <c r="AV186" s="88"/>
      <c r="AW186" s="88"/>
      <c r="AX186" s="88"/>
      <c r="AY186" s="88"/>
    </row>
    <row r="187" spans="1:51" s="89" customFormat="1" ht="84.75" customHeight="1" x14ac:dyDescent="0.25">
      <c r="A187" s="186"/>
      <c r="B187" s="187"/>
      <c r="C187" s="190"/>
      <c r="D187" s="186"/>
      <c r="E187" s="186"/>
      <c r="F187" s="187"/>
      <c r="G187" s="187"/>
      <c r="H187" s="187"/>
      <c r="I187" s="187"/>
      <c r="J187" s="191"/>
      <c r="K187" s="187"/>
      <c r="L187" s="187"/>
      <c r="M187" s="205"/>
      <c r="N187" s="196"/>
      <c r="O187" s="191"/>
      <c r="P187" s="196"/>
      <c r="Q187" s="186"/>
      <c r="R187" s="196"/>
      <c r="S187" s="186"/>
      <c r="T187" s="38">
        <v>82</v>
      </c>
      <c r="U187" s="37" t="s">
        <v>723</v>
      </c>
      <c r="V187" s="90" t="s">
        <v>724</v>
      </c>
      <c r="W187" s="37" t="s">
        <v>103</v>
      </c>
      <c r="X187" s="37" t="s">
        <v>716</v>
      </c>
      <c r="Y187" s="37" t="s">
        <v>725</v>
      </c>
      <c r="Z187" s="37" t="s">
        <v>718</v>
      </c>
      <c r="AA187" s="38" t="str">
        <f t="shared" si="152"/>
        <v>Probabilidad</v>
      </c>
      <c r="AB187" s="40" t="s">
        <v>60</v>
      </c>
      <c r="AC187" s="40" t="s">
        <v>70</v>
      </c>
      <c r="AD187" s="41" t="str">
        <f t="shared" si="143"/>
        <v>40%</v>
      </c>
      <c r="AE187" s="40" t="s">
        <v>119</v>
      </c>
      <c r="AF187" s="40" t="s">
        <v>63</v>
      </c>
      <c r="AG187" s="40" t="s">
        <v>64</v>
      </c>
      <c r="AH187" s="42">
        <f>IFERROR(IF(AND(AA186="Probabilidad",AA187="Probabilidad"),(AJ186-(+AJ186*AD187)),IF(AND(AA186="Impacto",AA187="Probabilidad"),(AJ185-(+AJ185*AD187)),IF(AA187="Impacto",AJ186,""))),"")</f>
        <v>0.17279999999999998</v>
      </c>
      <c r="AI187" s="43" t="str">
        <f>IFERROR(IF(AH187="","",IF(AH187&lt;=0.2,"Muy Baja",IF(AH187&lt;=0.4,"Baja",IF(AH187&lt;=0.6,"Media",IF(AH187&lt;=0.8,"Alta","Muy Alta"))))),"")</f>
        <v>Muy Baja</v>
      </c>
      <c r="AJ187" s="39">
        <f t="shared" si="150"/>
        <v>0.17279999999999998</v>
      </c>
      <c r="AK187" s="43" t="str">
        <f t="shared" si="154"/>
        <v>Mayor</v>
      </c>
      <c r="AL187" s="39">
        <f>IFERROR(IF(AND(AA186="Impacto",AA187="Impacto"),(AL186-(+AL186*AD187)),IF(AND(AA186="Probabilidad",AA187="Impacto"),(AL186-(+AL186*AD187)),IF(AA187="Probabilidad",AL186,""))),"")</f>
        <v>0.8</v>
      </c>
      <c r="AM187" s="43" t="str">
        <f t="shared" ref="AM187" si="155">IFERROR(IF(OR(AND(AI187="Muy Baja",AK187="Leve"),AND(AI187="Muy Baja",AK187="Menor"),AND(AI187="Baja",AK187="Leve")),"Bajo",IF(OR(AND(AI187="Muy baja",AK187="Moderado"),AND(AI187="Baja",AK187="Menor"),AND(AI187="Baja",AK187="Moderado"),AND(AI187="Media",AK187="Leve"),AND(AI187="Media",AK187="Menor"),AND(AI187="Media",AK187="Moderado"),AND(AI187="Alta",AK187="Leve"),AND(AI187="Alta",AK187="Menor")),"Moderado",IF(OR(AND(AI187="Muy Baja",AK187="Mayor"),AND(AI187="Baja",AK187="Mayor"),AND(AI187="Media",AK187="Mayor"),AND(AI187="Alta",AK187="Moderado"),AND(AI187="Alta",AK187="Mayor"),AND(AI187="Muy Alta",AK187="Leve"),AND(AI187="Muy Alta",AK187="Menor"),AND(AI187="Muy Alta",AK187="Moderado"),AND(AI187="Muy Alta",AK187="Mayor")),"Alto",IF(OR(AND(AI187="Muy Baja",AK187="Catastrófico"),AND(AI187="Baja",AK187="Catastrófico"),AND(AI187="Media",AK187="Catastrófico"),AND(AI187="Alta",AK187="Catastrófico"),AND(AI187="Muy Alta",AK187="Catastrófico")),"Extremo","")))),"")</f>
        <v>Alto</v>
      </c>
      <c r="AN187" s="192"/>
      <c r="AO187" s="88"/>
      <c r="AP187" s="88"/>
      <c r="AQ187" s="88"/>
      <c r="AR187" s="88"/>
      <c r="AS187" s="88"/>
      <c r="AT187" s="88"/>
      <c r="AU187" s="88"/>
      <c r="AV187" s="88"/>
      <c r="AW187" s="88"/>
      <c r="AX187" s="88"/>
      <c r="AY187" s="88"/>
    </row>
    <row r="188" spans="1:51" s="89" customFormat="1" ht="105.6" customHeight="1" x14ac:dyDescent="0.25">
      <c r="A188" s="186">
        <v>43</v>
      </c>
      <c r="B188" s="187" t="s">
        <v>697</v>
      </c>
      <c r="C188" s="188" t="s">
        <v>132</v>
      </c>
      <c r="D188" s="186" t="s">
        <v>93</v>
      </c>
      <c r="E188" s="186" t="s">
        <v>698</v>
      </c>
      <c r="F188" s="187" t="s">
        <v>726</v>
      </c>
      <c r="G188" s="187" t="s">
        <v>195</v>
      </c>
      <c r="H188" s="187" t="s">
        <v>727</v>
      </c>
      <c r="I188" s="187" t="s">
        <v>728</v>
      </c>
      <c r="J188" s="191" t="s">
        <v>729</v>
      </c>
      <c r="K188" s="187" t="s">
        <v>52</v>
      </c>
      <c r="L188" s="187">
        <v>20</v>
      </c>
      <c r="M188" s="205" t="str">
        <f t="shared" ref="M188" si="156">IFERROR(IF(L188&lt;=0,"",IF(L188&lt;=2,"Muy Baja",IF(L188&lt;=24,"Baja",IF(L188&lt;=500,"Media",IF(L188&lt;=5000,"Alta","Muy Alta"))))),"")</f>
        <v>Baja</v>
      </c>
      <c r="N188" s="196">
        <f t="shared" ref="N188" si="157">IFERROR(IF(M188="","",IF(M188="Muy Baja",0.2,IF(M188="Baja",0.4,IF(M188="Media",0.6,IF(M188="Alta",0.8,IF(M188="Muy Alta",1,)))))),"")</f>
        <v>0.4</v>
      </c>
      <c r="O188" s="194" t="s">
        <v>646</v>
      </c>
      <c r="P188" s="196" t="str">
        <f>IF(NOT(ISERROR(MATCH(O188,'[14]Tabla Impacto'!$B$221:$B$223,0))),'[14]Tabla Impacto'!$F$223&amp;"Por favor no seleccionar los criterios de impacto(Afectación Económica o presupuestal y Pérdida Reputacional)",O188)</f>
        <v xml:space="preserve">     El riesgo afecta la imagen de  la entidad con efecto publicitario sostenido a nivel de sector administrativo, nivel departamental o municipal</v>
      </c>
      <c r="Q188" s="186" t="str">
        <f>IFERROR(IF(OR(P188='[14]Tabla Impacto'!$C$11,P188='[14]Tabla Impacto'!$D$11),"Leve",IF(OR(P188='[14]Tabla Impacto'!$C$12,P188='[14]Tabla Impacto'!$D$12),"Menor",IF(OR(P188='[14]Tabla Impacto'!$C$13,P188='[14]Tabla Impacto'!$D$13),"Moderado",IF(OR(P188='[14]Tabla Impacto'!$C$14,P188='[14]Tabla Impacto'!$D$14),"Mayor",IF(OR(P188='[14]Tabla Impacto'!$C$15,P188='[14]Tabla Impacto'!$D$15),"Catastrófico",""))))),"")</f>
        <v>Mayor</v>
      </c>
      <c r="R188" s="196">
        <f t="shared" ref="R188" si="158">IFERROR(IF(Q188="","",IF(Q188="Leve",0.2,IF(Q188="Menor",0.4,IF(Q188="Moderado",0.6,IF(Q188="Mayor",0.8,IF(Q188="Catastrófico",1,)))))),"")</f>
        <v>0.8</v>
      </c>
      <c r="S188" s="186" t="str">
        <f t="shared" ref="S188" si="159">IFERROR(IF(OR(AND(M188="Muy Baja",Q188="Leve"),AND(M188="Muy Baja",Q188="Menor"),AND(M188="Baja",Q188="Leve")),"Bajo",IF(OR(AND(M188="Muy baja",Q188="Moderado"),AND(M188="Baja",Q188="Menor"),AND(M188="Baja",Q188="Moderado"),AND(M188="Media",Q188="Leve"),AND(M188="Media",Q188="Menor"),AND(M188="Media",Q188="Moderado"),AND(M188="Alta",Q188="Leve"),AND(M188="Alta",Q188="Menor")),"Moderado",IF(OR(AND(M188="Muy Baja",Q188="Mayor"),AND(M188="Baja",Q188="Mayor"),AND(M188="Media",Q188="Mayor"),AND(M188="Alta",Q188="Moderado"),AND(M188="Alta",Q188="Mayor"),AND(M188="Muy Alta",Q188="Leve"),AND(M188="Muy Alta",Q188="Menor"),AND(M188="Muy Alta",Q188="Moderado"),AND(M188="Muy Alta",Q188="Mayor")),"Alto",IF(OR(AND(M188="Muy Baja",Q188="Catastrófico"),AND(M188="Baja",Q188="Catastrófico"),AND(M188="Media",Q188="Catastrófico"),AND(M188="Alta",Q188="Catastrófico"),AND(M188="Muy Alta",Q188="Catastrófico")),"Extremo","")))),"")</f>
        <v>Alto</v>
      </c>
      <c r="T188" s="38">
        <v>83</v>
      </c>
      <c r="U188" s="37" t="s">
        <v>730</v>
      </c>
      <c r="V188" s="37" t="s">
        <v>731</v>
      </c>
      <c r="W188" s="37" t="s">
        <v>103</v>
      </c>
      <c r="X188" s="37" t="s">
        <v>732</v>
      </c>
      <c r="Y188" s="37" t="s">
        <v>733</v>
      </c>
      <c r="Z188" s="37" t="s">
        <v>734</v>
      </c>
      <c r="AA188" s="38" t="s">
        <v>118</v>
      </c>
      <c r="AB188" s="40" t="s">
        <v>60</v>
      </c>
      <c r="AC188" s="40" t="s">
        <v>70</v>
      </c>
      <c r="AD188" s="41" t="str">
        <f t="shared" si="143"/>
        <v>40%</v>
      </c>
      <c r="AE188" s="40" t="s">
        <v>62</v>
      </c>
      <c r="AF188" s="40" t="s">
        <v>63</v>
      </c>
      <c r="AG188" s="40" t="s">
        <v>64</v>
      </c>
      <c r="AH188" s="42">
        <f>IFERROR(IF(AA188="Probabilidad",(N188-(+N188*AD188)),IF(AA188="Impacto",N188,"")),"")</f>
        <v>0.24</v>
      </c>
      <c r="AI188" s="43" t="str">
        <f>IFERROR(IF(AH188="","",IF(AH188&lt;=0.2,"Muy Baja",IF(AH188&lt;=0.4,"Baja",IF(AH188&lt;=0.6,"Media",IF(AH188&lt;=0.8,"Alta","Muy Alta"))))),"")</f>
        <v>Baja</v>
      </c>
      <c r="AJ188" s="39">
        <f t="shared" si="150"/>
        <v>0.24</v>
      </c>
      <c r="AK188" s="43" t="str">
        <f>IFERROR(IF(AL188="","",IF(AL188&lt;=0.2,"Leve",IF(AL188&lt;=0.4,"Menor",IF(AL188&lt;=0.6,"Moderado",IF(AL188&lt;=0.8,"Mayor","Catastrófico"))))),"")</f>
        <v>Mayor</v>
      </c>
      <c r="AL188" s="39">
        <f>IFERROR(IF(AA188="Impacto",(R188-(+R188*AD188)),IF(AA188="Probabilidad",R188,"")),"")</f>
        <v>0.8</v>
      </c>
      <c r="AM188" s="43" t="str">
        <f>IFERROR(IF(OR(AND(AI188="Muy Baja",AK188="Leve"),AND(AI188="Muy Baja",AK188="Menor"),AND(AI188="Baja",AK188="Leve")),"Bajo",IF(OR(AND(AI188="Muy baja",AK188="Moderado"),AND(AI188="Baja",AK188="Menor"),AND(AI188="Baja",AK188="Moderado"),AND(AI188="Media",AK188="Leve"),AND(AI188="Media",AK188="Menor"),AND(AI188="Media",AK188="Moderado"),AND(AI188="Alta",AK188="Leve"),AND(AI188="Alta",AK188="Menor")),"Moderado",IF(OR(AND(AI188="Muy Baja",AK188="Mayor"),AND(AI188="Baja",AK188="Mayor"),AND(AI188="Media",AK188="Mayor"),AND(AI188="Alta",AK188="Moderado"),AND(AI188="Alta",AK188="Mayor"),AND(AI188="Muy Alta",AK188="Leve"),AND(AI188="Muy Alta",AK188="Menor"),AND(AI188="Muy Alta",AK188="Moderado"),AND(AI188="Muy Alta",AK188="Mayor")),"Alto",IF(OR(AND(AI188="Muy Baja",AK188="Catastrófico"),AND(AI188="Baja",AK188="Catastrófico"),AND(AI188="Media",AK188="Catastrófico"),AND(AI188="Alta",AK188="Catastrófico"),AND(AI188="Muy Alta",AK188="Catastrófico")),"Extremo","")))),"")</f>
        <v>Alto</v>
      </c>
      <c r="AN188" s="192" t="s">
        <v>65</v>
      </c>
      <c r="AO188" s="88"/>
      <c r="AP188" s="88"/>
      <c r="AQ188" s="88"/>
      <c r="AR188" s="88"/>
      <c r="AS188" s="88"/>
      <c r="AT188" s="88"/>
      <c r="AU188" s="88"/>
      <c r="AV188" s="88"/>
      <c r="AW188" s="88"/>
      <c r="AX188" s="88"/>
      <c r="AY188" s="88"/>
    </row>
    <row r="189" spans="1:51" s="89" customFormat="1" ht="96.95" customHeight="1" x14ac:dyDescent="0.25">
      <c r="A189" s="186"/>
      <c r="B189" s="187"/>
      <c r="C189" s="190"/>
      <c r="D189" s="186"/>
      <c r="E189" s="186"/>
      <c r="F189" s="187"/>
      <c r="G189" s="187"/>
      <c r="H189" s="187"/>
      <c r="I189" s="187"/>
      <c r="J189" s="191"/>
      <c r="K189" s="187"/>
      <c r="L189" s="187"/>
      <c r="M189" s="205"/>
      <c r="N189" s="196"/>
      <c r="O189" s="194"/>
      <c r="P189" s="196"/>
      <c r="Q189" s="186"/>
      <c r="R189" s="196"/>
      <c r="S189" s="186"/>
      <c r="T189" s="38">
        <v>84</v>
      </c>
      <c r="U189" s="37" t="s">
        <v>735</v>
      </c>
      <c r="V189" s="37" t="s">
        <v>736</v>
      </c>
      <c r="W189" s="37" t="s">
        <v>103</v>
      </c>
      <c r="X189" s="37" t="s">
        <v>732</v>
      </c>
      <c r="Y189" s="37" t="s">
        <v>737</v>
      </c>
      <c r="Z189" s="37" t="s">
        <v>738</v>
      </c>
      <c r="AA189" s="38" t="s">
        <v>118</v>
      </c>
      <c r="AB189" s="40" t="s">
        <v>89</v>
      </c>
      <c r="AC189" s="40" t="s">
        <v>70</v>
      </c>
      <c r="AD189" s="41" t="str">
        <f t="shared" si="143"/>
        <v>25%</v>
      </c>
      <c r="AE189" s="40" t="s">
        <v>62</v>
      </c>
      <c r="AF189" s="40" t="s">
        <v>63</v>
      </c>
      <c r="AG189" s="40" t="s">
        <v>90</v>
      </c>
      <c r="AH189" s="42">
        <f>IFERROR(IF(AND(AA188="Probabilidad",AA189="Probabilidad"),(AJ188-(+AJ188*AD189)),IF(AA189="Probabilidad",(N188-(+N188*AD189)),IF(AA189="Impacto",AJ188,""))),"")</f>
        <v>0.18</v>
      </c>
      <c r="AI189" s="43" t="str">
        <f t="shared" ref="AI189" si="160">IFERROR(IF(AH189="","",IF(AH189&lt;=0.2,"Muy Baja",IF(AH189&lt;=0.4,"Baja",IF(AH189&lt;=0.6,"Media",IF(AH189&lt;=0.8,"Alta","Muy Alta"))))),"")</f>
        <v>Muy Baja</v>
      </c>
      <c r="AJ189" s="39">
        <f t="shared" si="150"/>
        <v>0.18</v>
      </c>
      <c r="AK189" s="43" t="str">
        <f t="shared" ref="AK189" si="161">IFERROR(IF(AL189="","",IF(AL189&lt;=0.2,"Leve",IF(AL189&lt;=0.4,"Menor",IF(AL189&lt;=0.6,"Moderado",IF(AL189&lt;=0.8,"Mayor","Catastrófico"))))),"")</f>
        <v>Mayor</v>
      </c>
      <c r="AL189" s="39">
        <f>IFERROR(IF(AND(AA188="Impacto",AA189="Impacto"),(AL188-(+AL188*AD189)),IF(AND(AA188="Probabilidad",AA189="Impacto"),(AL188-(+AL188*AD189)),IF(AA189="Probabilidad",AL188,""))),"")</f>
        <v>0.8</v>
      </c>
      <c r="AM189" s="43" t="str">
        <f>IFERROR(IF(OR(AND(AI189="Muy Baja",AK189="Leve"),AND(AI189="Muy Baja",AK189="Menor"),AND(AI189="Baja",AK189="Leve")),"Bajo",IF(OR(AND(AI189="Muy baja",AK189="Moderado"),AND(AI189="Baja",AK189="Menor"),AND(AI189="Baja",AK189="Moderado"),AND(AI189="Media",AK189="Leve"),AND(AI189="Media",AK189="Menor"),AND(AI189="Media",AK189="Moderado"),AND(AI189="Alta",AK189="Leve"),AND(AI189="Alta",AK189="Menor")),"Moderado",IF(OR(AND(AI189="Muy Baja",AK189="Mayor"),AND(AI189="Baja",AK189="Mayor"),AND(AI189="Media",AK189="Mayor"),AND(AI189="Alta",AK189="Moderado"),AND(AI189="Alta",AK189="Mayor"),AND(AI189="Muy Alta",AK189="Leve"),AND(AI189="Muy Alta",AK189="Menor"),AND(AI189="Muy Alta",AK189="Moderado"),AND(AI189="Muy Alta",AK189="Mayor")),"Alto",IF(OR(AND(AI189="Muy Baja",AK189="Catastrófico"),AND(AI189="Baja",AK189="Catastrófico"),AND(AI189="Media",AK189="Catastrófico"),AND(AI189="Alta",AK189="Catastrófico"),AND(AI189="Muy Alta",AK189="Catastrófico")),"Extremo","")))),"")</f>
        <v>Alto</v>
      </c>
      <c r="AN189" s="192"/>
      <c r="AO189" s="88"/>
      <c r="AP189" s="88"/>
      <c r="AQ189" s="88"/>
      <c r="AR189" s="88"/>
      <c r="AS189" s="88"/>
      <c r="AT189" s="88"/>
      <c r="AU189" s="88"/>
      <c r="AV189" s="88"/>
      <c r="AW189" s="88"/>
      <c r="AX189" s="88"/>
      <c r="AY189" s="88"/>
    </row>
    <row r="190" spans="1:51" s="87" customFormat="1" ht="129.75" customHeight="1" x14ac:dyDescent="0.25">
      <c r="A190" s="162">
        <v>44</v>
      </c>
      <c r="B190" s="163" t="s">
        <v>697</v>
      </c>
      <c r="C190" s="164" t="s">
        <v>659</v>
      </c>
      <c r="D190" s="204" t="s">
        <v>163</v>
      </c>
      <c r="E190" s="162" t="s">
        <v>739</v>
      </c>
      <c r="F190" s="163" t="s">
        <v>740</v>
      </c>
      <c r="G190" s="163" t="s">
        <v>48</v>
      </c>
      <c r="H190" s="163" t="s">
        <v>741</v>
      </c>
      <c r="I190" s="163" t="s">
        <v>742</v>
      </c>
      <c r="J190" s="179" t="s">
        <v>743</v>
      </c>
      <c r="K190" s="163" t="s">
        <v>52</v>
      </c>
      <c r="L190" s="163">
        <v>50</v>
      </c>
      <c r="M190" s="201" t="s">
        <v>234</v>
      </c>
      <c r="N190" s="198">
        <v>0.6</v>
      </c>
      <c r="O190" s="181" t="s">
        <v>646</v>
      </c>
      <c r="P190" s="198" t="s">
        <v>646</v>
      </c>
      <c r="Q190" s="162" t="s">
        <v>245</v>
      </c>
      <c r="R190" s="198">
        <v>0.8</v>
      </c>
      <c r="S190" s="162" t="s">
        <v>246</v>
      </c>
      <c r="T190" s="22">
        <v>85</v>
      </c>
      <c r="U190" s="20" t="s">
        <v>744</v>
      </c>
      <c r="V190" s="20" t="s">
        <v>667</v>
      </c>
      <c r="W190" s="20" t="s">
        <v>523</v>
      </c>
      <c r="X190" s="20" t="s">
        <v>745</v>
      </c>
      <c r="Y190" s="20" t="s">
        <v>746</v>
      </c>
      <c r="Z190" s="20" t="s">
        <v>747</v>
      </c>
      <c r="AA190" s="22" t="s">
        <v>118</v>
      </c>
      <c r="AB190" s="25" t="s">
        <v>60</v>
      </c>
      <c r="AC190" s="25" t="s">
        <v>70</v>
      </c>
      <c r="AD190" s="26" t="s">
        <v>176</v>
      </c>
      <c r="AE190" s="25" t="s">
        <v>119</v>
      </c>
      <c r="AF190" s="25" t="s">
        <v>63</v>
      </c>
      <c r="AG190" s="25" t="s">
        <v>64</v>
      </c>
      <c r="AH190" s="27">
        <v>0.36</v>
      </c>
      <c r="AI190" s="28" t="s">
        <v>169</v>
      </c>
      <c r="AJ190" s="23">
        <v>0.36</v>
      </c>
      <c r="AK190" s="28" t="s">
        <v>245</v>
      </c>
      <c r="AL190" s="23">
        <v>0.8</v>
      </c>
      <c r="AM190" s="28" t="s">
        <v>246</v>
      </c>
      <c r="AN190" s="177" t="s">
        <v>65</v>
      </c>
      <c r="AO190" s="86"/>
      <c r="AP190" s="86"/>
      <c r="AQ190" s="86"/>
      <c r="AR190" s="86"/>
      <c r="AS190" s="86"/>
      <c r="AT190" s="86"/>
      <c r="AU190" s="86"/>
      <c r="AV190" s="86"/>
      <c r="AW190" s="86"/>
      <c r="AX190" s="86"/>
      <c r="AY190" s="86"/>
    </row>
    <row r="191" spans="1:51" s="87" customFormat="1" ht="111" customHeight="1" x14ac:dyDescent="0.25">
      <c r="A191" s="162"/>
      <c r="B191" s="163"/>
      <c r="C191" s="178"/>
      <c r="D191" s="204"/>
      <c r="E191" s="162"/>
      <c r="F191" s="163"/>
      <c r="G191" s="163"/>
      <c r="H191" s="163"/>
      <c r="I191" s="163"/>
      <c r="J191" s="179"/>
      <c r="K191" s="163"/>
      <c r="L191" s="163"/>
      <c r="M191" s="201"/>
      <c r="N191" s="198"/>
      <c r="O191" s="181"/>
      <c r="P191" s="198"/>
      <c r="Q191" s="162"/>
      <c r="R191" s="198"/>
      <c r="S191" s="162"/>
      <c r="T191" s="22">
        <v>86</v>
      </c>
      <c r="U191" s="20" t="s">
        <v>748</v>
      </c>
      <c r="V191" s="20" t="s">
        <v>667</v>
      </c>
      <c r="W191" s="20" t="s">
        <v>523</v>
      </c>
      <c r="X191" s="20" t="s">
        <v>749</v>
      </c>
      <c r="Y191" s="20" t="s">
        <v>750</v>
      </c>
      <c r="Z191" s="20" t="s">
        <v>751</v>
      </c>
      <c r="AA191" s="22" t="s">
        <v>118</v>
      </c>
      <c r="AB191" s="25" t="s">
        <v>60</v>
      </c>
      <c r="AC191" s="25" t="s">
        <v>70</v>
      </c>
      <c r="AD191" s="26" t="s">
        <v>176</v>
      </c>
      <c r="AE191" s="25" t="s">
        <v>119</v>
      </c>
      <c r="AF191" s="25" t="s">
        <v>63</v>
      </c>
      <c r="AG191" s="25" t="s">
        <v>64</v>
      </c>
      <c r="AH191" s="27">
        <v>0.216</v>
      </c>
      <c r="AI191" s="28" t="s">
        <v>169</v>
      </c>
      <c r="AJ191" s="23">
        <v>0.216</v>
      </c>
      <c r="AK191" s="28" t="s">
        <v>245</v>
      </c>
      <c r="AL191" s="23">
        <v>0.8</v>
      </c>
      <c r="AM191" s="28" t="s">
        <v>246</v>
      </c>
      <c r="AN191" s="177"/>
      <c r="AO191" s="86"/>
      <c r="AP191" s="86"/>
      <c r="AQ191" s="86"/>
      <c r="AR191" s="86"/>
      <c r="AS191" s="86"/>
      <c r="AT191" s="86"/>
      <c r="AU191" s="86"/>
      <c r="AV191" s="86"/>
      <c r="AW191" s="86"/>
      <c r="AX191" s="86"/>
      <c r="AY191" s="86"/>
    </row>
    <row r="192" spans="1:51" s="87" customFormat="1" ht="18" x14ac:dyDescent="0.25">
      <c r="A192" s="162"/>
      <c r="B192" s="163"/>
      <c r="C192" s="178"/>
      <c r="D192" s="204"/>
      <c r="E192" s="162"/>
      <c r="F192" s="163"/>
      <c r="G192" s="163"/>
      <c r="H192" s="163"/>
      <c r="I192" s="163"/>
      <c r="J192" s="179"/>
      <c r="K192" s="163"/>
      <c r="L192" s="163"/>
      <c r="M192" s="201"/>
      <c r="N192" s="198"/>
      <c r="O192" s="181"/>
      <c r="P192" s="198"/>
      <c r="Q192" s="162"/>
      <c r="R192" s="198"/>
      <c r="S192" s="162"/>
      <c r="T192" s="22"/>
      <c r="U192" s="20"/>
      <c r="V192" s="20"/>
      <c r="W192" s="20"/>
      <c r="X192" s="20"/>
      <c r="Y192" s="20"/>
      <c r="Z192" s="74"/>
      <c r="AA192" s="22" t="s">
        <v>353</v>
      </c>
      <c r="AB192" s="25"/>
      <c r="AC192" s="25"/>
      <c r="AD192" s="26" t="s">
        <v>353</v>
      </c>
      <c r="AE192" s="25"/>
      <c r="AF192" s="25"/>
      <c r="AG192" s="25"/>
      <c r="AH192" s="27" t="s">
        <v>353</v>
      </c>
      <c r="AI192" s="28" t="s">
        <v>353</v>
      </c>
      <c r="AJ192" s="23" t="s">
        <v>353</v>
      </c>
      <c r="AK192" s="28" t="s">
        <v>353</v>
      </c>
      <c r="AL192" s="23" t="s">
        <v>353</v>
      </c>
      <c r="AM192" s="28" t="s">
        <v>353</v>
      </c>
      <c r="AN192" s="177"/>
      <c r="AO192" s="86"/>
      <c r="AP192" s="86"/>
      <c r="AQ192" s="86"/>
      <c r="AR192" s="86"/>
      <c r="AS192" s="86"/>
      <c r="AT192" s="86"/>
      <c r="AU192" s="86"/>
      <c r="AV192" s="86"/>
      <c r="AW192" s="86"/>
      <c r="AX192" s="86"/>
      <c r="AY192" s="86"/>
    </row>
    <row r="193" spans="1:51" s="87" customFormat="1" ht="18" x14ac:dyDescent="0.25">
      <c r="A193" s="162"/>
      <c r="B193" s="163"/>
      <c r="C193" s="178"/>
      <c r="D193" s="204"/>
      <c r="E193" s="162"/>
      <c r="F193" s="163"/>
      <c r="G193" s="163"/>
      <c r="H193" s="163"/>
      <c r="I193" s="163"/>
      <c r="J193" s="179"/>
      <c r="K193" s="163"/>
      <c r="L193" s="163"/>
      <c r="M193" s="201"/>
      <c r="N193" s="198"/>
      <c r="O193" s="181"/>
      <c r="P193" s="198"/>
      <c r="Q193" s="162"/>
      <c r="R193" s="198"/>
      <c r="S193" s="162"/>
      <c r="T193" s="22"/>
      <c r="U193" s="20"/>
      <c r="V193" s="20"/>
      <c r="W193" s="20"/>
      <c r="X193" s="20"/>
      <c r="Y193" s="20"/>
      <c r="Z193" s="20"/>
      <c r="AA193" s="22" t="s">
        <v>353</v>
      </c>
      <c r="AB193" s="25"/>
      <c r="AC193" s="25"/>
      <c r="AD193" s="26" t="s">
        <v>353</v>
      </c>
      <c r="AE193" s="25"/>
      <c r="AF193" s="25"/>
      <c r="AG193" s="25"/>
      <c r="AH193" s="27" t="s">
        <v>353</v>
      </c>
      <c r="AI193" s="28" t="s">
        <v>353</v>
      </c>
      <c r="AJ193" s="23" t="s">
        <v>353</v>
      </c>
      <c r="AK193" s="28" t="s">
        <v>353</v>
      </c>
      <c r="AL193" s="23" t="s">
        <v>353</v>
      </c>
      <c r="AM193" s="28" t="s">
        <v>353</v>
      </c>
      <c r="AN193" s="177"/>
      <c r="AO193" s="86"/>
      <c r="AP193" s="86"/>
      <c r="AQ193" s="86"/>
      <c r="AR193" s="86"/>
      <c r="AS193" s="86"/>
      <c r="AT193" s="86"/>
      <c r="AU193" s="86"/>
      <c r="AV193" s="86"/>
      <c r="AW193" s="86"/>
      <c r="AX193" s="86"/>
      <c r="AY193" s="86"/>
    </row>
    <row r="194" spans="1:51" s="87" customFormat="1" ht="18" x14ac:dyDescent="0.25">
      <c r="A194" s="162"/>
      <c r="B194" s="163"/>
      <c r="C194" s="178"/>
      <c r="D194" s="204"/>
      <c r="E194" s="162"/>
      <c r="F194" s="163"/>
      <c r="G194" s="163"/>
      <c r="H194" s="163"/>
      <c r="I194" s="163"/>
      <c r="J194" s="179"/>
      <c r="K194" s="163"/>
      <c r="L194" s="163"/>
      <c r="M194" s="201"/>
      <c r="N194" s="198"/>
      <c r="O194" s="181"/>
      <c r="P194" s="198"/>
      <c r="Q194" s="162"/>
      <c r="R194" s="198"/>
      <c r="S194" s="162"/>
      <c r="T194" s="22"/>
      <c r="U194" s="20"/>
      <c r="V194" s="20"/>
      <c r="W194" s="20"/>
      <c r="X194" s="20"/>
      <c r="Y194" s="20"/>
      <c r="Z194" s="20"/>
      <c r="AA194" s="22" t="s">
        <v>353</v>
      </c>
      <c r="AB194" s="25"/>
      <c r="AC194" s="25"/>
      <c r="AD194" s="26" t="s">
        <v>353</v>
      </c>
      <c r="AE194" s="25"/>
      <c r="AF194" s="25"/>
      <c r="AG194" s="25"/>
      <c r="AH194" s="27" t="s">
        <v>353</v>
      </c>
      <c r="AI194" s="28" t="s">
        <v>353</v>
      </c>
      <c r="AJ194" s="23" t="s">
        <v>353</v>
      </c>
      <c r="AK194" s="28" t="s">
        <v>353</v>
      </c>
      <c r="AL194" s="23" t="s">
        <v>353</v>
      </c>
      <c r="AM194" s="28" t="s">
        <v>353</v>
      </c>
      <c r="AN194" s="177"/>
      <c r="AO194" s="86"/>
      <c r="AP194" s="86"/>
      <c r="AQ194" s="86"/>
      <c r="AR194" s="86"/>
      <c r="AS194" s="86"/>
      <c r="AT194" s="86"/>
      <c r="AU194" s="86"/>
      <c r="AV194" s="86"/>
      <c r="AW194" s="86"/>
      <c r="AX194" s="86"/>
      <c r="AY194" s="86"/>
    </row>
    <row r="195" spans="1:51" s="87" customFormat="1" ht="18" x14ac:dyDescent="0.25">
      <c r="A195" s="162"/>
      <c r="B195" s="163"/>
      <c r="C195" s="165"/>
      <c r="D195" s="204"/>
      <c r="E195" s="162"/>
      <c r="F195" s="163"/>
      <c r="G195" s="163"/>
      <c r="H195" s="163"/>
      <c r="I195" s="163"/>
      <c r="J195" s="179"/>
      <c r="K195" s="163"/>
      <c r="L195" s="163"/>
      <c r="M195" s="201"/>
      <c r="N195" s="198"/>
      <c r="O195" s="181"/>
      <c r="P195" s="198"/>
      <c r="Q195" s="162"/>
      <c r="R195" s="198"/>
      <c r="S195" s="162"/>
      <c r="T195" s="22"/>
      <c r="U195" s="20"/>
      <c r="V195" s="20"/>
      <c r="W195" s="20"/>
      <c r="X195" s="20"/>
      <c r="Y195" s="20"/>
      <c r="Z195" s="20"/>
      <c r="AA195" s="22" t="s">
        <v>353</v>
      </c>
      <c r="AB195" s="25"/>
      <c r="AC195" s="25"/>
      <c r="AD195" s="26" t="s">
        <v>353</v>
      </c>
      <c r="AE195" s="25"/>
      <c r="AF195" s="25"/>
      <c r="AG195" s="25"/>
      <c r="AH195" s="27" t="s">
        <v>353</v>
      </c>
      <c r="AI195" s="28" t="s">
        <v>353</v>
      </c>
      <c r="AJ195" s="23" t="s">
        <v>353</v>
      </c>
      <c r="AK195" s="28" t="s">
        <v>353</v>
      </c>
      <c r="AL195" s="23" t="s">
        <v>353</v>
      </c>
      <c r="AM195" s="28" t="s">
        <v>353</v>
      </c>
      <c r="AN195" s="177"/>
      <c r="AO195" s="86"/>
      <c r="AP195" s="86"/>
      <c r="AQ195" s="86"/>
      <c r="AR195" s="86"/>
      <c r="AS195" s="86"/>
      <c r="AT195" s="86"/>
      <c r="AU195" s="86"/>
      <c r="AV195" s="86"/>
      <c r="AW195" s="86"/>
      <c r="AX195" s="86"/>
      <c r="AY195" s="86"/>
    </row>
    <row r="196" spans="1:51" s="87" customFormat="1" ht="80.25" x14ac:dyDescent="0.25">
      <c r="A196" s="162">
        <v>45</v>
      </c>
      <c r="B196" s="163" t="s">
        <v>697</v>
      </c>
      <c r="C196" s="164" t="s">
        <v>659</v>
      </c>
      <c r="D196" s="204" t="s">
        <v>163</v>
      </c>
      <c r="E196" s="162" t="s">
        <v>739</v>
      </c>
      <c r="F196" s="202" t="s">
        <v>752</v>
      </c>
      <c r="G196" s="163" t="s">
        <v>195</v>
      </c>
      <c r="H196" s="179" t="s">
        <v>753</v>
      </c>
      <c r="I196" s="179" t="s">
        <v>754</v>
      </c>
      <c r="J196" s="202" t="s">
        <v>755</v>
      </c>
      <c r="K196" s="163" t="s">
        <v>75</v>
      </c>
      <c r="L196" s="163">
        <v>4</v>
      </c>
      <c r="M196" s="201" t="s">
        <v>169</v>
      </c>
      <c r="N196" s="198">
        <v>0.4</v>
      </c>
      <c r="O196" s="181" t="s">
        <v>100</v>
      </c>
      <c r="P196" s="198" t="s">
        <v>100</v>
      </c>
      <c r="Q196" s="162" t="s">
        <v>159</v>
      </c>
      <c r="R196" s="198">
        <v>0.6</v>
      </c>
      <c r="S196" s="162" t="s">
        <v>159</v>
      </c>
      <c r="T196" s="22">
        <v>87</v>
      </c>
      <c r="U196" s="20" t="s">
        <v>756</v>
      </c>
      <c r="V196" s="20" t="s">
        <v>757</v>
      </c>
      <c r="W196" s="20" t="s">
        <v>587</v>
      </c>
      <c r="X196" s="21" t="s">
        <v>758</v>
      </c>
      <c r="Y196" s="21" t="s">
        <v>759</v>
      </c>
      <c r="Z196" s="21" t="s">
        <v>760</v>
      </c>
      <c r="AA196" s="22" t="s">
        <v>118</v>
      </c>
      <c r="AB196" s="25" t="s">
        <v>60</v>
      </c>
      <c r="AC196" s="25" t="s">
        <v>70</v>
      </c>
      <c r="AD196" s="26" t="s">
        <v>176</v>
      </c>
      <c r="AE196" s="25" t="s">
        <v>62</v>
      </c>
      <c r="AF196" s="25" t="s">
        <v>63</v>
      </c>
      <c r="AG196" s="25" t="s">
        <v>64</v>
      </c>
      <c r="AH196" s="27">
        <v>0.24</v>
      </c>
      <c r="AI196" s="28" t="s">
        <v>169</v>
      </c>
      <c r="AJ196" s="23">
        <v>0.24</v>
      </c>
      <c r="AK196" s="28" t="s">
        <v>159</v>
      </c>
      <c r="AL196" s="23">
        <v>0.6</v>
      </c>
      <c r="AM196" s="28" t="s">
        <v>159</v>
      </c>
      <c r="AN196" s="177" t="s">
        <v>65</v>
      </c>
      <c r="AO196" s="86"/>
      <c r="AP196" s="86"/>
      <c r="AQ196" s="86"/>
      <c r="AR196" s="86"/>
      <c r="AS196" s="86"/>
      <c r="AT196" s="86"/>
      <c r="AU196" s="86"/>
      <c r="AV196" s="86"/>
      <c r="AW196" s="86"/>
      <c r="AX196" s="86"/>
      <c r="AY196" s="86"/>
    </row>
    <row r="197" spans="1:51" s="87" customFormat="1" ht="90" x14ac:dyDescent="0.25">
      <c r="A197" s="162"/>
      <c r="B197" s="163"/>
      <c r="C197" s="178"/>
      <c r="D197" s="204"/>
      <c r="E197" s="162"/>
      <c r="F197" s="202"/>
      <c r="G197" s="163"/>
      <c r="H197" s="179"/>
      <c r="I197" s="179"/>
      <c r="J197" s="202"/>
      <c r="K197" s="163"/>
      <c r="L197" s="163"/>
      <c r="M197" s="201"/>
      <c r="N197" s="198"/>
      <c r="O197" s="181"/>
      <c r="P197" s="198"/>
      <c r="Q197" s="162"/>
      <c r="R197" s="198"/>
      <c r="S197" s="162"/>
      <c r="T197" s="22">
        <v>88</v>
      </c>
      <c r="U197" s="20" t="s">
        <v>761</v>
      </c>
      <c r="V197" s="20" t="s">
        <v>757</v>
      </c>
      <c r="W197" s="20" t="s">
        <v>587</v>
      </c>
      <c r="X197" s="21" t="s">
        <v>762</v>
      </c>
      <c r="Y197" s="21" t="s">
        <v>763</v>
      </c>
      <c r="Z197" s="21" t="s">
        <v>760</v>
      </c>
      <c r="AA197" s="22" t="s">
        <v>118</v>
      </c>
      <c r="AB197" s="25" t="s">
        <v>60</v>
      </c>
      <c r="AC197" s="25" t="s">
        <v>70</v>
      </c>
      <c r="AD197" s="26" t="s">
        <v>176</v>
      </c>
      <c r="AE197" s="25" t="s">
        <v>62</v>
      </c>
      <c r="AF197" s="25" t="s">
        <v>63</v>
      </c>
      <c r="AG197" s="25" t="s">
        <v>64</v>
      </c>
      <c r="AH197" s="27">
        <v>0.14399999999999999</v>
      </c>
      <c r="AI197" s="28" t="s">
        <v>199</v>
      </c>
      <c r="AJ197" s="23">
        <v>0.14399999999999999</v>
      </c>
      <c r="AK197" s="28" t="s">
        <v>159</v>
      </c>
      <c r="AL197" s="23">
        <v>0.6</v>
      </c>
      <c r="AM197" s="28" t="s">
        <v>159</v>
      </c>
      <c r="AN197" s="177"/>
      <c r="AO197" s="86"/>
      <c r="AP197" s="86"/>
      <c r="AQ197" s="86"/>
      <c r="AR197" s="86"/>
      <c r="AS197" s="86"/>
      <c r="AT197" s="86"/>
      <c r="AU197" s="86"/>
      <c r="AV197" s="86"/>
      <c r="AW197" s="86"/>
      <c r="AX197" s="86"/>
      <c r="AY197" s="86"/>
    </row>
    <row r="198" spans="1:51" s="87" customFormat="1" ht="18" x14ac:dyDescent="0.25">
      <c r="A198" s="162"/>
      <c r="B198" s="163"/>
      <c r="C198" s="178"/>
      <c r="D198" s="204"/>
      <c r="E198" s="162"/>
      <c r="F198" s="202"/>
      <c r="G198" s="163"/>
      <c r="H198" s="179"/>
      <c r="I198" s="179"/>
      <c r="J198" s="202"/>
      <c r="K198" s="163"/>
      <c r="L198" s="163"/>
      <c r="M198" s="201"/>
      <c r="N198" s="198"/>
      <c r="O198" s="181"/>
      <c r="P198" s="198"/>
      <c r="Q198" s="162"/>
      <c r="R198" s="198"/>
      <c r="S198" s="162"/>
      <c r="T198" s="22"/>
      <c r="U198" s="20"/>
      <c r="V198" s="20"/>
      <c r="W198" s="20"/>
      <c r="X198" s="20"/>
      <c r="Y198" s="20"/>
      <c r="Z198" s="74"/>
      <c r="AA198" s="22" t="s">
        <v>353</v>
      </c>
      <c r="AB198" s="25"/>
      <c r="AC198" s="25"/>
      <c r="AD198" s="26" t="s">
        <v>353</v>
      </c>
      <c r="AE198" s="25"/>
      <c r="AF198" s="25"/>
      <c r="AG198" s="25"/>
      <c r="AH198" s="27" t="s">
        <v>353</v>
      </c>
      <c r="AI198" s="28" t="s">
        <v>353</v>
      </c>
      <c r="AJ198" s="23" t="s">
        <v>353</v>
      </c>
      <c r="AK198" s="28" t="s">
        <v>353</v>
      </c>
      <c r="AL198" s="23" t="s">
        <v>353</v>
      </c>
      <c r="AM198" s="28" t="s">
        <v>353</v>
      </c>
      <c r="AN198" s="177"/>
      <c r="AO198" s="86"/>
      <c r="AP198" s="86"/>
      <c r="AQ198" s="86"/>
      <c r="AR198" s="86"/>
      <c r="AS198" s="86"/>
      <c r="AT198" s="86"/>
      <c r="AU198" s="86"/>
      <c r="AV198" s="86"/>
      <c r="AW198" s="86"/>
      <c r="AX198" s="86"/>
      <c r="AY198" s="86"/>
    </row>
    <row r="199" spans="1:51" s="87" customFormat="1" ht="18" x14ac:dyDescent="0.25">
      <c r="A199" s="162"/>
      <c r="B199" s="163"/>
      <c r="C199" s="178"/>
      <c r="D199" s="204"/>
      <c r="E199" s="162"/>
      <c r="F199" s="202"/>
      <c r="G199" s="163"/>
      <c r="H199" s="179"/>
      <c r="I199" s="179"/>
      <c r="J199" s="202"/>
      <c r="K199" s="163"/>
      <c r="L199" s="163"/>
      <c r="M199" s="201"/>
      <c r="N199" s="198"/>
      <c r="O199" s="181"/>
      <c r="P199" s="198"/>
      <c r="Q199" s="162"/>
      <c r="R199" s="198"/>
      <c r="S199" s="162"/>
      <c r="T199" s="22"/>
      <c r="U199" s="20"/>
      <c r="V199" s="20"/>
      <c r="W199" s="20"/>
      <c r="X199" s="20"/>
      <c r="Y199" s="20"/>
      <c r="Z199" s="20"/>
      <c r="AA199" s="22" t="s">
        <v>353</v>
      </c>
      <c r="AB199" s="25"/>
      <c r="AC199" s="25"/>
      <c r="AD199" s="26" t="s">
        <v>353</v>
      </c>
      <c r="AE199" s="25"/>
      <c r="AF199" s="25"/>
      <c r="AG199" s="25"/>
      <c r="AH199" s="27" t="s">
        <v>353</v>
      </c>
      <c r="AI199" s="28" t="s">
        <v>353</v>
      </c>
      <c r="AJ199" s="23" t="s">
        <v>353</v>
      </c>
      <c r="AK199" s="28" t="s">
        <v>353</v>
      </c>
      <c r="AL199" s="23" t="s">
        <v>353</v>
      </c>
      <c r="AM199" s="28" t="s">
        <v>353</v>
      </c>
      <c r="AN199" s="177"/>
      <c r="AO199" s="86"/>
      <c r="AP199" s="86"/>
      <c r="AQ199" s="86"/>
      <c r="AR199" s="86"/>
      <c r="AS199" s="86"/>
      <c r="AT199" s="86"/>
      <c r="AU199" s="86"/>
      <c r="AV199" s="86"/>
      <c r="AW199" s="86"/>
      <c r="AX199" s="86"/>
      <c r="AY199" s="86"/>
    </row>
    <row r="200" spans="1:51" s="87" customFormat="1" ht="18" x14ac:dyDescent="0.25">
      <c r="A200" s="162"/>
      <c r="B200" s="163"/>
      <c r="C200" s="178"/>
      <c r="D200" s="204"/>
      <c r="E200" s="162"/>
      <c r="F200" s="202"/>
      <c r="G200" s="163"/>
      <c r="H200" s="179"/>
      <c r="I200" s="179"/>
      <c r="J200" s="202"/>
      <c r="K200" s="163"/>
      <c r="L200" s="163"/>
      <c r="M200" s="201"/>
      <c r="N200" s="198"/>
      <c r="O200" s="181"/>
      <c r="P200" s="198"/>
      <c r="Q200" s="162"/>
      <c r="R200" s="198"/>
      <c r="S200" s="162"/>
      <c r="T200" s="22"/>
      <c r="U200" s="20"/>
      <c r="V200" s="20"/>
      <c r="W200" s="20"/>
      <c r="X200" s="20"/>
      <c r="Y200" s="20"/>
      <c r="Z200" s="20"/>
      <c r="AA200" s="22" t="s">
        <v>353</v>
      </c>
      <c r="AB200" s="25"/>
      <c r="AC200" s="25"/>
      <c r="AD200" s="26" t="s">
        <v>353</v>
      </c>
      <c r="AE200" s="25"/>
      <c r="AF200" s="25"/>
      <c r="AG200" s="25"/>
      <c r="AH200" s="27" t="s">
        <v>353</v>
      </c>
      <c r="AI200" s="28" t="s">
        <v>353</v>
      </c>
      <c r="AJ200" s="23" t="s">
        <v>353</v>
      </c>
      <c r="AK200" s="28" t="s">
        <v>353</v>
      </c>
      <c r="AL200" s="23" t="s">
        <v>353</v>
      </c>
      <c r="AM200" s="28" t="s">
        <v>353</v>
      </c>
      <c r="AN200" s="177"/>
      <c r="AO200" s="86"/>
      <c r="AP200" s="86"/>
      <c r="AQ200" s="86"/>
      <c r="AR200" s="86"/>
      <c r="AS200" s="86"/>
      <c r="AT200" s="86"/>
      <c r="AU200" s="86"/>
      <c r="AV200" s="86"/>
      <c r="AW200" s="86"/>
      <c r="AX200" s="86"/>
      <c r="AY200" s="86"/>
    </row>
    <row r="201" spans="1:51" s="87" customFormat="1" ht="18" x14ac:dyDescent="0.25">
      <c r="A201" s="162"/>
      <c r="B201" s="163"/>
      <c r="C201" s="165"/>
      <c r="D201" s="204"/>
      <c r="E201" s="162"/>
      <c r="F201" s="202"/>
      <c r="G201" s="163"/>
      <c r="H201" s="179"/>
      <c r="I201" s="179"/>
      <c r="J201" s="202"/>
      <c r="K201" s="163"/>
      <c r="L201" s="163"/>
      <c r="M201" s="201"/>
      <c r="N201" s="198"/>
      <c r="O201" s="181"/>
      <c r="P201" s="198"/>
      <c r="Q201" s="162"/>
      <c r="R201" s="198"/>
      <c r="S201" s="162"/>
      <c r="T201" s="22"/>
      <c r="U201" s="20"/>
      <c r="V201" s="20"/>
      <c r="W201" s="20"/>
      <c r="X201" s="20"/>
      <c r="Y201" s="20"/>
      <c r="Z201" s="20"/>
      <c r="AA201" s="22" t="s">
        <v>353</v>
      </c>
      <c r="AB201" s="25"/>
      <c r="AC201" s="25"/>
      <c r="AD201" s="26" t="s">
        <v>353</v>
      </c>
      <c r="AE201" s="25"/>
      <c r="AF201" s="25"/>
      <c r="AG201" s="25"/>
      <c r="AH201" s="27" t="s">
        <v>353</v>
      </c>
      <c r="AI201" s="28" t="s">
        <v>353</v>
      </c>
      <c r="AJ201" s="23" t="s">
        <v>353</v>
      </c>
      <c r="AK201" s="28" t="s">
        <v>353</v>
      </c>
      <c r="AL201" s="23" t="s">
        <v>353</v>
      </c>
      <c r="AM201" s="28" t="s">
        <v>353</v>
      </c>
      <c r="AN201" s="177"/>
      <c r="AO201" s="86"/>
      <c r="AP201" s="86"/>
      <c r="AQ201" s="86"/>
      <c r="AR201" s="86"/>
      <c r="AS201" s="86"/>
      <c r="AT201" s="86"/>
      <c r="AU201" s="86"/>
      <c r="AV201" s="86"/>
      <c r="AW201" s="86"/>
      <c r="AX201" s="86"/>
      <c r="AY201" s="86"/>
    </row>
    <row r="202" spans="1:51" s="31" customFormat="1" ht="135" customHeight="1" x14ac:dyDescent="0.25">
      <c r="A202" s="19">
        <v>46</v>
      </c>
      <c r="B202" s="20" t="s">
        <v>697</v>
      </c>
      <c r="C202" s="20" t="s">
        <v>177</v>
      </c>
      <c r="D202" s="19" t="s">
        <v>178</v>
      </c>
      <c r="E202" s="19" t="s">
        <v>698</v>
      </c>
      <c r="F202" s="20" t="s">
        <v>764</v>
      </c>
      <c r="G202" s="20" t="s">
        <v>195</v>
      </c>
      <c r="H202" s="20" t="s">
        <v>765</v>
      </c>
      <c r="I202" s="20" t="s">
        <v>766</v>
      </c>
      <c r="J202" s="21" t="s">
        <v>767</v>
      </c>
      <c r="K202" s="20" t="s">
        <v>52</v>
      </c>
      <c r="L202" s="20">
        <v>1</v>
      </c>
      <c r="M202" s="22" t="str">
        <f>IFERROR(IF(L202&lt;=0,"",IF(L202&lt;=2,"Muy Baja",IF(L202&lt;=24,"Baja",IF(L202&lt;=500,"Media",IF(L202&lt;=5000,"Alta","Muy Alta"))))),"")</f>
        <v>Muy Baja</v>
      </c>
      <c r="N202" s="23">
        <f>IFERROR(IF(M202="","",IF(M202="Muy Baja",0.2,IF(M202="Baja",0.4,IF(M202="Media",0.6,IF(M202="Alta",0.8,IF(M202="Muy Alta",1,)))))),"")</f>
        <v>0.2</v>
      </c>
      <c r="O202" s="24" t="s">
        <v>200</v>
      </c>
      <c r="P202" s="23" t="str">
        <f>IF(NOT(ISERROR(MATCH(O202,'[15]Tabla Impacto'!$B$221:$B$223,0))),'[15]Tabla Impacto'!$F$223&amp;"Por favor no seleccionar los criterios de impacto(Afectación Económica o presupuestal y Pérdida Reputacional)",O202)</f>
        <v xml:space="preserve">     El riesgo afecta la imagen de alguna área de la organización</v>
      </c>
      <c r="Q202" s="19" t="str">
        <f>IFERROR(IF(OR(P202='[15]Tabla Impacto'!$C$11,P202='[15]Tabla Impacto'!$D$11),"Leve",IF(OR(P202='[15]Tabla Impacto'!$C$12,P202='[15]Tabla Impacto'!$D$12),"Menor",IF(OR(P202='[15]Tabla Impacto'!$C$13,P202='[15]Tabla Impacto'!$D$13),"Moderado",IF(OR(P202='[15]Tabla Impacto'!$C$14,P202='[15]Tabla Impacto'!$D$14),"Mayor",IF(OR(P202='[15]Tabla Impacto'!$C$15,P202='[15]Tabla Impacto'!$D$15),"Catastrófico",""))))),"")</f>
        <v>Leve</v>
      </c>
      <c r="R202" s="23">
        <f>IFERROR(IF(Q202="","",IF(Q202="Leve",0.2,IF(Q202="Menor",0.4,IF(Q202="Moderado",0.6,IF(Q202="Mayor",0.8,IF(Q202="Catastrófico",1,)))))),"")</f>
        <v>0.2</v>
      </c>
      <c r="S202" s="19" t="str">
        <f>IFERROR(IF(OR(AND(M202="Muy Baja",Q202="Leve"),AND(M202="Muy Baja",Q202="Menor"),AND(M202="Baja",Q202="Leve")),"Bajo",IF(OR(AND(M202="Muy baja",Q202="Moderado"),AND(M202="Baja",Q202="Menor"),AND(M202="Baja",Q202="Moderado"),AND(M202="Media",Q202="Leve"),AND(M202="Media",Q202="Menor"),AND(M202="Media",Q202="Moderado"),AND(M202="Alta",Q202="Leve"),AND(M202="Alta",Q202="Menor")),"Moderado",IF(OR(AND(M202="Muy Baja",Q202="Mayor"),AND(M202="Baja",Q202="Mayor"),AND(M202="Media",Q202="Mayor"),AND(M202="Alta",Q202="Moderado"),AND(M202="Alta",Q202="Mayor"),AND(M202="Muy Alta",Q202="Leve"),AND(M202="Muy Alta",Q202="Menor"),AND(M202="Muy Alta",Q202="Moderado"),AND(M202="Muy Alta",Q202="Mayor")),"Alto",IF(OR(AND(M202="Muy Baja",Q202="Catastrófico"),AND(M202="Baja",Q202="Catastrófico"),AND(M202="Media",Q202="Catastrófico"),AND(M202="Alta",Q202="Catastrófico"),AND(M202="Muy Alta",Q202="Catastrófico")),"Extremo","")))),"")</f>
        <v>Bajo</v>
      </c>
      <c r="T202" s="22">
        <v>89</v>
      </c>
      <c r="U202" s="20" t="s">
        <v>768</v>
      </c>
      <c r="V202" s="20" t="s">
        <v>769</v>
      </c>
      <c r="W202" s="20" t="s">
        <v>523</v>
      </c>
      <c r="X202" s="20" t="s">
        <v>770</v>
      </c>
      <c r="Y202" s="20" t="s">
        <v>771</v>
      </c>
      <c r="Z202" s="20" t="s">
        <v>772</v>
      </c>
      <c r="AA202" s="22" t="str">
        <f>IF(OR(AB202="Preventivo",AB202="Detectivo"),"Probabilidad",IF(AB202="Correctivo","Impacto",""))</f>
        <v>Probabilidad</v>
      </c>
      <c r="AB202" s="25" t="s">
        <v>60</v>
      </c>
      <c r="AC202" s="25" t="s">
        <v>70</v>
      </c>
      <c r="AD202" s="26" t="str">
        <f t="shared" ref="AD202:AD215" si="162">IF(AND(AB202="Preventivo",AC202="Automático"),"50%",IF(AND(AB202="Preventivo",AC202="Manual"),"40%",IF(AND(AB202="Detectivo",AC202="Automático"),"40%",IF(AND(AB202="Detectivo",AC202="Manual"),"30%",IF(AND(AB202="Correctivo",AC202="Automático"),"35%",IF(AND(AB202="Correctivo",AC202="Manual"),"25%",""))))))</f>
        <v>40%</v>
      </c>
      <c r="AE202" s="25" t="s">
        <v>62</v>
      </c>
      <c r="AF202" s="25" t="s">
        <v>63</v>
      </c>
      <c r="AG202" s="25" t="s">
        <v>64</v>
      </c>
      <c r="AH202" s="27">
        <f>IFERROR(IF(AA202="Probabilidad",(N202-(+N202*AD202)),IF(AA202="Impacto",N202,"")),"")</f>
        <v>0.12</v>
      </c>
      <c r="AI202" s="28" t="str">
        <f>IFERROR(IF(AH202="","",IF(AH202&lt;=0.2,"Muy Baja",IF(AH202&lt;=0.4,"Baja",IF(AH202&lt;=0.6,"Media",IF(AH202&lt;=0.8,"Alta","Muy Alta"))))),"")</f>
        <v>Muy Baja</v>
      </c>
      <c r="AJ202" s="23">
        <f>+AH202</f>
        <v>0.12</v>
      </c>
      <c r="AK202" s="28" t="str">
        <f>IFERROR(IF(AL202="","",IF(AL202&lt;=0.2,"Leve",IF(AL202&lt;=0.4,"Menor",IF(AL202&lt;=0.6,"Moderado",IF(AL202&lt;=0.8,"Mayor","Catastrófico"))))),"")</f>
        <v>Leve</v>
      </c>
      <c r="AL202" s="23">
        <f>IFERROR(IF(AA202="Impacto",(R202-(+R202*AD202)),IF(AA202="Probabilidad",R202,"")),"")</f>
        <v>0.2</v>
      </c>
      <c r="AM202" s="28" t="str">
        <f>IFERROR(IF(OR(AND(AI202="Muy Baja",AK202="Leve"),AND(AI202="Muy Baja",AK202="Menor"),AND(AI202="Baja",AK202="Leve")),"Bajo",IF(OR(AND(AI202="Muy baja",AK202="Moderado"),AND(AI202="Baja",AK202="Menor"),AND(AI202="Baja",AK202="Moderado"),AND(AI202="Media",AK202="Leve"),AND(AI202="Media",AK202="Menor"),AND(AI202="Media",AK202="Moderado"),AND(AI202="Alta",AK202="Leve"),AND(AI202="Alta",AK202="Menor")),"Moderado",IF(OR(AND(AI202="Muy Baja",AK202="Mayor"),AND(AI202="Baja",AK202="Mayor"),AND(AI202="Media",AK202="Mayor"),AND(AI202="Alta",AK202="Moderado"),AND(AI202="Alta",AK202="Mayor"),AND(AI202="Muy Alta",AK202="Leve"),AND(AI202="Muy Alta",AK202="Menor"),AND(AI202="Muy Alta",AK202="Moderado"),AND(AI202="Muy Alta",AK202="Mayor")),"Alto",IF(OR(AND(AI202="Muy Baja",AK202="Catastrófico"),AND(AI202="Baja",AK202="Catastrófico"),AND(AI202="Media",AK202="Catastrófico"),AND(AI202="Alta",AK202="Catastrófico"),AND(AI202="Muy Alta",AK202="Catastrófico")),"Extremo","")))),"")</f>
        <v>Bajo</v>
      </c>
      <c r="AN202" s="29" t="s">
        <v>65</v>
      </c>
      <c r="AO202" s="30"/>
      <c r="AP202" s="30"/>
      <c r="AQ202" s="30"/>
      <c r="AR202" s="30"/>
      <c r="AS202" s="30"/>
      <c r="AT202" s="30"/>
      <c r="AU202" s="30"/>
      <c r="AV202" s="30"/>
      <c r="AW202" s="30"/>
      <c r="AX202" s="30"/>
      <c r="AY202" s="30"/>
    </row>
    <row r="203" spans="1:51" ht="197.1" customHeight="1" thickBot="1" x14ac:dyDescent="0.3">
      <c r="A203" s="19">
        <v>47</v>
      </c>
      <c r="B203" s="20" t="s">
        <v>697</v>
      </c>
      <c r="C203" s="20" t="s">
        <v>177</v>
      </c>
      <c r="D203" s="19" t="s">
        <v>178</v>
      </c>
      <c r="E203" s="19" t="s">
        <v>698</v>
      </c>
      <c r="F203" s="20" t="s">
        <v>773</v>
      </c>
      <c r="G203" s="20" t="s">
        <v>195</v>
      </c>
      <c r="H203" s="20" t="s">
        <v>774</v>
      </c>
      <c r="I203" s="20" t="s">
        <v>673</v>
      </c>
      <c r="J203" s="21" t="s">
        <v>775</v>
      </c>
      <c r="K203" s="20" t="s">
        <v>52</v>
      </c>
      <c r="L203" s="20">
        <v>1</v>
      </c>
      <c r="M203" s="22" t="str">
        <f t="shared" ref="M203" si="163">IFERROR(IF(L203&lt;=0,"",IF(L203&lt;=2,"Muy Baja",IF(L203&lt;=24,"Baja",IF(L203&lt;=500,"Media",IF(L203&lt;=5000,"Alta","Muy Alta"))))),"")</f>
        <v>Muy Baja</v>
      </c>
      <c r="N203" s="23">
        <f t="shared" ref="N203" si="164">IFERROR(IF(M203="","",IF(M203="Muy Baja",0.2,IF(M203="Baja",0.4,IF(M203="Media",0.6,IF(M203="Alta",0.8,IF(M203="Muy Alta",1,)))))),"")</f>
        <v>0.2</v>
      </c>
      <c r="O203" s="24" t="s">
        <v>200</v>
      </c>
      <c r="P203" s="23" t="str">
        <f>IF(NOT(ISERROR(MATCH(O203,'[15]Tabla Impacto'!$B$221:$B$223,0))),'[15]Tabla Impacto'!$F$223&amp;"Por favor no seleccionar los criterios de impacto(Afectación Económica o presupuestal y Pérdida Reputacional)",O203)</f>
        <v xml:space="preserve">     El riesgo afecta la imagen de alguna área de la organización</v>
      </c>
      <c r="Q203" s="19" t="str">
        <f>IFERROR(IF(OR(P203='[15]Tabla Impacto'!$C$11,P203='[15]Tabla Impacto'!$D$11),"Leve",IF(OR(P203='[15]Tabla Impacto'!$C$12,P203='[15]Tabla Impacto'!$D$12),"Menor",IF(OR(P203='[15]Tabla Impacto'!$C$13,P203='[15]Tabla Impacto'!$D$13),"Moderado",IF(OR(P203='[15]Tabla Impacto'!$C$14,P203='[15]Tabla Impacto'!$D$14),"Mayor",IF(OR(P203='[15]Tabla Impacto'!$C$15,P203='[15]Tabla Impacto'!$D$15),"Catastrófico",""))))),"")</f>
        <v>Leve</v>
      </c>
      <c r="R203" s="23">
        <f t="shared" ref="R203" si="165">IFERROR(IF(Q203="","",IF(Q203="Leve",0.2,IF(Q203="Menor",0.4,IF(Q203="Moderado",0.6,IF(Q203="Mayor",0.8,IF(Q203="Catastrófico",1,)))))),"")</f>
        <v>0.2</v>
      </c>
      <c r="S203" s="19" t="str">
        <f t="shared" ref="S203" si="166">IFERROR(IF(OR(AND(M203="Muy Baja",Q203="Leve"),AND(M203="Muy Baja",Q203="Menor"),AND(M203="Baja",Q203="Leve")),"Bajo",IF(OR(AND(M203="Muy baja",Q203="Moderado"),AND(M203="Baja",Q203="Menor"),AND(M203="Baja",Q203="Moderado"),AND(M203="Media",Q203="Leve"),AND(M203="Media",Q203="Menor"),AND(M203="Media",Q203="Moderado"),AND(M203="Alta",Q203="Leve"),AND(M203="Alta",Q203="Menor")),"Moderado",IF(OR(AND(M203="Muy Baja",Q203="Mayor"),AND(M203="Baja",Q203="Mayor"),AND(M203="Media",Q203="Mayor"),AND(M203="Alta",Q203="Moderado"),AND(M203="Alta",Q203="Mayor"),AND(M203="Muy Alta",Q203="Leve"),AND(M203="Muy Alta",Q203="Menor"),AND(M203="Muy Alta",Q203="Moderado"),AND(M203="Muy Alta",Q203="Mayor")),"Alto",IF(OR(AND(M203="Muy Baja",Q203="Catastrófico"),AND(M203="Baja",Q203="Catastrófico"),AND(M203="Media",Q203="Catastrófico"),AND(M203="Alta",Q203="Catastrófico"),AND(M203="Muy Alta",Q203="Catastrófico")),"Extremo","")))),"")</f>
        <v>Bajo</v>
      </c>
      <c r="T203" s="22">
        <v>90</v>
      </c>
      <c r="U203" s="20" t="s">
        <v>776</v>
      </c>
      <c r="V203" s="20" t="s">
        <v>676</v>
      </c>
      <c r="W203" s="20" t="s">
        <v>172</v>
      </c>
      <c r="X203" s="20" t="s">
        <v>777</v>
      </c>
      <c r="Y203" s="20" t="s">
        <v>778</v>
      </c>
      <c r="Z203" s="20" t="s">
        <v>679</v>
      </c>
      <c r="AA203" s="22" t="str">
        <f t="shared" ref="AA203" si="167">IF(OR(AB203="Preventivo",AB203="Detectivo"),"Probabilidad",IF(AB203="Correctivo","Impacto",""))</f>
        <v>Probabilidad</v>
      </c>
      <c r="AB203" s="25" t="s">
        <v>60</v>
      </c>
      <c r="AC203" s="25" t="s">
        <v>70</v>
      </c>
      <c r="AD203" s="26" t="str">
        <f t="shared" si="162"/>
        <v>40%</v>
      </c>
      <c r="AE203" s="25" t="s">
        <v>62</v>
      </c>
      <c r="AF203" s="25" t="s">
        <v>63</v>
      </c>
      <c r="AG203" s="25" t="s">
        <v>64</v>
      </c>
      <c r="AH203" s="27">
        <f>IFERROR(IF(AA203="Probabilidad",(N203-(+N203*AD203)),IF(AA203="Impacto",N203,"")),"")</f>
        <v>0.12</v>
      </c>
      <c r="AI203" s="28" t="str">
        <f>IFERROR(IF(AH203="","",IF(AH203&lt;=0.2,"Muy Baja",IF(AH203&lt;=0.4,"Baja",IF(AH203&lt;=0.6,"Media",IF(AH203&lt;=0.8,"Alta","Muy Alta"))))),"")</f>
        <v>Muy Baja</v>
      </c>
      <c r="AJ203" s="23">
        <f>+AH203</f>
        <v>0.12</v>
      </c>
      <c r="AK203" s="28" t="str">
        <f>IFERROR(IF(AL203="","",IF(AL203&lt;=0.2,"Leve",IF(AL203&lt;=0.4,"Menor",IF(AL203&lt;=0.6,"Moderado",IF(AL203&lt;=0.8,"Mayor","Catastrófico"))))),"")</f>
        <v>Leve</v>
      </c>
      <c r="AL203" s="23">
        <f>IFERROR(IF(AA203="Impacto",(R203-(+R203*AD203)),IF(AA203="Probabilidad",R203,"")),"")</f>
        <v>0.2</v>
      </c>
      <c r="AM203" s="28" t="str">
        <f>IFERROR(IF(OR(AND(AI203="Muy Baja",AK203="Leve"),AND(AI203="Muy Baja",AK203="Menor"),AND(AI203="Baja",AK203="Leve")),"Bajo",IF(OR(AND(AI203="Muy baja",AK203="Moderado"),AND(AI203="Baja",AK203="Menor"),AND(AI203="Baja",AK203="Moderado"),AND(AI203="Media",AK203="Leve"),AND(AI203="Media",AK203="Menor"),AND(AI203="Media",AK203="Moderado"),AND(AI203="Alta",AK203="Leve"),AND(AI203="Alta",AK203="Menor")),"Moderado",IF(OR(AND(AI203="Muy Baja",AK203="Mayor"),AND(AI203="Baja",AK203="Mayor"),AND(AI203="Media",AK203="Mayor"),AND(AI203="Alta",AK203="Moderado"),AND(AI203="Alta",AK203="Mayor"),AND(AI203="Muy Alta",AK203="Leve"),AND(AI203="Muy Alta",AK203="Menor"),AND(AI203="Muy Alta",AK203="Moderado"),AND(AI203="Muy Alta",AK203="Mayor")),"Alto",IF(OR(AND(AI203="Muy Baja",AK203="Catastrófico"),AND(AI203="Baja",AK203="Catastrófico"),AND(AI203="Media",AK203="Catastrófico"),AND(AI203="Alta",AK203="Catastrófico"),AND(AI203="Muy Alta",AK203="Catastrófico")),"Extremo","")))),"")</f>
        <v>Bajo</v>
      </c>
      <c r="AN203" s="29" t="s">
        <v>65</v>
      </c>
      <c r="AO203" s="4"/>
      <c r="AP203" s="4"/>
      <c r="AQ203" s="4"/>
      <c r="AR203" s="4"/>
      <c r="AS203" s="4"/>
      <c r="AT203" s="4"/>
      <c r="AU203" s="4"/>
      <c r="AV203" s="4"/>
      <c r="AW203" s="4"/>
      <c r="AX203" s="4"/>
      <c r="AY203" s="4"/>
    </row>
    <row r="204" spans="1:51" s="31" customFormat="1" ht="142.5" customHeight="1" thickBot="1" x14ac:dyDescent="0.3">
      <c r="A204" s="207">
        <v>48</v>
      </c>
      <c r="B204" s="208" t="s">
        <v>779</v>
      </c>
      <c r="C204" s="208" t="s">
        <v>779</v>
      </c>
      <c r="D204" s="209" t="s">
        <v>780</v>
      </c>
      <c r="E204" s="210" t="s">
        <v>781</v>
      </c>
      <c r="F204" s="208" t="s">
        <v>782</v>
      </c>
      <c r="G204" s="208" t="s">
        <v>195</v>
      </c>
      <c r="H204" s="211" t="s">
        <v>783</v>
      </c>
      <c r="I204" s="211" t="s">
        <v>784</v>
      </c>
      <c r="J204" s="211" t="s">
        <v>785</v>
      </c>
      <c r="K204" s="208" t="s">
        <v>52</v>
      </c>
      <c r="L204" s="215">
        <f>102*15</f>
        <v>1530</v>
      </c>
      <c r="M204" s="216" t="str">
        <f>IFERROR(IF(L204&lt;=0,"",IF(L204&lt;=2,"Muy Baja",IF(L204&lt;=24,"Baja",IF(L204&lt;=500,"Media",IF(L204&lt;=5000,"Alta","Muy Alta"))))),"")</f>
        <v>Alta</v>
      </c>
      <c r="N204" s="218">
        <f>IFERROR(IF(M204="","",IF(M204="Muy Baja",0.2,IF(M204="Baja",0.4,IF(M204="Media",0.6,IF(M204="Alta",0.8,IF(M204="Muy Alta",1,)))))),"")</f>
        <v>0.8</v>
      </c>
      <c r="O204" s="211" t="s">
        <v>200</v>
      </c>
      <c r="P204" s="214" t="str">
        <f>IF(NOT(ISERROR(MATCH(O204,'[16]Tabla Impacto'!$B$221:$B$223,0))),'[16]Tabla Impacto'!$F$223&amp;"Por favor no seleccionar los criterios de impacto(Afectación Económica o presupuestal y Pérdida Reputacional)",O204)</f>
        <v xml:space="preserve">     El riesgo afecta la imagen de alguna área de la organización</v>
      </c>
      <c r="Q204" s="217" t="str">
        <f>IFERROR(IF(OR(P204='[16]Tabla Impacto'!$C$11,P204='[16]Tabla Impacto'!$D$11),"Leve",IF(OR(P204='[16]Tabla Impacto'!$C$12,P204='[16]Tabla Impacto'!$D$12),"Menor",IF(OR(P204='[16]Tabla Impacto'!$C$13,P204='[16]Tabla Impacto'!$D$13),"Moderado",IF(OR(P204='[16]Tabla Impacto'!$C$14,P204='[16]Tabla Impacto'!$D$14),"Mayor",IF(OR(P204='[16]Tabla Impacto'!$C$15,P204='[16]Tabla Impacto'!$D$15),"Catastrófico",""))))),"")</f>
        <v>Leve</v>
      </c>
      <c r="R204" s="218">
        <f>IFERROR(IF(Q204="","",IF(Q204="Leve",0.2,IF(Q204="Menor",0.4,IF(Q204="Moderado",0.6,IF(Q204="Mayor",0.8,IF(Q204="Catastrófico",1,)))))),"")</f>
        <v>0.2</v>
      </c>
      <c r="S204" s="212" t="str">
        <f>IFERROR(IF(OR(AND(M204="Muy Baja",Q204="Leve"),AND(M204="Muy Baja",Q204="Menor"),AND(M204="Baja",Q204="Leve")),"Bajo",IF(OR(AND(M204="Muy baja",Q204="Moderado"),AND(M204="Baja",Q204="Menor"),AND(M204="Baja",Q204="Moderado"),AND(M204="Media",Q204="Leve"),AND(M204="Media",Q204="Menor"),AND(M204="Media",Q204="Moderado"),AND(M204="Alta",Q204="Leve"),AND(M204="Alta",Q204="Menor")),"Moderado",IF(OR(AND(M204="Muy Baja",Q204="Mayor"),AND(M204="Baja",Q204="Mayor"),AND(M204="Media",Q204="Mayor"),AND(M204="Alta",Q204="Moderado"),AND(M204="Alta",Q204="Mayor"),AND(M204="Muy Alta",Q204="Leve"),AND(M204="Muy Alta",Q204="Menor"),AND(M204="Muy Alta",Q204="Moderado"),AND(M204="Muy Alta",Q204="Mayor")),"Alto",IF(OR(AND(M204="Muy Baja",Q204="Catastrófico"),AND(M204="Baja",Q204="Catastrófico"),AND(M204="Media",Q204="Catastrófico"),AND(M204="Alta",Q204="Catastrófico"),AND(M204="Muy Alta",Q204="Catastrófico")),"Extremo","")))),"")</f>
        <v>Moderado</v>
      </c>
      <c r="T204" s="92">
        <v>91</v>
      </c>
      <c r="U204" s="91" t="s">
        <v>786</v>
      </c>
      <c r="V204" s="91" t="s">
        <v>787</v>
      </c>
      <c r="W204" s="91" t="s">
        <v>788</v>
      </c>
      <c r="X204" s="91" t="s">
        <v>789</v>
      </c>
      <c r="Y204" s="91" t="s">
        <v>790</v>
      </c>
      <c r="Z204" s="91" t="s">
        <v>791</v>
      </c>
      <c r="AA204" s="92" t="str">
        <f>IF(OR(AB204="Preventivo",AB204="Detectivo"),"Probabilidad",IF(AB204="Correctivo","Impacto",""))</f>
        <v>Probabilidad</v>
      </c>
      <c r="AB204" s="93" t="s">
        <v>60</v>
      </c>
      <c r="AC204" s="93" t="s">
        <v>70</v>
      </c>
      <c r="AD204" s="94" t="str">
        <f t="shared" si="162"/>
        <v>40%</v>
      </c>
      <c r="AE204" s="93" t="s">
        <v>62</v>
      </c>
      <c r="AF204" s="93" t="s">
        <v>63</v>
      </c>
      <c r="AG204" s="93" t="s">
        <v>64</v>
      </c>
      <c r="AH204" s="95">
        <f>IFERROR(IF(AA204="Probabilidad",(N204-(+N204*AD204)),IF(AA204="Impacto",N204,"")),"")</f>
        <v>0.48</v>
      </c>
      <c r="AI204" s="96" t="str">
        <f>IFERROR(IF(AH204="","",IF(AH204&lt;=0.2,"Muy Baja",IF(AH204&lt;=0.4,"Baja",IF(AH204&lt;=0.6,"Media",IF(AH204&lt;=0.8,"Alta","Muy Alta"))))),"")</f>
        <v>Media</v>
      </c>
      <c r="AJ204" s="94">
        <f>+AH204</f>
        <v>0.48</v>
      </c>
      <c r="AK204" s="96" t="str">
        <f>IFERROR(IF(AL204="","",IF(AL204&lt;=0.2,"Leve",IF(AL204&lt;=0.4,"Menor",IF(AL204&lt;=0.6,"Moderado",IF(AL204&lt;=0.8,"Mayor","Catastrófico"))))),"")</f>
        <v>Leve</v>
      </c>
      <c r="AL204" s="94">
        <f>IFERROR(IF(AA204="Impacto",(R204-(+R204*AD204)),IF(AA204="Probabilidad",R204,"")),"")</f>
        <v>0.2</v>
      </c>
      <c r="AM204" s="97" t="str">
        <f>IFERROR(IF(OR(AND(AI204="Muy Baja",AK204="Leve"),AND(AI204="Muy Baja",AK204="Menor"),AND(AI204="Baja",AK204="Leve")),"Bajo",IF(OR(AND(AI204="Muy baja",AK204="Moderado"),AND(AI204="Baja",AK204="Menor"),AND(AI204="Baja",AK204="Moderado"),AND(AI204="Media",AK204="Leve"),AND(AI204="Media",AK204="Menor"),AND(AI204="Media",AK204="Moderado"),AND(AI204="Alta",AK204="Leve"),AND(AI204="Alta",AK204="Menor")),"Moderado",IF(OR(AND(AI204="Muy Baja",AK204="Mayor"),AND(AI204="Baja",AK204="Mayor"),AND(AI204="Media",AK204="Mayor"),AND(AI204="Alta",AK204="Moderado"),AND(AI204="Alta",AK204="Mayor"),AND(AI204="Muy Alta",AK204="Leve"),AND(AI204="Muy Alta",AK204="Menor"),AND(AI204="Muy Alta",AK204="Moderado"),AND(AI204="Muy Alta",AK204="Mayor")),"Alto",IF(OR(AND(AI204="Muy Baja",AK204="Catastrófico"),AND(AI204="Baja",AK204="Catastrófico"),AND(AI204="Media",AK204="Catastrófico"),AND(AI204="Alta",AK204="Catastrófico"),AND(AI204="Muy Alta",AK204="Catastrófico")),"Extremo","")))),"")</f>
        <v>Moderado</v>
      </c>
      <c r="AN204" s="213" t="s">
        <v>65</v>
      </c>
      <c r="AO204" s="30"/>
      <c r="AP204" s="30"/>
      <c r="AQ204" s="30"/>
      <c r="AR204" s="30"/>
      <c r="AS204" s="30"/>
      <c r="AT204" s="30"/>
      <c r="AU204" s="30"/>
      <c r="AV204" s="30"/>
      <c r="AW204" s="30"/>
      <c r="AX204" s="30"/>
      <c r="AY204" s="30"/>
    </row>
    <row r="205" spans="1:51" ht="111" customHeight="1" thickBot="1" x14ac:dyDescent="0.3">
      <c r="A205" s="207"/>
      <c r="B205" s="208"/>
      <c r="C205" s="208"/>
      <c r="D205" s="209"/>
      <c r="E205" s="210"/>
      <c r="F205" s="208"/>
      <c r="G205" s="208"/>
      <c r="H205" s="211"/>
      <c r="I205" s="211"/>
      <c r="J205" s="211"/>
      <c r="K205" s="208"/>
      <c r="L205" s="215"/>
      <c r="M205" s="216"/>
      <c r="N205" s="218"/>
      <c r="O205" s="211"/>
      <c r="P205" s="214"/>
      <c r="Q205" s="217"/>
      <c r="R205" s="218"/>
      <c r="S205" s="212"/>
      <c r="T205" s="98">
        <v>92</v>
      </c>
      <c r="U205" s="91" t="s">
        <v>792</v>
      </c>
      <c r="V205" s="91" t="s">
        <v>787</v>
      </c>
      <c r="W205" s="91" t="s">
        <v>128</v>
      </c>
      <c r="X205" s="91" t="s">
        <v>793</v>
      </c>
      <c r="Y205" s="91" t="s">
        <v>794</v>
      </c>
      <c r="Z205" s="91" t="s">
        <v>795</v>
      </c>
      <c r="AA205" s="98" t="str">
        <f t="shared" ref="AA205:AA215" si="168">IF(OR(AB205="Preventivo",AB205="Detectivo"),"Probabilidad",IF(AB205="Correctivo","Impacto",""))</f>
        <v>Probabilidad</v>
      </c>
      <c r="AB205" s="99" t="s">
        <v>60</v>
      </c>
      <c r="AC205" s="99" t="s">
        <v>70</v>
      </c>
      <c r="AD205" s="100" t="str">
        <f t="shared" si="162"/>
        <v>40%</v>
      </c>
      <c r="AE205" s="99" t="s">
        <v>62</v>
      </c>
      <c r="AF205" s="99" t="s">
        <v>63</v>
      </c>
      <c r="AG205" s="99" t="s">
        <v>64</v>
      </c>
      <c r="AH205" s="101">
        <f>IFERROR(IF(AND(AA204="Probabilidad",AA205="Probabilidad"),(AJ204-(+AJ204*AD205)),IF(AA205="Probabilidad",(N204-(+N204*AD205)),IF(AA205="Impacto",AJ204,""))),"")</f>
        <v>0.28799999999999998</v>
      </c>
      <c r="AI205" s="102" t="str">
        <f t="shared" ref="AI205" si="169">IFERROR(IF(AH205="","",IF(AH205&lt;=0.2,"Muy Baja",IF(AH205&lt;=0.4,"Baja",IF(AH205&lt;=0.6,"Media",IF(AH205&lt;=0.8,"Alta","Muy Alta"))))),"")</f>
        <v>Baja</v>
      </c>
      <c r="AJ205" s="100">
        <f>+AH205</f>
        <v>0.28799999999999998</v>
      </c>
      <c r="AK205" s="102" t="str">
        <f t="shared" ref="AK205:AK209" si="170">IFERROR(IF(AL205="","",IF(AL205&lt;=0.2,"Leve",IF(AL205&lt;=0.4,"Menor",IF(AL205&lt;=0.6,"Moderado",IF(AL205&lt;=0.8,"Mayor","Catastrófico"))))),"")</f>
        <v>Leve</v>
      </c>
      <c r="AL205" s="100">
        <f>IFERROR(IF(AND(AA204="Impacto",AA205="Impacto"),(AL204-(+AL204*AD205)),IF(AND(AA204="Probabilidad",AA205="Impacto"),(AL204-(+AL204*AD205)),IF(AA205="Probabilidad",AL204,""))),"")</f>
        <v>0.2</v>
      </c>
      <c r="AM205" s="103" t="str">
        <f>IFERROR(IF(OR(AND(AI205="Muy Baja",AK205="Leve"),AND(AI205="Muy Baja",AK205="Menor"),AND(AI205="Baja",AK205="Leve")),"Bajo",IF(OR(AND(AI205="Muy baja",AK205="Moderado"),AND(AI205="Baja",AK205="Menor"),AND(AI205="Baja",AK205="Moderado"),AND(AI205="Media",AK205="Leve"),AND(AI205="Media",AK205="Menor"),AND(AI205="Media",AK205="Moderado"),AND(AI205="Alta",AK205="Leve"),AND(AI205="Alta",AK205="Menor")),"Moderado",IF(OR(AND(AI205="Muy Baja",AK205="Mayor"),AND(AI205="Baja",AK205="Mayor"),AND(AI205="Media",AK205="Mayor"),AND(AI205="Alta",AK205="Moderado"),AND(AI205="Alta",AK205="Mayor"),AND(AI205="Muy Alta",AK205="Leve"),AND(AI205="Muy Alta",AK205="Menor"),AND(AI205="Muy Alta",AK205="Moderado"),AND(AI205="Muy Alta",AK205="Mayor")),"Alto",IF(OR(AND(AI205="Muy Baja",AK205="Catastrófico"),AND(AI205="Baja",AK205="Catastrófico"),AND(AI205="Media",AK205="Catastrófico"),AND(AI205="Alta",AK205="Catastrófico"),AND(AI205="Muy Alta",AK205="Catastrófico")),"Extremo","")))),"")</f>
        <v>Bajo</v>
      </c>
      <c r="AN205" s="213"/>
      <c r="AO205" s="4"/>
      <c r="AP205" s="4"/>
      <c r="AQ205" s="4"/>
      <c r="AR205" s="4"/>
      <c r="AS205" s="4"/>
      <c r="AT205" s="4"/>
      <c r="AU205" s="4"/>
      <c r="AV205" s="4"/>
      <c r="AW205" s="4"/>
      <c r="AX205" s="4"/>
      <c r="AY205" s="4"/>
    </row>
    <row r="206" spans="1:51" ht="38.25" customHeight="1" thickBot="1" x14ac:dyDescent="0.3">
      <c r="A206" s="207"/>
      <c r="B206" s="208"/>
      <c r="C206" s="208"/>
      <c r="D206" s="209"/>
      <c r="E206" s="210"/>
      <c r="F206" s="208"/>
      <c r="G206" s="208"/>
      <c r="H206" s="211"/>
      <c r="I206" s="211"/>
      <c r="J206" s="211"/>
      <c r="K206" s="208"/>
      <c r="L206" s="215"/>
      <c r="M206" s="216"/>
      <c r="N206" s="218"/>
      <c r="O206" s="211"/>
      <c r="P206" s="214"/>
      <c r="Q206" s="217"/>
      <c r="R206" s="218"/>
      <c r="S206" s="212"/>
      <c r="T206" s="98"/>
      <c r="U206" s="104"/>
      <c r="V206" s="104"/>
      <c r="W206" s="104"/>
      <c r="X206" s="104"/>
      <c r="Y206" s="104"/>
      <c r="Z206" s="105"/>
      <c r="AA206" s="98" t="str">
        <f t="shared" si="168"/>
        <v/>
      </c>
      <c r="AB206" s="99"/>
      <c r="AC206" s="99"/>
      <c r="AD206" s="100" t="str">
        <f t="shared" si="162"/>
        <v/>
      </c>
      <c r="AE206" s="99"/>
      <c r="AF206" s="99"/>
      <c r="AG206" s="99"/>
      <c r="AH206" s="101" t="str">
        <f>IFERROR(IF(AND(AA205="Probabilidad",AA206="Probabilidad"),(AJ205-(+AJ205*AD206)),IF(AND(AA205="Impacto",AA206="Probabilidad"),(AJ204-(+AJ204*AD206)),IF(AA206="Impacto",AJ205,""))),"")</f>
        <v/>
      </c>
      <c r="AI206" s="102" t="str">
        <f>IFERROR(IF(AH206="","",IF(AH206&lt;=0.2,"Muy Baja",IF(AH206&lt;=0.4,"Baja",IF(AH206&lt;=0.6,"Media",IF(AH206&lt;=0.8,"Alta","Muy Alta"))))),"")</f>
        <v/>
      </c>
      <c r="AJ206" s="100" t="str">
        <f>+AH206</f>
        <v/>
      </c>
      <c r="AK206" s="102" t="str">
        <f t="shared" si="170"/>
        <v/>
      </c>
      <c r="AL206" s="100" t="str">
        <f>IFERROR(IF(AND(AA205="Impacto",AA206="Impacto"),(AL205-(+AL205*AD206)),IF(AND(AA205="Probabilidad",AA206="Impacto"),(AL205-(+AL205*AD206)),IF(AA206="Probabilidad",AL205,""))),"")</f>
        <v/>
      </c>
      <c r="AM206" s="103" t="str">
        <f t="shared" ref="AM206:AM209" si="171">IFERROR(IF(OR(AND(AI206="Muy Baja",AK206="Leve"),AND(AI206="Muy Baja",AK206="Menor"),AND(AI206="Baja",AK206="Leve")),"Bajo",IF(OR(AND(AI206="Muy baja",AK206="Moderado"),AND(AI206="Baja",AK206="Menor"),AND(AI206="Baja",AK206="Moderado"),AND(AI206="Media",AK206="Leve"),AND(AI206="Media",AK206="Menor"),AND(AI206="Media",AK206="Moderado"),AND(AI206="Alta",AK206="Leve"),AND(AI206="Alta",AK206="Menor")),"Moderado",IF(OR(AND(AI206="Muy Baja",AK206="Mayor"),AND(AI206="Baja",AK206="Mayor"),AND(AI206="Media",AK206="Mayor"),AND(AI206="Alta",AK206="Moderado"),AND(AI206="Alta",AK206="Mayor"),AND(AI206="Muy Alta",AK206="Leve"),AND(AI206="Muy Alta",AK206="Menor"),AND(AI206="Muy Alta",AK206="Moderado"),AND(AI206="Muy Alta",AK206="Mayor")),"Alto",IF(OR(AND(AI206="Muy Baja",AK206="Catastrófico"),AND(AI206="Baja",AK206="Catastrófico"),AND(AI206="Media",AK206="Catastrófico"),AND(AI206="Alta",AK206="Catastrófico"),AND(AI206="Muy Alta",AK206="Catastrófico")),"Extremo","")))),"")</f>
        <v/>
      </c>
      <c r="AN206" s="213"/>
      <c r="AO206" s="4"/>
      <c r="AP206" s="4"/>
      <c r="AQ206" s="4"/>
      <c r="AR206" s="4"/>
      <c r="AS206" s="4"/>
      <c r="AT206" s="4"/>
      <c r="AU206" s="4"/>
      <c r="AV206" s="4"/>
      <c r="AW206" s="4"/>
      <c r="AX206" s="4"/>
      <c r="AY206" s="4"/>
    </row>
    <row r="207" spans="1:51" ht="38.25" customHeight="1" thickBot="1" x14ac:dyDescent="0.3">
      <c r="A207" s="207"/>
      <c r="B207" s="208"/>
      <c r="C207" s="208"/>
      <c r="D207" s="209"/>
      <c r="E207" s="210"/>
      <c r="F207" s="208"/>
      <c r="G207" s="208"/>
      <c r="H207" s="211"/>
      <c r="I207" s="211"/>
      <c r="J207" s="211"/>
      <c r="K207" s="208"/>
      <c r="L207" s="215"/>
      <c r="M207" s="216"/>
      <c r="N207" s="218"/>
      <c r="O207" s="211"/>
      <c r="P207" s="214"/>
      <c r="Q207" s="217"/>
      <c r="R207" s="218"/>
      <c r="S207" s="212"/>
      <c r="T207" s="98"/>
      <c r="U207" s="91"/>
      <c r="V207" s="91"/>
      <c r="W207" s="91"/>
      <c r="X207" s="91"/>
      <c r="Y207" s="91"/>
      <c r="Z207" s="91"/>
      <c r="AA207" s="98" t="str">
        <f t="shared" si="168"/>
        <v/>
      </c>
      <c r="AB207" s="99"/>
      <c r="AC207" s="99"/>
      <c r="AD207" s="100" t="str">
        <f t="shared" si="162"/>
        <v/>
      </c>
      <c r="AE207" s="99"/>
      <c r="AF207" s="99"/>
      <c r="AG207" s="99"/>
      <c r="AH207" s="101" t="str">
        <f t="shared" ref="AH207:AH209" si="172">IFERROR(IF(AND(AA206="Probabilidad",AA207="Probabilidad"),(AJ206-(+AJ206*AD207)),IF(AND(AA206="Impacto",AA207="Probabilidad"),(AJ205-(+AJ205*AD207)),IF(AA207="Impacto",AJ206,""))),"")</f>
        <v/>
      </c>
      <c r="AI207" s="102" t="str">
        <f t="shared" ref="AI207:AI209" si="173">IFERROR(IF(AH207="","",IF(AH207&lt;=0.2,"Muy Baja",IF(AH207&lt;=0.4,"Baja",IF(AH207&lt;=0.6,"Media",IF(AH207&lt;=0.8,"Alta","Muy Alta"))))),"")</f>
        <v/>
      </c>
      <c r="AJ207" s="100" t="str">
        <f t="shared" ref="AJ207:AJ209" si="174">+AH207</f>
        <v/>
      </c>
      <c r="AK207" s="102" t="str">
        <f t="shared" si="170"/>
        <v/>
      </c>
      <c r="AL207" s="100" t="str">
        <f t="shared" ref="AL207:AL209" si="175">IFERROR(IF(AND(AA206="Impacto",AA207="Impacto"),(AL206-(+AL206*AD207)),IF(AND(AA206="Probabilidad",AA207="Impacto"),(AL206-(+AL206*AD207)),IF(AA207="Probabilidad",AL206,""))),"")</f>
        <v/>
      </c>
      <c r="AM207" s="103" t="str">
        <f t="shared" si="171"/>
        <v/>
      </c>
      <c r="AN207" s="213"/>
      <c r="AO207" s="4"/>
      <c r="AP207" s="4"/>
      <c r="AQ207" s="4"/>
      <c r="AR207" s="4"/>
      <c r="AS207" s="4"/>
      <c r="AT207" s="4"/>
      <c r="AU207" s="4"/>
      <c r="AV207" s="4"/>
      <c r="AW207" s="4"/>
      <c r="AX207" s="4"/>
      <c r="AY207" s="4"/>
    </row>
    <row r="208" spans="1:51" ht="38.25" customHeight="1" thickBot="1" x14ac:dyDescent="0.3">
      <c r="A208" s="207"/>
      <c r="B208" s="208"/>
      <c r="C208" s="208"/>
      <c r="D208" s="209"/>
      <c r="E208" s="210"/>
      <c r="F208" s="208"/>
      <c r="G208" s="208"/>
      <c r="H208" s="211"/>
      <c r="I208" s="211"/>
      <c r="J208" s="211"/>
      <c r="K208" s="208"/>
      <c r="L208" s="215"/>
      <c r="M208" s="216"/>
      <c r="N208" s="218"/>
      <c r="O208" s="211"/>
      <c r="P208" s="214"/>
      <c r="Q208" s="217"/>
      <c r="R208" s="218"/>
      <c r="S208" s="212"/>
      <c r="T208" s="98"/>
      <c r="U208" s="91"/>
      <c r="V208" s="91"/>
      <c r="W208" s="91"/>
      <c r="X208" s="91"/>
      <c r="Y208" s="91"/>
      <c r="Z208" s="91"/>
      <c r="AA208" s="98" t="str">
        <f t="shared" si="168"/>
        <v/>
      </c>
      <c r="AB208" s="99"/>
      <c r="AC208" s="99"/>
      <c r="AD208" s="100" t="str">
        <f t="shared" si="162"/>
        <v/>
      </c>
      <c r="AE208" s="99"/>
      <c r="AF208" s="99"/>
      <c r="AG208" s="99"/>
      <c r="AH208" s="101" t="str">
        <f t="shared" si="172"/>
        <v/>
      </c>
      <c r="AI208" s="102" t="str">
        <f t="shared" si="173"/>
        <v/>
      </c>
      <c r="AJ208" s="100" t="str">
        <f t="shared" si="174"/>
        <v/>
      </c>
      <c r="AK208" s="102" t="str">
        <f t="shared" si="170"/>
        <v/>
      </c>
      <c r="AL208" s="100" t="str">
        <f t="shared" si="175"/>
        <v/>
      </c>
      <c r="AM208" s="103" t="str">
        <f t="shared" si="171"/>
        <v/>
      </c>
      <c r="AN208" s="213"/>
      <c r="AO208" s="4"/>
      <c r="AP208" s="4"/>
      <c r="AQ208" s="4"/>
      <c r="AR208" s="4"/>
      <c r="AS208" s="4"/>
      <c r="AT208" s="4"/>
      <c r="AU208" s="4"/>
      <c r="AV208" s="4"/>
      <c r="AW208" s="4"/>
      <c r="AX208" s="4"/>
      <c r="AY208" s="4"/>
    </row>
    <row r="209" spans="1:51" ht="38.25" customHeight="1" thickBot="1" x14ac:dyDescent="0.3">
      <c r="A209" s="207"/>
      <c r="B209" s="208"/>
      <c r="C209" s="208"/>
      <c r="D209" s="209"/>
      <c r="E209" s="210"/>
      <c r="F209" s="208"/>
      <c r="G209" s="208"/>
      <c r="H209" s="211"/>
      <c r="I209" s="211"/>
      <c r="J209" s="211"/>
      <c r="K209" s="208"/>
      <c r="L209" s="215"/>
      <c r="M209" s="216"/>
      <c r="N209" s="218"/>
      <c r="O209" s="211"/>
      <c r="P209" s="214"/>
      <c r="Q209" s="217"/>
      <c r="R209" s="218"/>
      <c r="S209" s="212"/>
      <c r="T209" s="98"/>
      <c r="U209" s="91"/>
      <c r="V209" s="91"/>
      <c r="W209" s="91"/>
      <c r="X209" s="91"/>
      <c r="Y209" s="91"/>
      <c r="Z209" s="91"/>
      <c r="AA209" s="98" t="str">
        <f t="shared" si="168"/>
        <v/>
      </c>
      <c r="AB209" s="99"/>
      <c r="AC209" s="99"/>
      <c r="AD209" s="100" t="str">
        <f t="shared" si="162"/>
        <v/>
      </c>
      <c r="AE209" s="99"/>
      <c r="AF209" s="99"/>
      <c r="AG209" s="99"/>
      <c r="AH209" s="101" t="str">
        <f t="shared" si="172"/>
        <v/>
      </c>
      <c r="AI209" s="102" t="str">
        <f t="shared" si="173"/>
        <v/>
      </c>
      <c r="AJ209" s="100" t="str">
        <f t="shared" si="174"/>
        <v/>
      </c>
      <c r="AK209" s="102" t="str">
        <f t="shared" si="170"/>
        <v/>
      </c>
      <c r="AL209" s="100" t="str">
        <f t="shared" si="175"/>
        <v/>
      </c>
      <c r="AM209" s="103" t="str">
        <f t="shared" si="171"/>
        <v/>
      </c>
      <c r="AN209" s="213"/>
      <c r="AO209" s="4"/>
      <c r="AP209" s="4"/>
      <c r="AQ209" s="4"/>
      <c r="AR209" s="4"/>
      <c r="AS209" s="4"/>
      <c r="AT209" s="4"/>
      <c r="AU209" s="4"/>
      <c r="AV209" s="4"/>
      <c r="AW209" s="4"/>
      <c r="AX209" s="4"/>
      <c r="AY209" s="4"/>
    </row>
    <row r="210" spans="1:51" ht="103.5" customHeight="1" thickBot="1" x14ac:dyDescent="0.3">
      <c r="A210" s="207">
        <v>49</v>
      </c>
      <c r="B210" s="208" t="s">
        <v>779</v>
      </c>
      <c r="C210" s="208" t="s">
        <v>779</v>
      </c>
      <c r="D210" s="209" t="s">
        <v>780</v>
      </c>
      <c r="E210" s="210" t="s">
        <v>781</v>
      </c>
      <c r="F210" s="208" t="s">
        <v>796</v>
      </c>
      <c r="G210" s="208" t="s">
        <v>195</v>
      </c>
      <c r="H210" s="211" t="s">
        <v>797</v>
      </c>
      <c r="I210" s="211" t="s">
        <v>798</v>
      </c>
      <c r="J210" s="211" t="s">
        <v>799</v>
      </c>
      <c r="K210" s="208" t="s">
        <v>52</v>
      </c>
      <c r="L210" s="215">
        <f>20*4*12</f>
        <v>960</v>
      </c>
      <c r="M210" s="216" t="str">
        <f t="shared" ref="M210" si="176">IFERROR(IF(L210&lt;=0,"",IF(L210&lt;=2,"Muy Baja",IF(L210&lt;=24,"Baja",IF(L210&lt;=500,"Media",IF(L210&lt;=5000,"Alta","Muy Alta"))))),"")</f>
        <v>Alta</v>
      </c>
      <c r="N210" s="218">
        <f t="shared" ref="N210" si="177">IFERROR(IF(M210="","",IF(M210="Muy Baja",0.2,IF(M210="Baja",0.4,IF(M210="Media",0.6,IF(M210="Alta",0.8,IF(M210="Muy Alta",1,)))))),"")</f>
        <v>0.8</v>
      </c>
      <c r="O210" s="211" t="s">
        <v>200</v>
      </c>
      <c r="P210" s="214" t="str">
        <f>IF(NOT(ISERROR(MATCH(O210,'[16]Tabla Impacto'!$B$221:$B$223,0))),'[16]Tabla Impacto'!$F$223&amp;"Por favor no seleccionar los criterios de impacto(Afectación Económica o presupuestal y Pérdida Reputacional)",O210)</f>
        <v xml:space="preserve">     El riesgo afecta la imagen de alguna área de la organización</v>
      </c>
      <c r="Q210" s="217" t="str">
        <f>IFERROR(IF(OR(P210='[16]Tabla Impacto'!$C$11,P210='[16]Tabla Impacto'!$D$11),"Leve",IF(OR(P210='[16]Tabla Impacto'!$C$12,P210='[16]Tabla Impacto'!$D$12),"Menor",IF(OR(P210='[16]Tabla Impacto'!$C$13,P210='[16]Tabla Impacto'!$D$13),"Moderado",IF(OR(P210='[16]Tabla Impacto'!$C$14,P210='[16]Tabla Impacto'!$D$14),"Mayor",IF(OR(P210='[16]Tabla Impacto'!$C$15,P210='[16]Tabla Impacto'!$D$15),"Catastrófico",""))))),"")</f>
        <v>Leve</v>
      </c>
      <c r="R210" s="218">
        <f t="shared" ref="R210" si="178">IFERROR(IF(Q210="","",IF(Q210="Leve",0.2,IF(Q210="Menor",0.4,IF(Q210="Moderado",0.6,IF(Q210="Mayor",0.8,IF(Q210="Catastrófico",1,)))))),"")</f>
        <v>0.2</v>
      </c>
      <c r="S210" s="212" t="str">
        <f t="shared" ref="S210" si="179">IFERROR(IF(OR(AND(M210="Muy Baja",Q210="Leve"),AND(M210="Muy Baja",Q210="Menor"),AND(M210="Baja",Q210="Leve")),"Bajo",IF(OR(AND(M210="Muy baja",Q210="Moderado"),AND(M210="Baja",Q210="Menor"),AND(M210="Baja",Q210="Moderado"),AND(M210="Media",Q210="Leve"),AND(M210="Media",Q210="Menor"),AND(M210="Media",Q210="Moderado"),AND(M210="Alta",Q210="Leve"),AND(M210="Alta",Q210="Menor")),"Moderado",IF(OR(AND(M210="Muy Baja",Q210="Mayor"),AND(M210="Baja",Q210="Mayor"),AND(M210="Media",Q210="Mayor"),AND(M210="Alta",Q210="Moderado"),AND(M210="Alta",Q210="Mayor"),AND(M210="Muy Alta",Q210="Leve"),AND(M210="Muy Alta",Q210="Menor"),AND(M210="Muy Alta",Q210="Moderado"),AND(M210="Muy Alta",Q210="Mayor")),"Alto",IF(OR(AND(M210="Muy Baja",Q210="Catastrófico"),AND(M210="Baja",Q210="Catastrófico"),AND(M210="Media",Q210="Catastrófico"),AND(M210="Alta",Q210="Catastrófico"),AND(M210="Muy Alta",Q210="Catastrófico")),"Extremo","")))),"")</f>
        <v>Moderado</v>
      </c>
      <c r="T210" s="98">
        <v>93</v>
      </c>
      <c r="U210" s="91" t="s">
        <v>800</v>
      </c>
      <c r="V210" s="91" t="s">
        <v>801</v>
      </c>
      <c r="W210" s="91" t="s">
        <v>802</v>
      </c>
      <c r="X210" s="91" t="s">
        <v>803</v>
      </c>
      <c r="Y210" s="91" t="s">
        <v>804</v>
      </c>
      <c r="Z210" s="91" t="s">
        <v>805</v>
      </c>
      <c r="AA210" s="98" t="str">
        <f t="shared" si="168"/>
        <v>Probabilidad</v>
      </c>
      <c r="AB210" s="99" t="s">
        <v>60</v>
      </c>
      <c r="AC210" s="99" t="s">
        <v>70</v>
      </c>
      <c r="AD210" s="100" t="str">
        <f t="shared" si="162"/>
        <v>40%</v>
      </c>
      <c r="AE210" s="99" t="s">
        <v>119</v>
      </c>
      <c r="AF210" s="99" t="s">
        <v>63</v>
      </c>
      <c r="AG210" s="99" t="s">
        <v>64</v>
      </c>
      <c r="AH210" s="101">
        <f>IFERROR(IF(AA210="Probabilidad",(N210-(+N210*AD210)),IF(AA210="Impacto",N210,"")),"")</f>
        <v>0.48</v>
      </c>
      <c r="AI210" s="102" t="str">
        <f>IFERROR(IF(AH210="","",IF(AH210&lt;=0.2,"Muy Baja",IF(AH210&lt;=0.4,"Baja",IF(AH210&lt;=0.6,"Media",IF(AH210&lt;=0.8,"Alta","Muy Alta"))))),"")</f>
        <v>Media</v>
      </c>
      <c r="AJ210" s="100">
        <f>+AH210</f>
        <v>0.48</v>
      </c>
      <c r="AK210" s="102" t="str">
        <f>IFERROR(IF(AL210="","",IF(AL210&lt;=0.2,"Leve",IF(AL210&lt;=0.4,"Menor",IF(AL210&lt;=0.6,"Moderado",IF(AL210&lt;=0.8,"Mayor","Catastrófico"))))),"")</f>
        <v>Leve</v>
      </c>
      <c r="AL210" s="100">
        <f>IFERROR(IF(AA210="Impacto",(R210-(+R210*AD210)),IF(AA210="Probabilidad",R210,"")),"")</f>
        <v>0.2</v>
      </c>
      <c r="AM210" s="103" t="str">
        <f>IFERROR(IF(OR(AND(AI210="Muy Baja",AK210="Leve"),AND(AI210="Muy Baja",AK210="Menor"),AND(AI210="Baja",AK210="Leve")),"Bajo",IF(OR(AND(AI210="Muy baja",AK210="Moderado"),AND(AI210="Baja",AK210="Menor"),AND(AI210="Baja",AK210="Moderado"),AND(AI210="Media",AK210="Leve"),AND(AI210="Media",AK210="Menor"),AND(AI210="Media",AK210="Moderado"),AND(AI210="Alta",AK210="Leve"),AND(AI210="Alta",AK210="Menor")),"Moderado",IF(OR(AND(AI210="Muy Baja",AK210="Mayor"),AND(AI210="Baja",AK210="Mayor"),AND(AI210="Media",AK210="Mayor"),AND(AI210="Alta",AK210="Moderado"),AND(AI210="Alta",AK210="Mayor"),AND(AI210="Muy Alta",AK210="Leve"),AND(AI210="Muy Alta",AK210="Menor"),AND(AI210="Muy Alta",AK210="Moderado"),AND(AI210="Muy Alta",AK210="Mayor")),"Alto",IF(OR(AND(AI210="Muy Baja",AK210="Catastrófico"),AND(AI210="Baja",AK210="Catastrófico"),AND(AI210="Media",AK210="Catastrófico"),AND(AI210="Alta",AK210="Catastrófico"),AND(AI210="Muy Alta",AK210="Catastrófico")),"Extremo","")))),"")</f>
        <v>Moderado</v>
      </c>
      <c r="AN210" s="213" t="s">
        <v>65</v>
      </c>
      <c r="AO210" s="4"/>
      <c r="AP210" s="4"/>
      <c r="AQ210" s="4"/>
      <c r="AR210" s="4"/>
      <c r="AS210" s="4"/>
      <c r="AT210" s="4"/>
      <c r="AU210" s="4"/>
      <c r="AV210" s="4"/>
      <c r="AW210" s="4"/>
      <c r="AX210" s="4"/>
      <c r="AY210" s="4"/>
    </row>
    <row r="211" spans="1:51" ht="103.5" customHeight="1" thickBot="1" x14ac:dyDescent="0.3">
      <c r="A211" s="207"/>
      <c r="B211" s="208"/>
      <c r="C211" s="208"/>
      <c r="D211" s="209"/>
      <c r="E211" s="210"/>
      <c r="F211" s="208"/>
      <c r="G211" s="208"/>
      <c r="H211" s="211"/>
      <c r="I211" s="211"/>
      <c r="J211" s="211"/>
      <c r="K211" s="208"/>
      <c r="L211" s="215"/>
      <c r="M211" s="216"/>
      <c r="N211" s="218"/>
      <c r="O211" s="211"/>
      <c r="P211" s="214"/>
      <c r="Q211" s="217"/>
      <c r="R211" s="218"/>
      <c r="S211" s="212"/>
      <c r="T211" s="98">
        <v>94</v>
      </c>
      <c r="U211" s="91" t="s">
        <v>806</v>
      </c>
      <c r="V211" s="91" t="s">
        <v>801</v>
      </c>
      <c r="W211" s="91" t="s">
        <v>802</v>
      </c>
      <c r="X211" s="91" t="s">
        <v>807</v>
      </c>
      <c r="Y211" s="91" t="s">
        <v>808</v>
      </c>
      <c r="Z211" s="91" t="s">
        <v>809</v>
      </c>
      <c r="AA211" s="98" t="str">
        <f t="shared" si="168"/>
        <v>Probabilidad</v>
      </c>
      <c r="AB211" s="99" t="s">
        <v>60</v>
      </c>
      <c r="AC211" s="99" t="s">
        <v>70</v>
      </c>
      <c r="AD211" s="100" t="str">
        <f t="shared" si="162"/>
        <v>40%</v>
      </c>
      <c r="AE211" s="99" t="s">
        <v>119</v>
      </c>
      <c r="AF211" s="99" t="s">
        <v>63</v>
      </c>
      <c r="AG211" s="99" t="s">
        <v>64</v>
      </c>
      <c r="AH211" s="101">
        <f>IFERROR(IF(AND(AA210="Probabilidad",AA211="Probabilidad"),(AJ210-(+AJ210*AD211)),IF(AA211="Probabilidad",(N210-(+N210*AD211)),IF(AA211="Impacto",AJ210,""))),"")</f>
        <v>0.28799999999999998</v>
      </c>
      <c r="AI211" s="102" t="str">
        <f t="shared" ref="AI211" si="180">IFERROR(IF(AH211="","",IF(AH211&lt;=0.2,"Muy Baja",IF(AH211&lt;=0.4,"Baja",IF(AH211&lt;=0.6,"Media",IF(AH211&lt;=0.8,"Alta","Muy Alta"))))),"")</f>
        <v>Baja</v>
      </c>
      <c r="AJ211" s="100">
        <f>+AH211</f>
        <v>0.28799999999999998</v>
      </c>
      <c r="AK211" s="102" t="str">
        <f t="shared" ref="AK211:AK215" si="181">IFERROR(IF(AL211="","",IF(AL211&lt;=0.2,"Leve",IF(AL211&lt;=0.4,"Menor",IF(AL211&lt;=0.6,"Moderado",IF(AL211&lt;=0.8,"Mayor","Catastrófico"))))),"")</f>
        <v>Leve</v>
      </c>
      <c r="AL211" s="100">
        <f>IFERROR(IF(AND(AA210="Impacto",AA211="Impacto"),(AL210-(+AL210*AD211)),IF(AND(AA210="Probabilidad",AA211="Impacto"),(AL210-(+AL210*AD211)),IF(AA211="Probabilidad",AL210,""))),"")</f>
        <v>0.2</v>
      </c>
      <c r="AM211" s="103" t="str">
        <f>IFERROR(IF(OR(AND(AI211="Muy Baja",AK211="Leve"),AND(AI211="Muy Baja",AK211="Menor"),AND(AI211="Baja",AK211="Leve")),"Bajo",IF(OR(AND(AI211="Muy baja",AK211="Moderado"),AND(AI211="Baja",AK211="Menor"),AND(AI211="Baja",AK211="Moderado"),AND(AI211="Media",AK211="Leve"),AND(AI211="Media",AK211="Menor"),AND(AI211="Media",AK211="Moderado"),AND(AI211="Alta",AK211="Leve"),AND(AI211="Alta",AK211="Menor")),"Moderado",IF(OR(AND(AI211="Muy Baja",AK211="Mayor"),AND(AI211="Baja",AK211="Mayor"),AND(AI211="Media",AK211="Mayor"),AND(AI211="Alta",AK211="Moderado"),AND(AI211="Alta",AK211="Mayor"),AND(AI211="Muy Alta",AK211="Leve"),AND(AI211="Muy Alta",AK211="Menor"),AND(AI211="Muy Alta",AK211="Moderado"),AND(AI211="Muy Alta",AK211="Mayor")),"Alto",IF(OR(AND(AI211="Muy Baja",AK211="Catastrófico"),AND(AI211="Baja",AK211="Catastrófico"),AND(AI211="Media",AK211="Catastrófico"),AND(AI211="Alta",AK211="Catastrófico"),AND(AI211="Muy Alta",AK211="Catastrófico")),"Extremo","")))),"")</f>
        <v>Bajo</v>
      </c>
      <c r="AN211" s="213"/>
      <c r="AO211" s="4"/>
      <c r="AP211" s="4"/>
      <c r="AQ211" s="4"/>
      <c r="AR211" s="4"/>
      <c r="AS211" s="4"/>
      <c r="AT211" s="4"/>
      <c r="AU211" s="4"/>
      <c r="AV211" s="4"/>
      <c r="AW211" s="4"/>
      <c r="AX211" s="4"/>
      <c r="AY211" s="4"/>
    </row>
    <row r="212" spans="1:51" ht="69.95" customHeight="1" thickBot="1" x14ac:dyDescent="0.3">
      <c r="A212" s="207"/>
      <c r="B212" s="208"/>
      <c r="C212" s="208"/>
      <c r="D212" s="209"/>
      <c r="E212" s="210"/>
      <c r="F212" s="208"/>
      <c r="G212" s="208"/>
      <c r="H212" s="211"/>
      <c r="I212" s="211"/>
      <c r="J212" s="211"/>
      <c r="K212" s="208"/>
      <c r="L212" s="215"/>
      <c r="M212" s="216"/>
      <c r="N212" s="218"/>
      <c r="O212" s="211"/>
      <c r="P212" s="214"/>
      <c r="Q212" s="217"/>
      <c r="R212" s="218"/>
      <c r="S212" s="212"/>
      <c r="T212" s="98"/>
      <c r="U212" s="104"/>
      <c r="V212" s="104"/>
      <c r="W212" s="104"/>
      <c r="X212" s="104"/>
      <c r="Y212" s="104"/>
      <c r="Z212" s="105"/>
      <c r="AA212" s="98" t="str">
        <f t="shared" si="168"/>
        <v/>
      </c>
      <c r="AB212" s="99"/>
      <c r="AC212" s="99"/>
      <c r="AD212" s="100" t="str">
        <f t="shared" si="162"/>
        <v/>
      </c>
      <c r="AE212" s="99"/>
      <c r="AF212" s="99"/>
      <c r="AG212" s="99"/>
      <c r="AH212" s="101" t="str">
        <f>IFERROR(IF(AND(AA211="Probabilidad",AA212="Probabilidad"),(AJ211-(+AJ211*AD212)),IF(AND(AA211="Impacto",AA212="Probabilidad"),(AJ210-(+AJ210*AD212)),IF(AA212="Impacto",AJ211,""))),"")</f>
        <v/>
      </c>
      <c r="AI212" s="102" t="str">
        <f>IFERROR(IF(AH212="","",IF(AH212&lt;=0.2,"Muy Baja",IF(AH212&lt;=0.4,"Baja",IF(AH212&lt;=0.6,"Media",IF(AH212&lt;=0.8,"Alta","Muy Alta"))))),"")</f>
        <v/>
      </c>
      <c r="AJ212" s="100" t="str">
        <f>+AH212</f>
        <v/>
      </c>
      <c r="AK212" s="102" t="str">
        <f t="shared" si="181"/>
        <v/>
      </c>
      <c r="AL212" s="100" t="str">
        <f>IFERROR(IF(AND(AA211="Impacto",AA212="Impacto"),(AL211-(+AL211*AD212)),IF(AND(AA211="Probabilidad",AA212="Impacto"),(AL211-(+AL211*AD212)),IF(AA212="Probabilidad",AL211,""))),"")</f>
        <v/>
      </c>
      <c r="AM212" s="103" t="str">
        <f t="shared" ref="AM212:AM215" si="182">IFERROR(IF(OR(AND(AI212="Muy Baja",AK212="Leve"),AND(AI212="Muy Baja",AK212="Menor"),AND(AI212="Baja",AK212="Leve")),"Bajo",IF(OR(AND(AI212="Muy baja",AK212="Moderado"),AND(AI212="Baja",AK212="Menor"),AND(AI212="Baja",AK212="Moderado"),AND(AI212="Media",AK212="Leve"),AND(AI212="Media",AK212="Menor"),AND(AI212="Media",AK212="Moderado"),AND(AI212="Alta",AK212="Leve"),AND(AI212="Alta",AK212="Menor")),"Moderado",IF(OR(AND(AI212="Muy Baja",AK212="Mayor"),AND(AI212="Baja",AK212="Mayor"),AND(AI212="Media",AK212="Mayor"),AND(AI212="Alta",AK212="Moderado"),AND(AI212="Alta",AK212="Mayor"),AND(AI212="Muy Alta",AK212="Leve"),AND(AI212="Muy Alta",AK212="Menor"),AND(AI212="Muy Alta",AK212="Moderado"),AND(AI212="Muy Alta",AK212="Mayor")),"Alto",IF(OR(AND(AI212="Muy Baja",AK212="Catastrófico"),AND(AI212="Baja",AK212="Catastrófico"),AND(AI212="Media",AK212="Catastrófico"),AND(AI212="Alta",AK212="Catastrófico"),AND(AI212="Muy Alta",AK212="Catastrófico")),"Extremo","")))),"")</f>
        <v/>
      </c>
      <c r="AN212" s="213"/>
      <c r="AO212" s="4"/>
      <c r="AP212" s="4"/>
      <c r="AQ212" s="4"/>
      <c r="AR212" s="4"/>
      <c r="AS212" s="4"/>
      <c r="AT212" s="4"/>
      <c r="AU212" s="4"/>
      <c r="AV212" s="4"/>
      <c r="AW212" s="4"/>
      <c r="AX212" s="4"/>
      <c r="AY212" s="4"/>
    </row>
    <row r="213" spans="1:51" ht="69.95" customHeight="1" thickBot="1" x14ac:dyDescent="0.3">
      <c r="A213" s="207"/>
      <c r="B213" s="208"/>
      <c r="C213" s="208"/>
      <c r="D213" s="209"/>
      <c r="E213" s="210"/>
      <c r="F213" s="208"/>
      <c r="G213" s="208"/>
      <c r="H213" s="211"/>
      <c r="I213" s="211"/>
      <c r="J213" s="211"/>
      <c r="K213" s="208"/>
      <c r="L213" s="215"/>
      <c r="M213" s="216"/>
      <c r="N213" s="218"/>
      <c r="O213" s="211"/>
      <c r="P213" s="214"/>
      <c r="Q213" s="217"/>
      <c r="R213" s="218"/>
      <c r="S213" s="212"/>
      <c r="T213" s="98"/>
      <c r="U213" s="91"/>
      <c r="V213" s="91"/>
      <c r="W213" s="91"/>
      <c r="X213" s="91"/>
      <c r="Y213" s="91"/>
      <c r="Z213" s="91"/>
      <c r="AA213" s="98" t="str">
        <f t="shared" si="168"/>
        <v/>
      </c>
      <c r="AB213" s="99"/>
      <c r="AC213" s="99"/>
      <c r="AD213" s="100" t="str">
        <f t="shared" si="162"/>
        <v/>
      </c>
      <c r="AE213" s="99"/>
      <c r="AF213" s="99"/>
      <c r="AG213" s="99"/>
      <c r="AH213" s="101" t="str">
        <f t="shared" ref="AH213:AH215" si="183">IFERROR(IF(AND(AA212="Probabilidad",AA213="Probabilidad"),(AJ212-(+AJ212*AD213)),IF(AND(AA212="Impacto",AA213="Probabilidad"),(AJ211-(+AJ211*AD213)),IF(AA213="Impacto",AJ212,""))),"")</f>
        <v/>
      </c>
      <c r="AI213" s="102" t="str">
        <f t="shared" ref="AI213:AI215" si="184">IFERROR(IF(AH213="","",IF(AH213&lt;=0.2,"Muy Baja",IF(AH213&lt;=0.4,"Baja",IF(AH213&lt;=0.6,"Media",IF(AH213&lt;=0.8,"Alta","Muy Alta"))))),"")</f>
        <v/>
      </c>
      <c r="AJ213" s="100" t="str">
        <f t="shared" ref="AJ213:AJ215" si="185">+AH213</f>
        <v/>
      </c>
      <c r="AK213" s="102" t="str">
        <f t="shared" si="181"/>
        <v/>
      </c>
      <c r="AL213" s="100" t="str">
        <f t="shared" ref="AL213:AL215" si="186">IFERROR(IF(AND(AA212="Impacto",AA213="Impacto"),(AL212-(+AL212*AD213)),IF(AND(AA212="Probabilidad",AA213="Impacto"),(AL212-(+AL212*AD213)),IF(AA213="Probabilidad",AL212,""))),"")</f>
        <v/>
      </c>
      <c r="AM213" s="103" t="str">
        <f t="shared" si="182"/>
        <v/>
      </c>
      <c r="AN213" s="213"/>
      <c r="AO213" s="4"/>
      <c r="AP213" s="4"/>
      <c r="AQ213" s="4"/>
      <c r="AR213" s="4"/>
      <c r="AS213" s="4"/>
      <c r="AT213" s="4"/>
      <c r="AU213" s="4"/>
      <c r="AV213" s="4"/>
      <c r="AW213" s="4"/>
      <c r="AX213" s="4"/>
      <c r="AY213" s="4"/>
    </row>
    <row r="214" spans="1:51" ht="69.95" customHeight="1" thickBot="1" x14ac:dyDescent="0.3">
      <c r="A214" s="207"/>
      <c r="B214" s="208"/>
      <c r="C214" s="208"/>
      <c r="D214" s="209"/>
      <c r="E214" s="210"/>
      <c r="F214" s="208"/>
      <c r="G214" s="208"/>
      <c r="H214" s="211"/>
      <c r="I214" s="211"/>
      <c r="J214" s="211"/>
      <c r="K214" s="208"/>
      <c r="L214" s="215"/>
      <c r="M214" s="216"/>
      <c r="N214" s="218"/>
      <c r="O214" s="211"/>
      <c r="P214" s="214"/>
      <c r="Q214" s="217"/>
      <c r="R214" s="218"/>
      <c r="S214" s="212"/>
      <c r="T214" s="98"/>
      <c r="U214" s="91"/>
      <c r="V214" s="91"/>
      <c r="W214" s="91"/>
      <c r="X214" s="91"/>
      <c r="Y214" s="91"/>
      <c r="Z214" s="91"/>
      <c r="AA214" s="98" t="str">
        <f t="shared" si="168"/>
        <v/>
      </c>
      <c r="AB214" s="99"/>
      <c r="AC214" s="99"/>
      <c r="AD214" s="100" t="str">
        <f t="shared" si="162"/>
        <v/>
      </c>
      <c r="AE214" s="99"/>
      <c r="AF214" s="99"/>
      <c r="AG214" s="99"/>
      <c r="AH214" s="101" t="str">
        <f t="shared" si="183"/>
        <v/>
      </c>
      <c r="AI214" s="102" t="str">
        <f t="shared" si="184"/>
        <v/>
      </c>
      <c r="AJ214" s="100" t="str">
        <f t="shared" si="185"/>
        <v/>
      </c>
      <c r="AK214" s="102" t="str">
        <f t="shared" si="181"/>
        <v/>
      </c>
      <c r="AL214" s="100" t="str">
        <f t="shared" si="186"/>
        <v/>
      </c>
      <c r="AM214" s="103" t="str">
        <f t="shared" si="182"/>
        <v/>
      </c>
      <c r="AN214" s="213"/>
      <c r="AO214" s="4"/>
      <c r="AP214" s="4"/>
      <c r="AQ214" s="4"/>
      <c r="AR214" s="4"/>
      <c r="AS214" s="4"/>
      <c r="AT214" s="4"/>
      <c r="AU214" s="4"/>
      <c r="AV214" s="4"/>
      <c r="AW214" s="4"/>
      <c r="AX214" s="4"/>
      <c r="AY214" s="4"/>
    </row>
    <row r="215" spans="1:51" ht="69.95" customHeight="1" thickBot="1" x14ac:dyDescent="0.3">
      <c r="A215" s="207"/>
      <c r="B215" s="208"/>
      <c r="C215" s="208"/>
      <c r="D215" s="209"/>
      <c r="E215" s="210"/>
      <c r="F215" s="208"/>
      <c r="G215" s="208"/>
      <c r="H215" s="211"/>
      <c r="I215" s="211"/>
      <c r="J215" s="211"/>
      <c r="K215" s="208"/>
      <c r="L215" s="215"/>
      <c r="M215" s="216"/>
      <c r="N215" s="218"/>
      <c r="O215" s="211"/>
      <c r="P215" s="214"/>
      <c r="Q215" s="217"/>
      <c r="R215" s="218"/>
      <c r="S215" s="212"/>
      <c r="T215" s="98"/>
      <c r="U215" s="91"/>
      <c r="V215" s="91"/>
      <c r="W215" s="91"/>
      <c r="X215" s="91"/>
      <c r="Y215" s="91"/>
      <c r="Z215" s="91"/>
      <c r="AA215" s="98" t="str">
        <f t="shared" si="168"/>
        <v/>
      </c>
      <c r="AB215" s="99"/>
      <c r="AC215" s="99"/>
      <c r="AD215" s="100" t="str">
        <f t="shared" si="162"/>
        <v/>
      </c>
      <c r="AE215" s="99"/>
      <c r="AF215" s="99"/>
      <c r="AG215" s="99"/>
      <c r="AH215" s="101" t="str">
        <f t="shared" si="183"/>
        <v/>
      </c>
      <c r="AI215" s="102" t="str">
        <f t="shared" si="184"/>
        <v/>
      </c>
      <c r="AJ215" s="100" t="str">
        <f t="shared" si="185"/>
        <v/>
      </c>
      <c r="AK215" s="102" t="str">
        <f t="shared" si="181"/>
        <v/>
      </c>
      <c r="AL215" s="100" t="str">
        <f t="shared" si="186"/>
        <v/>
      </c>
      <c r="AM215" s="103" t="str">
        <f t="shared" si="182"/>
        <v/>
      </c>
      <c r="AN215" s="213"/>
      <c r="AO215" s="4"/>
      <c r="AP215" s="4"/>
      <c r="AQ215" s="4"/>
      <c r="AR215" s="4"/>
      <c r="AS215" s="4"/>
      <c r="AT215" s="4"/>
      <c r="AU215" s="4"/>
      <c r="AV215" s="4"/>
      <c r="AW215" s="4"/>
      <c r="AX215" s="4"/>
      <c r="AY215" s="4"/>
    </row>
  </sheetData>
  <sheetProtection algorithmName="SHA-512" hashValue="hRF5Q40dEHKC0DYqPXkI0BaS4H49z2Qua4Gm7GSKQmhCnSaZjmiLBIt8GUGGuebjj9NWW9x8RWu1eMTtgAIQNg==" saltValue="wIwvEM2THWZqTlZFvCu5Pg==" spinCount="100000" sheet="1" objects="1" scenarios="1"/>
  <autoFilter ref="A7:AN215" xr:uid="{A88F9D2B-122F-4BE6-B26E-6290B7E5EDA2}">
    <filterColumn colId="11" showButton="0"/>
    <filterColumn colId="12" showButton="0"/>
    <filterColumn colId="13" showButton="0"/>
    <filterColumn colId="14" showButton="0"/>
    <filterColumn colId="15" showButton="0"/>
    <filterColumn colId="16" showButton="0"/>
    <filterColumn colId="17"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3" showButton="0"/>
    <filterColumn colId="34" showButton="0"/>
    <filterColumn colId="35" showButton="0"/>
    <filterColumn colId="36" showButton="0"/>
    <filterColumn colId="37" showButton="0"/>
    <filterColumn colId="38" showButton="0"/>
  </autoFilter>
  <mergeCells count="837">
    <mergeCell ref="Q204:Q209"/>
    <mergeCell ref="R204:R209"/>
    <mergeCell ref="R210:R215"/>
    <mergeCell ref="S210:S215"/>
    <mergeCell ref="AN210:AN215"/>
    <mergeCell ref="L210:L215"/>
    <mergeCell ref="M210:M215"/>
    <mergeCell ref="N210:N215"/>
    <mergeCell ref="O210:O215"/>
    <mergeCell ref="P210:P215"/>
    <mergeCell ref="Q210:Q215"/>
    <mergeCell ref="N204:N209"/>
    <mergeCell ref="O204:O209"/>
    <mergeCell ref="F210:F215"/>
    <mergeCell ref="G210:G215"/>
    <mergeCell ref="H210:H215"/>
    <mergeCell ref="I210:I215"/>
    <mergeCell ref="J210:J215"/>
    <mergeCell ref="K210:K215"/>
    <mergeCell ref="P204:P209"/>
    <mergeCell ref="A210:A215"/>
    <mergeCell ref="B210:B215"/>
    <mergeCell ref="C210:C215"/>
    <mergeCell ref="D210:D215"/>
    <mergeCell ref="E210:E215"/>
    <mergeCell ref="J204:J209"/>
    <mergeCell ref="K204:K209"/>
    <mergeCell ref="L204:L209"/>
    <mergeCell ref="M204:M209"/>
    <mergeCell ref="AN196:AN201"/>
    <mergeCell ref="A204:A209"/>
    <mergeCell ref="B204:B209"/>
    <mergeCell ref="C204:C209"/>
    <mergeCell ref="D204:D209"/>
    <mergeCell ref="E204:E209"/>
    <mergeCell ref="F204:F209"/>
    <mergeCell ref="G204:G209"/>
    <mergeCell ref="H204:H209"/>
    <mergeCell ref="I204:I209"/>
    <mergeCell ref="N196:N201"/>
    <mergeCell ref="O196:O201"/>
    <mergeCell ref="P196:P201"/>
    <mergeCell ref="Q196:Q201"/>
    <mergeCell ref="R196:R201"/>
    <mergeCell ref="S196:S201"/>
    <mergeCell ref="H196:H201"/>
    <mergeCell ref="I196:I201"/>
    <mergeCell ref="J196:J201"/>
    <mergeCell ref="K196:K201"/>
    <mergeCell ref="L196:L201"/>
    <mergeCell ref="M196:M201"/>
    <mergeCell ref="S204:S209"/>
    <mergeCell ref="AN204:AN209"/>
    <mergeCell ref="A196:A201"/>
    <mergeCell ref="B196:B201"/>
    <mergeCell ref="C196:C201"/>
    <mergeCell ref="D196:D201"/>
    <mergeCell ref="E196:E201"/>
    <mergeCell ref="F196:F201"/>
    <mergeCell ref="G196:G201"/>
    <mergeCell ref="L190:L195"/>
    <mergeCell ref="M190:M195"/>
    <mergeCell ref="F190:F195"/>
    <mergeCell ref="G190:G195"/>
    <mergeCell ref="H190:H195"/>
    <mergeCell ref="I190:I195"/>
    <mergeCell ref="J190:J195"/>
    <mergeCell ref="K190:K195"/>
    <mergeCell ref="R188:R189"/>
    <mergeCell ref="S188:S189"/>
    <mergeCell ref="AN188:AN189"/>
    <mergeCell ref="A190:A195"/>
    <mergeCell ref="B190:B195"/>
    <mergeCell ref="C190:C195"/>
    <mergeCell ref="D190:D195"/>
    <mergeCell ref="E190:E195"/>
    <mergeCell ref="J188:J189"/>
    <mergeCell ref="K188:K189"/>
    <mergeCell ref="L188:L189"/>
    <mergeCell ref="M188:M189"/>
    <mergeCell ref="N188:N189"/>
    <mergeCell ref="O188:O189"/>
    <mergeCell ref="R190:R195"/>
    <mergeCell ref="S190:S195"/>
    <mergeCell ref="AN190:AN195"/>
    <mergeCell ref="N190:N195"/>
    <mergeCell ref="O190:O195"/>
    <mergeCell ref="P190:P195"/>
    <mergeCell ref="Q190:Q195"/>
    <mergeCell ref="AN185:AN187"/>
    <mergeCell ref="A188:A189"/>
    <mergeCell ref="B188:B189"/>
    <mergeCell ref="C188:C189"/>
    <mergeCell ref="D188:D189"/>
    <mergeCell ref="E188:E189"/>
    <mergeCell ref="F188:F189"/>
    <mergeCell ref="G188:G189"/>
    <mergeCell ref="H188:H189"/>
    <mergeCell ref="I188:I189"/>
    <mergeCell ref="N185:N187"/>
    <mergeCell ref="O185:O187"/>
    <mergeCell ref="P185:P187"/>
    <mergeCell ref="Q185:Q187"/>
    <mergeCell ref="R185:R187"/>
    <mergeCell ref="S185:S187"/>
    <mergeCell ref="H185:H187"/>
    <mergeCell ref="I185:I187"/>
    <mergeCell ref="J185:J187"/>
    <mergeCell ref="K185:K187"/>
    <mergeCell ref="L185:L187"/>
    <mergeCell ref="M185:M187"/>
    <mergeCell ref="P188:P189"/>
    <mergeCell ref="Q188:Q189"/>
    <mergeCell ref="A185:A187"/>
    <mergeCell ref="B185:B187"/>
    <mergeCell ref="C185:C187"/>
    <mergeCell ref="D185:D187"/>
    <mergeCell ref="E185:E187"/>
    <mergeCell ref="F185:F187"/>
    <mergeCell ref="G185:G187"/>
    <mergeCell ref="L179:L184"/>
    <mergeCell ref="M179:M184"/>
    <mergeCell ref="F179:F184"/>
    <mergeCell ref="G179:G184"/>
    <mergeCell ref="H179:H184"/>
    <mergeCell ref="I179:I184"/>
    <mergeCell ref="J179:J184"/>
    <mergeCell ref="K179:K184"/>
    <mergeCell ref="R173:R178"/>
    <mergeCell ref="S173:S178"/>
    <mergeCell ref="AN173:AN178"/>
    <mergeCell ref="A179:A184"/>
    <mergeCell ref="B179:B184"/>
    <mergeCell ref="C179:C184"/>
    <mergeCell ref="D179:D184"/>
    <mergeCell ref="E179:E184"/>
    <mergeCell ref="J173:J178"/>
    <mergeCell ref="K173:K178"/>
    <mergeCell ref="L173:L178"/>
    <mergeCell ref="M173:M178"/>
    <mergeCell ref="N173:N178"/>
    <mergeCell ref="O173:O178"/>
    <mergeCell ref="R179:R184"/>
    <mergeCell ref="S179:S184"/>
    <mergeCell ref="AN179:AN184"/>
    <mergeCell ref="N179:N184"/>
    <mergeCell ref="O179:O184"/>
    <mergeCell ref="P179:P184"/>
    <mergeCell ref="Q179:Q184"/>
    <mergeCell ref="AN166:AN171"/>
    <mergeCell ref="A173:A178"/>
    <mergeCell ref="B173:B178"/>
    <mergeCell ref="C173:C178"/>
    <mergeCell ref="D173:D178"/>
    <mergeCell ref="E173:E178"/>
    <mergeCell ref="F173:F178"/>
    <mergeCell ref="G173:G178"/>
    <mergeCell ref="H173:H178"/>
    <mergeCell ref="I173:I178"/>
    <mergeCell ref="N166:N171"/>
    <mergeCell ref="O166:O171"/>
    <mergeCell ref="P166:P171"/>
    <mergeCell ref="Q166:Q171"/>
    <mergeCell ref="R166:R171"/>
    <mergeCell ref="S166:S171"/>
    <mergeCell ref="H166:H171"/>
    <mergeCell ref="I166:I171"/>
    <mergeCell ref="J166:J171"/>
    <mergeCell ref="K166:K171"/>
    <mergeCell ref="L166:L171"/>
    <mergeCell ref="M166:M171"/>
    <mergeCell ref="P173:P178"/>
    <mergeCell ref="Q173:Q178"/>
    <mergeCell ref="A166:A171"/>
    <mergeCell ref="B166:B171"/>
    <mergeCell ref="C166:C171"/>
    <mergeCell ref="D166:D171"/>
    <mergeCell ref="E166:E171"/>
    <mergeCell ref="F166:F171"/>
    <mergeCell ref="G166:G171"/>
    <mergeCell ref="L163:L165"/>
    <mergeCell ref="M163:M165"/>
    <mergeCell ref="F163:F165"/>
    <mergeCell ref="G163:G165"/>
    <mergeCell ref="H163:H165"/>
    <mergeCell ref="I163:I165"/>
    <mergeCell ref="J163:J165"/>
    <mergeCell ref="K163:K165"/>
    <mergeCell ref="R157:R162"/>
    <mergeCell ref="S157:S162"/>
    <mergeCell ref="AN157:AN162"/>
    <mergeCell ref="A163:A165"/>
    <mergeCell ref="B163:B165"/>
    <mergeCell ref="C163:C165"/>
    <mergeCell ref="D163:D165"/>
    <mergeCell ref="E163:E165"/>
    <mergeCell ref="J157:J162"/>
    <mergeCell ref="K157:K162"/>
    <mergeCell ref="L157:L162"/>
    <mergeCell ref="M157:M162"/>
    <mergeCell ref="N157:N162"/>
    <mergeCell ref="O157:O162"/>
    <mergeCell ref="R163:R165"/>
    <mergeCell ref="S163:S165"/>
    <mergeCell ref="AN163:AN165"/>
    <mergeCell ref="N163:N165"/>
    <mergeCell ref="O163:O165"/>
    <mergeCell ref="P163:P165"/>
    <mergeCell ref="Q163:Q165"/>
    <mergeCell ref="AN151:AN156"/>
    <mergeCell ref="A157:A162"/>
    <mergeCell ref="B157:B162"/>
    <mergeCell ref="C157:C162"/>
    <mergeCell ref="D157:D162"/>
    <mergeCell ref="E157:E162"/>
    <mergeCell ref="F157:F162"/>
    <mergeCell ref="G157:G162"/>
    <mergeCell ref="H157:H162"/>
    <mergeCell ref="I157:I162"/>
    <mergeCell ref="N151:N156"/>
    <mergeCell ref="O151:O156"/>
    <mergeCell ref="P151:P156"/>
    <mergeCell ref="Q151:Q156"/>
    <mergeCell ref="R151:R156"/>
    <mergeCell ref="S151:S156"/>
    <mergeCell ref="H151:H156"/>
    <mergeCell ref="I151:I156"/>
    <mergeCell ref="J151:J156"/>
    <mergeCell ref="K151:K156"/>
    <mergeCell ref="L151:L156"/>
    <mergeCell ref="M151:M156"/>
    <mergeCell ref="P157:P162"/>
    <mergeCell ref="Q157:Q162"/>
    <mergeCell ref="A151:A156"/>
    <mergeCell ref="B151:B156"/>
    <mergeCell ref="C151:C156"/>
    <mergeCell ref="D151:D156"/>
    <mergeCell ref="E151:E156"/>
    <mergeCell ref="F151:F156"/>
    <mergeCell ref="G151:G156"/>
    <mergeCell ref="L145:L150"/>
    <mergeCell ref="M145:M150"/>
    <mergeCell ref="F145:F150"/>
    <mergeCell ref="G145:G150"/>
    <mergeCell ref="H145:H150"/>
    <mergeCell ref="I145:I150"/>
    <mergeCell ref="J145:J150"/>
    <mergeCell ref="K145:K150"/>
    <mergeCell ref="R139:R144"/>
    <mergeCell ref="S139:S144"/>
    <mergeCell ref="AN139:AN144"/>
    <mergeCell ref="A145:A150"/>
    <mergeCell ref="B145:B150"/>
    <mergeCell ref="C145:C150"/>
    <mergeCell ref="D145:D150"/>
    <mergeCell ref="E145:E150"/>
    <mergeCell ref="J139:J144"/>
    <mergeCell ref="K139:K144"/>
    <mergeCell ref="L139:L144"/>
    <mergeCell ref="M139:M144"/>
    <mergeCell ref="N139:N144"/>
    <mergeCell ref="O139:O144"/>
    <mergeCell ref="R145:R150"/>
    <mergeCell ref="S145:S150"/>
    <mergeCell ref="AN145:AN150"/>
    <mergeCell ref="N145:N150"/>
    <mergeCell ref="O145:O150"/>
    <mergeCell ref="P145:P150"/>
    <mergeCell ref="Q145:Q150"/>
    <mergeCell ref="AN133:AN138"/>
    <mergeCell ref="A139:A144"/>
    <mergeCell ref="B139:B144"/>
    <mergeCell ref="C139:C144"/>
    <mergeCell ref="D139:D144"/>
    <mergeCell ref="E139:E144"/>
    <mergeCell ref="F139:F144"/>
    <mergeCell ref="G139:G144"/>
    <mergeCell ref="H139:H144"/>
    <mergeCell ref="I139:I144"/>
    <mergeCell ref="N133:N138"/>
    <mergeCell ref="O133:O138"/>
    <mergeCell ref="P133:P138"/>
    <mergeCell ref="Q133:Q138"/>
    <mergeCell ref="R133:R138"/>
    <mergeCell ref="S133:S138"/>
    <mergeCell ref="H133:H138"/>
    <mergeCell ref="I133:I138"/>
    <mergeCell ref="J133:J138"/>
    <mergeCell ref="K133:K138"/>
    <mergeCell ref="L133:L138"/>
    <mergeCell ref="M133:M138"/>
    <mergeCell ref="P139:P144"/>
    <mergeCell ref="Q139:Q144"/>
    <mergeCell ref="A133:A138"/>
    <mergeCell ref="B133:B138"/>
    <mergeCell ref="C133:C138"/>
    <mergeCell ref="D133:D138"/>
    <mergeCell ref="E133:E138"/>
    <mergeCell ref="F133:F138"/>
    <mergeCell ref="G133:G138"/>
    <mergeCell ref="L127:L132"/>
    <mergeCell ref="M127:M132"/>
    <mergeCell ref="F127:F132"/>
    <mergeCell ref="G127:G132"/>
    <mergeCell ref="H127:H132"/>
    <mergeCell ref="I127:I132"/>
    <mergeCell ref="J127:J132"/>
    <mergeCell ref="K127:K132"/>
    <mergeCell ref="R121:R126"/>
    <mergeCell ref="S121:S126"/>
    <mergeCell ref="AN121:AN126"/>
    <mergeCell ref="A127:A132"/>
    <mergeCell ref="B127:B132"/>
    <mergeCell ref="C127:C132"/>
    <mergeCell ref="D127:D132"/>
    <mergeCell ref="E127:E132"/>
    <mergeCell ref="J121:J126"/>
    <mergeCell ref="K121:K126"/>
    <mergeCell ref="L121:L126"/>
    <mergeCell ref="M121:M126"/>
    <mergeCell ref="N121:N126"/>
    <mergeCell ref="O121:O126"/>
    <mergeCell ref="R127:R132"/>
    <mergeCell ref="S127:S132"/>
    <mergeCell ref="AN127:AN132"/>
    <mergeCell ref="N127:N132"/>
    <mergeCell ref="O127:O132"/>
    <mergeCell ref="P127:P132"/>
    <mergeCell ref="Q127:Q132"/>
    <mergeCell ref="AN116:AN120"/>
    <mergeCell ref="A121:A126"/>
    <mergeCell ref="B121:B126"/>
    <mergeCell ref="C121:C126"/>
    <mergeCell ref="D121:D126"/>
    <mergeCell ref="E121:E126"/>
    <mergeCell ref="F121:F126"/>
    <mergeCell ref="G121:G125"/>
    <mergeCell ref="H121:H126"/>
    <mergeCell ref="I121:I126"/>
    <mergeCell ref="N116:N120"/>
    <mergeCell ref="O116:O120"/>
    <mergeCell ref="P116:P120"/>
    <mergeCell ref="Q116:Q120"/>
    <mergeCell ref="R116:R120"/>
    <mergeCell ref="S116:S120"/>
    <mergeCell ref="H116:H120"/>
    <mergeCell ref="I116:I120"/>
    <mergeCell ref="J116:J120"/>
    <mergeCell ref="K116:K120"/>
    <mergeCell ref="L116:L120"/>
    <mergeCell ref="M116:M120"/>
    <mergeCell ref="P121:P126"/>
    <mergeCell ref="Q121:Q126"/>
    <mergeCell ref="A116:A120"/>
    <mergeCell ref="B116:B120"/>
    <mergeCell ref="C116:C120"/>
    <mergeCell ref="D116:D120"/>
    <mergeCell ref="E116:E120"/>
    <mergeCell ref="F116:F120"/>
    <mergeCell ref="G116:G120"/>
    <mergeCell ref="L110:L115"/>
    <mergeCell ref="M110:M115"/>
    <mergeCell ref="F110:F115"/>
    <mergeCell ref="G110:G115"/>
    <mergeCell ref="H110:H115"/>
    <mergeCell ref="I110:I115"/>
    <mergeCell ref="J110:J115"/>
    <mergeCell ref="K110:K115"/>
    <mergeCell ref="R104:R109"/>
    <mergeCell ref="S104:S109"/>
    <mergeCell ref="AN104:AN109"/>
    <mergeCell ref="A110:A115"/>
    <mergeCell ref="B110:B115"/>
    <mergeCell ref="C110:C115"/>
    <mergeCell ref="D110:D115"/>
    <mergeCell ref="E110:E115"/>
    <mergeCell ref="J104:J109"/>
    <mergeCell ref="K104:K109"/>
    <mergeCell ref="L104:L109"/>
    <mergeCell ref="M104:M109"/>
    <mergeCell ref="N104:N109"/>
    <mergeCell ref="O104:O109"/>
    <mergeCell ref="R110:R115"/>
    <mergeCell ref="S110:S115"/>
    <mergeCell ref="AN110:AN115"/>
    <mergeCell ref="N110:N115"/>
    <mergeCell ref="O110:O115"/>
    <mergeCell ref="P110:P115"/>
    <mergeCell ref="Q110:Q115"/>
    <mergeCell ref="AN98:AN103"/>
    <mergeCell ref="A104:A109"/>
    <mergeCell ref="B104:B109"/>
    <mergeCell ref="C104:C109"/>
    <mergeCell ref="D104:D109"/>
    <mergeCell ref="E104:E109"/>
    <mergeCell ref="F104:F109"/>
    <mergeCell ref="G104:G109"/>
    <mergeCell ref="H104:H109"/>
    <mergeCell ref="I104:I109"/>
    <mergeCell ref="N98:N103"/>
    <mergeCell ref="O98:O103"/>
    <mergeCell ref="P98:P103"/>
    <mergeCell ref="Q98:Q103"/>
    <mergeCell ref="R98:R103"/>
    <mergeCell ref="S98:S103"/>
    <mergeCell ref="H98:H103"/>
    <mergeCell ref="I98:I103"/>
    <mergeCell ref="J98:J103"/>
    <mergeCell ref="K98:K103"/>
    <mergeCell ref="L98:L103"/>
    <mergeCell ref="M98:M103"/>
    <mergeCell ref="P104:P109"/>
    <mergeCell ref="Q104:Q109"/>
    <mergeCell ref="A98:A103"/>
    <mergeCell ref="B98:B103"/>
    <mergeCell ref="C98:C103"/>
    <mergeCell ref="D98:D103"/>
    <mergeCell ref="E98:E103"/>
    <mergeCell ref="F98:F103"/>
    <mergeCell ref="G98:G103"/>
    <mergeCell ref="L92:L97"/>
    <mergeCell ref="M92:M97"/>
    <mergeCell ref="F92:F97"/>
    <mergeCell ref="G92:G97"/>
    <mergeCell ref="H92:H97"/>
    <mergeCell ref="I92:I97"/>
    <mergeCell ref="J92:J97"/>
    <mergeCell ref="K92:K97"/>
    <mergeCell ref="R86:R91"/>
    <mergeCell ref="S86:S91"/>
    <mergeCell ref="AN86:AN91"/>
    <mergeCell ref="A92:A97"/>
    <mergeCell ref="B92:B97"/>
    <mergeCell ref="C92:C97"/>
    <mergeCell ref="D92:D97"/>
    <mergeCell ref="E92:E97"/>
    <mergeCell ref="J86:J91"/>
    <mergeCell ref="K86:K91"/>
    <mergeCell ref="L86:L91"/>
    <mergeCell ref="M86:M91"/>
    <mergeCell ref="N86:N91"/>
    <mergeCell ref="O86:O91"/>
    <mergeCell ref="R92:R97"/>
    <mergeCell ref="S92:S97"/>
    <mergeCell ref="AN92:AN97"/>
    <mergeCell ref="N92:N97"/>
    <mergeCell ref="O92:O97"/>
    <mergeCell ref="P92:P97"/>
    <mergeCell ref="Q92:Q97"/>
    <mergeCell ref="AN80:AN85"/>
    <mergeCell ref="A86:A91"/>
    <mergeCell ref="B86:B91"/>
    <mergeCell ref="C86:C91"/>
    <mergeCell ref="D86:D91"/>
    <mergeCell ref="E86:E91"/>
    <mergeCell ref="F86:F91"/>
    <mergeCell ref="G86:G91"/>
    <mergeCell ref="H86:H91"/>
    <mergeCell ref="I86:I91"/>
    <mergeCell ref="N80:N85"/>
    <mergeCell ref="O80:O85"/>
    <mergeCell ref="P80:P85"/>
    <mergeCell ref="Q80:Q85"/>
    <mergeCell ref="R80:R85"/>
    <mergeCell ref="S80:S85"/>
    <mergeCell ref="H80:H85"/>
    <mergeCell ref="I80:I85"/>
    <mergeCell ref="J80:J85"/>
    <mergeCell ref="K80:K85"/>
    <mergeCell ref="L80:L85"/>
    <mergeCell ref="M80:M85"/>
    <mergeCell ref="P86:P91"/>
    <mergeCell ref="Q86:Q91"/>
    <mergeCell ref="A80:A85"/>
    <mergeCell ref="B80:B85"/>
    <mergeCell ref="C80:C85"/>
    <mergeCell ref="D80:D85"/>
    <mergeCell ref="E80:E85"/>
    <mergeCell ref="F80:F85"/>
    <mergeCell ref="G80:G85"/>
    <mergeCell ref="L74:L79"/>
    <mergeCell ref="M74:M79"/>
    <mergeCell ref="F74:F79"/>
    <mergeCell ref="G74:G79"/>
    <mergeCell ref="H74:H79"/>
    <mergeCell ref="I74:I79"/>
    <mergeCell ref="J74:J79"/>
    <mergeCell ref="K74:K79"/>
    <mergeCell ref="R68:R73"/>
    <mergeCell ref="S68:S73"/>
    <mergeCell ref="AN68:AN73"/>
    <mergeCell ref="A74:A79"/>
    <mergeCell ref="B74:B79"/>
    <mergeCell ref="C74:C79"/>
    <mergeCell ref="D74:D79"/>
    <mergeCell ref="E74:E79"/>
    <mergeCell ref="J68:J73"/>
    <mergeCell ref="K68:K73"/>
    <mergeCell ref="L68:L73"/>
    <mergeCell ref="M68:M73"/>
    <mergeCell ref="N68:N73"/>
    <mergeCell ref="O68:O73"/>
    <mergeCell ref="R74:R79"/>
    <mergeCell ref="S74:S79"/>
    <mergeCell ref="AN74:AN79"/>
    <mergeCell ref="N74:N79"/>
    <mergeCell ref="O74:O79"/>
    <mergeCell ref="P74:P79"/>
    <mergeCell ref="Q74:Q79"/>
    <mergeCell ref="AN62:AN67"/>
    <mergeCell ref="A68:A73"/>
    <mergeCell ref="B68:B73"/>
    <mergeCell ref="C68:C73"/>
    <mergeCell ref="D68:D73"/>
    <mergeCell ref="E68:E73"/>
    <mergeCell ref="F68:F73"/>
    <mergeCell ref="G68:G73"/>
    <mergeCell ref="H68:H73"/>
    <mergeCell ref="I68:I73"/>
    <mergeCell ref="N62:N67"/>
    <mergeCell ref="O62:O67"/>
    <mergeCell ref="P62:P67"/>
    <mergeCell ref="Q62:Q67"/>
    <mergeCell ref="R62:R67"/>
    <mergeCell ref="S62:S67"/>
    <mergeCell ref="H62:H67"/>
    <mergeCell ref="I62:I67"/>
    <mergeCell ref="J62:J67"/>
    <mergeCell ref="K62:K67"/>
    <mergeCell ref="L62:L67"/>
    <mergeCell ref="M62:M67"/>
    <mergeCell ref="P68:P73"/>
    <mergeCell ref="Q68:Q73"/>
    <mergeCell ref="A62:A67"/>
    <mergeCell ref="B62:B67"/>
    <mergeCell ref="C62:C67"/>
    <mergeCell ref="D62:D67"/>
    <mergeCell ref="E62:E67"/>
    <mergeCell ref="F62:F67"/>
    <mergeCell ref="G62:G67"/>
    <mergeCell ref="L56:L61"/>
    <mergeCell ref="M56:M61"/>
    <mergeCell ref="F56:F61"/>
    <mergeCell ref="G56:G61"/>
    <mergeCell ref="H56:H61"/>
    <mergeCell ref="I56:I61"/>
    <mergeCell ref="J56:J61"/>
    <mergeCell ref="K56:K61"/>
    <mergeCell ref="P50:P55"/>
    <mergeCell ref="Q50:Q55"/>
    <mergeCell ref="R50:R55"/>
    <mergeCell ref="S50:S55"/>
    <mergeCell ref="AN50:AN55"/>
    <mergeCell ref="A56:A61"/>
    <mergeCell ref="B56:B61"/>
    <mergeCell ref="C56:C61"/>
    <mergeCell ref="D56:D61"/>
    <mergeCell ref="E56:E61"/>
    <mergeCell ref="J50:J55"/>
    <mergeCell ref="K50:K55"/>
    <mergeCell ref="L50:L55"/>
    <mergeCell ref="M50:M55"/>
    <mergeCell ref="N50:N55"/>
    <mergeCell ref="O50:O55"/>
    <mergeCell ref="R56:R61"/>
    <mergeCell ref="S56:S61"/>
    <mergeCell ref="AN56:AN61"/>
    <mergeCell ref="N56:N61"/>
    <mergeCell ref="O56:O61"/>
    <mergeCell ref="P56:P61"/>
    <mergeCell ref="Q56:Q61"/>
    <mergeCell ref="A50:A55"/>
    <mergeCell ref="B50:B55"/>
    <mergeCell ref="C50:C55"/>
    <mergeCell ref="D50:D55"/>
    <mergeCell ref="E50:E55"/>
    <mergeCell ref="F50:F55"/>
    <mergeCell ref="G50:G55"/>
    <mergeCell ref="H50:H55"/>
    <mergeCell ref="I50:I55"/>
    <mergeCell ref="AN41:AN42"/>
    <mergeCell ref="N40:N42"/>
    <mergeCell ref="O40:O42"/>
    <mergeCell ref="P40:P42"/>
    <mergeCell ref="Q40:Q42"/>
    <mergeCell ref="AN44:AN49"/>
    <mergeCell ref="N44:N49"/>
    <mergeCell ref="O44:O49"/>
    <mergeCell ref="P44:P49"/>
    <mergeCell ref="Q44:Q49"/>
    <mergeCell ref="R44:R49"/>
    <mergeCell ref="S44:S49"/>
    <mergeCell ref="H44:H49"/>
    <mergeCell ref="I44:I49"/>
    <mergeCell ref="J44:J49"/>
    <mergeCell ref="K44:K49"/>
    <mergeCell ref="A44:A49"/>
    <mergeCell ref="B44:B49"/>
    <mergeCell ref="C44:C49"/>
    <mergeCell ref="D44:D49"/>
    <mergeCell ref="E44:E49"/>
    <mergeCell ref="F44:F49"/>
    <mergeCell ref="G44:G49"/>
    <mergeCell ref="L40:L42"/>
    <mergeCell ref="M40:M42"/>
    <mergeCell ref="F40:F42"/>
    <mergeCell ref="G40:G42"/>
    <mergeCell ref="H40:H42"/>
    <mergeCell ref="I40:I42"/>
    <mergeCell ref="J40:J42"/>
    <mergeCell ref="K40:K42"/>
    <mergeCell ref="L44:L49"/>
    <mergeCell ref="M44:M49"/>
    <mergeCell ref="O37:O39"/>
    <mergeCell ref="P37:P39"/>
    <mergeCell ref="Q37:Q39"/>
    <mergeCell ref="R37:R39"/>
    <mergeCell ref="S37:S39"/>
    <mergeCell ref="A40:A42"/>
    <mergeCell ref="B40:B42"/>
    <mergeCell ref="C40:C42"/>
    <mergeCell ref="D40:D42"/>
    <mergeCell ref="E40:E42"/>
    <mergeCell ref="I37:I39"/>
    <mergeCell ref="J37:J39"/>
    <mergeCell ref="K37:K39"/>
    <mergeCell ref="L37:L39"/>
    <mergeCell ref="M37:M39"/>
    <mergeCell ref="N37:N39"/>
    <mergeCell ref="R40:R42"/>
    <mergeCell ref="S40:S42"/>
    <mergeCell ref="A37:A39"/>
    <mergeCell ref="B37:B39"/>
    <mergeCell ref="C37:C39"/>
    <mergeCell ref="D37:D39"/>
    <mergeCell ref="E37:E39"/>
    <mergeCell ref="F37:F39"/>
    <mergeCell ref="G37:G39"/>
    <mergeCell ref="H37:H39"/>
    <mergeCell ref="L35:L36"/>
    <mergeCell ref="F35:F36"/>
    <mergeCell ref="G35:G36"/>
    <mergeCell ref="H35:H36"/>
    <mergeCell ref="I35:I36"/>
    <mergeCell ref="J35:J36"/>
    <mergeCell ref="K35:K36"/>
    <mergeCell ref="P29:P31"/>
    <mergeCell ref="Q29:Q31"/>
    <mergeCell ref="R29:R31"/>
    <mergeCell ref="S29:S31"/>
    <mergeCell ref="A35:A36"/>
    <mergeCell ref="B35:B36"/>
    <mergeCell ref="C35:C36"/>
    <mergeCell ref="D35:D36"/>
    <mergeCell ref="E35:E36"/>
    <mergeCell ref="I29:I31"/>
    <mergeCell ref="J29:J31"/>
    <mergeCell ref="K29:K31"/>
    <mergeCell ref="L29:L31"/>
    <mergeCell ref="M29:M31"/>
    <mergeCell ref="N29:N31"/>
    <mergeCell ref="R35:R36"/>
    <mergeCell ref="S35:S36"/>
    <mergeCell ref="M35:M36"/>
    <mergeCell ref="N35:N36"/>
    <mergeCell ref="O35:O36"/>
    <mergeCell ref="P35:P36"/>
    <mergeCell ref="Q35:Q36"/>
    <mergeCell ref="AN25:AN26"/>
    <mergeCell ref="A29:A31"/>
    <mergeCell ref="B29:B31"/>
    <mergeCell ref="C29:C31"/>
    <mergeCell ref="D29:D31"/>
    <mergeCell ref="E29:E31"/>
    <mergeCell ref="F29:F31"/>
    <mergeCell ref="G29:G31"/>
    <mergeCell ref="H29:H31"/>
    <mergeCell ref="M25:M26"/>
    <mergeCell ref="N25:N26"/>
    <mergeCell ref="O25:O26"/>
    <mergeCell ref="P25:P26"/>
    <mergeCell ref="Q25:Q26"/>
    <mergeCell ref="R25:R26"/>
    <mergeCell ref="G25:G26"/>
    <mergeCell ref="H25:H26"/>
    <mergeCell ref="I25:I26"/>
    <mergeCell ref="J25:J26"/>
    <mergeCell ref="K25:K26"/>
    <mergeCell ref="L25:L26"/>
    <mergeCell ref="A25:A26"/>
    <mergeCell ref="B25:B26"/>
    <mergeCell ref="O29:O31"/>
    <mergeCell ref="C25:C26"/>
    <mergeCell ref="D25:D26"/>
    <mergeCell ref="E25:E26"/>
    <mergeCell ref="F25:F26"/>
    <mergeCell ref="O22:O24"/>
    <mergeCell ref="P22:P24"/>
    <mergeCell ref="Q22:Q24"/>
    <mergeCell ref="R22:R24"/>
    <mergeCell ref="S22:S24"/>
    <mergeCell ref="S25:S26"/>
    <mergeCell ref="AN22:AN24"/>
    <mergeCell ref="I22:I24"/>
    <mergeCell ref="J22:J24"/>
    <mergeCell ref="K22:K24"/>
    <mergeCell ref="L22:L24"/>
    <mergeCell ref="M22:M24"/>
    <mergeCell ref="N22:N24"/>
    <mergeCell ref="S19:S21"/>
    <mergeCell ref="AN19:AN21"/>
    <mergeCell ref="N19:N21"/>
    <mergeCell ref="O19:O21"/>
    <mergeCell ref="P19:P21"/>
    <mergeCell ref="Q19:Q21"/>
    <mergeCell ref="R19:R21"/>
    <mergeCell ref="A22:A24"/>
    <mergeCell ref="B22:B24"/>
    <mergeCell ref="C22:C24"/>
    <mergeCell ref="D22:D24"/>
    <mergeCell ref="E22:E24"/>
    <mergeCell ref="F22:F24"/>
    <mergeCell ref="G22:G24"/>
    <mergeCell ref="H22:H24"/>
    <mergeCell ref="M19:M21"/>
    <mergeCell ref="G19:G21"/>
    <mergeCell ref="H19:H21"/>
    <mergeCell ref="I19:I21"/>
    <mergeCell ref="J19:J21"/>
    <mergeCell ref="K19:K21"/>
    <mergeCell ref="L19:L21"/>
    <mergeCell ref="A19:A21"/>
    <mergeCell ref="B19:B21"/>
    <mergeCell ref="C19:C21"/>
    <mergeCell ref="D19:D21"/>
    <mergeCell ref="E19:E21"/>
    <mergeCell ref="F19:F21"/>
    <mergeCell ref="AN12:AN17"/>
    <mergeCell ref="T13:T17"/>
    <mergeCell ref="U13:U17"/>
    <mergeCell ref="V13:V17"/>
    <mergeCell ref="W13:W17"/>
    <mergeCell ref="AM13:AM17"/>
    <mergeCell ref="AD13:AD17"/>
    <mergeCell ref="AE13:AE17"/>
    <mergeCell ref="AF13:AF17"/>
    <mergeCell ref="X13:X17"/>
    <mergeCell ref="Y13:Y17"/>
    <mergeCell ref="Z13:Z17"/>
    <mergeCell ref="AA13:AA17"/>
    <mergeCell ref="AB13:AB17"/>
    <mergeCell ref="AC13:AC17"/>
    <mergeCell ref="N12:N17"/>
    <mergeCell ref="AJ13:AJ17"/>
    <mergeCell ref="AK13:AK17"/>
    <mergeCell ref="AL13:AL17"/>
    <mergeCell ref="AG13:AG17"/>
    <mergeCell ref="AH13:AH17"/>
    <mergeCell ref="AI13:AI17"/>
    <mergeCell ref="O12:O17"/>
    <mergeCell ref="P12:P17"/>
    <mergeCell ref="Q12:Q17"/>
    <mergeCell ref="R12:R17"/>
    <mergeCell ref="S12:S17"/>
    <mergeCell ref="N10:N11"/>
    <mergeCell ref="O10:O11"/>
    <mergeCell ref="P10:P11"/>
    <mergeCell ref="Q10:Q11"/>
    <mergeCell ref="R10:R11"/>
    <mergeCell ref="G10:G11"/>
    <mergeCell ref="H10:H11"/>
    <mergeCell ref="I10:I11"/>
    <mergeCell ref="J10:J11"/>
    <mergeCell ref="K10:K11"/>
    <mergeCell ref="L10:L11"/>
    <mergeCell ref="A12:A17"/>
    <mergeCell ref="B12:B17"/>
    <mergeCell ref="C12:C17"/>
    <mergeCell ref="D12:D17"/>
    <mergeCell ref="E12:E17"/>
    <mergeCell ref="F12:F17"/>
    <mergeCell ref="G12:G17"/>
    <mergeCell ref="H12:H17"/>
    <mergeCell ref="M10:M11"/>
    <mergeCell ref="I12:I17"/>
    <mergeCell ref="J12:J17"/>
    <mergeCell ref="K12:K17"/>
    <mergeCell ref="L12:L17"/>
    <mergeCell ref="M12:M17"/>
    <mergeCell ref="AM8:AM9"/>
    <mergeCell ref="AN8:AN9"/>
    <mergeCell ref="A10:A11"/>
    <mergeCell ref="B10:B11"/>
    <mergeCell ref="C10:C11"/>
    <mergeCell ref="D10:D11"/>
    <mergeCell ref="E10:E11"/>
    <mergeCell ref="F10:F11"/>
    <mergeCell ref="Z8:Z9"/>
    <mergeCell ref="AA8:AA9"/>
    <mergeCell ref="AB8:AG8"/>
    <mergeCell ref="AH8:AH9"/>
    <mergeCell ref="AI8:AI9"/>
    <mergeCell ref="AJ8:AJ9"/>
    <mergeCell ref="T8:T9"/>
    <mergeCell ref="U8:U9"/>
    <mergeCell ref="V8:V9"/>
    <mergeCell ref="W8:W9"/>
    <mergeCell ref="X8:X9"/>
    <mergeCell ref="Y8:Y9"/>
    <mergeCell ref="N8:N9"/>
    <mergeCell ref="O8:O9"/>
    <mergeCell ref="S10:S11"/>
    <mergeCell ref="AN10:AN11"/>
    <mergeCell ref="A8:A9"/>
    <mergeCell ref="B8:B9"/>
    <mergeCell ref="D8:D9"/>
    <mergeCell ref="E8:E9"/>
    <mergeCell ref="F8:F9"/>
    <mergeCell ref="G8:G9"/>
    <mergeCell ref="D1:AK4"/>
    <mergeCell ref="AL1:AN4"/>
    <mergeCell ref="G6:S6"/>
    <mergeCell ref="L7:S7"/>
    <mergeCell ref="T7:AG7"/>
    <mergeCell ref="AH7:AN7"/>
    <mergeCell ref="P8:P9"/>
    <mergeCell ref="Q8:Q9"/>
    <mergeCell ref="R8:R9"/>
    <mergeCell ref="S8:S9"/>
    <mergeCell ref="H8:H9"/>
    <mergeCell ref="I8:I9"/>
    <mergeCell ref="J8:J9"/>
    <mergeCell ref="K8:K9"/>
    <mergeCell ref="L8:L9"/>
    <mergeCell ref="M8:M9"/>
    <mergeCell ref="AK8:AK9"/>
    <mergeCell ref="AL8:AL9"/>
  </mergeCells>
  <conditionalFormatting sqref="M10">
    <cfRule type="cellIs" dxfId="529" priority="570" operator="equal">
      <formula>"Media"</formula>
    </cfRule>
    <cfRule type="cellIs" dxfId="528" priority="571" operator="equal">
      <formula>"Baja"</formula>
    </cfRule>
    <cfRule type="cellIs" dxfId="527" priority="572" operator="equal">
      <formula>"Muy Baja"</formula>
    </cfRule>
    <cfRule type="cellIs" dxfId="526" priority="569" operator="equal">
      <formula>"Alta"</formula>
    </cfRule>
    <cfRule type="cellIs" dxfId="525" priority="568" operator="equal">
      <formula>"Muy Alta"</formula>
    </cfRule>
  </conditionalFormatting>
  <conditionalFormatting sqref="M12">
    <cfRule type="cellIs" dxfId="524" priority="555" operator="equal">
      <formula>"Media"</formula>
    </cfRule>
    <cfRule type="cellIs" dxfId="523" priority="554" operator="equal">
      <formula>"Alta"</formula>
    </cfRule>
    <cfRule type="cellIs" dxfId="522" priority="553" operator="equal">
      <formula>"Muy Alta"</formula>
    </cfRule>
    <cfRule type="cellIs" dxfId="521" priority="556" operator="equal">
      <formula>"Baja"</formula>
    </cfRule>
    <cfRule type="cellIs" dxfId="520" priority="557" operator="equal">
      <formula>"Muy Baja"</formula>
    </cfRule>
  </conditionalFormatting>
  <conditionalFormatting sqref="M18:M19">
    <cfRule type="cellIs" dxfId="519" priority="525" operator="equal">
      <formula>"Alta"</formula>
    </cfRule>
    <cfRule type="cellIs" dxfId="518" priority="528" operator="equal">
      <formula>"Muy Baja"</formula>
    </cfRule>
    <cfRule type="cellIs" dxfId="517" priority="527" operator="equal">
      <formula>"Baja"</formula>
    </cfRule>
    <cfRule type="cellIs" dxfId="516" priority="526" operator="equal">
      <formula>"Media"</formula>
    </cfRule>
    <cfRule type="cellIs" dxfId="515" priority="524" operator="equal">
      <formula>"Muy Alta"</formula>
    </cfRule>
  </conditionalFormatting>
  <conditionalFormatting sqref="M22:M23">
    <cfRule type="cellIs" dxfId="514" priority="513" operator="equal">
      <formula>"Muy Baja"</formula>
    </cfRule>
    <cfRule type="cellIs" dxfId="513" priority="512" operator="equal">
      <formula>"Baja"</formula>
    </cfRule>
    <cfRule type="cellIs" dxfId="512" priority="511" operator="equal">
      <formula>"Media"</formula>
    </cfRule>
    <cfRule type="cellIs" dxfId="511" priority="510" operator="equal">
      <formula>"Alta"</formula>
    </cfRule>
    <cfRule type="cellIs" dxfId="510" priority="509" operator="equal">
      <formula>"Muy Alta"</formula>
    </cfRule>
  </conditionalFormatting>
  <conditionalFormatting sqref="M25">
    <cfRule type="cellIs" dxfId="509" priority="485" operator="equal">
      <formula>"Media"</formula>
    </cfRule>
    <cfRule type="cellIs" dxfId="508" priority="483" operator="equal">
      <formula>"Muy Alta"</formula>
    </cfRule>
    <cfRule type="cellIs" dxfId="507" priority="484" operator="equal">
      <formula>"Alta"</formula>
    </cfRule>
    <cfRule type="cellIs" dxfId="506" priority="487" operator="equal">
      <formula>"Muy Baja"</formula>
    </cfRule>
    <cfRule type="cellIs" dxfId="505" priority="486" operator="equal">
      <formula>"Baja"</formula>
    </cfRule>
  </conditionalFormatting>
  <conditionalFormatting sqref="M27:M29">
    <cfRule type="cellIs" dxfId="504" priority="476" operator="equal">
      <formula>"Alta"</formula>
    </cfRule>
    <cfRule type="cellIs" dxfId="503" priority="475" operator="equal">
      <formula>"Muy Alta"</formula>
    </cfRule>
    <cfRule type="cellIs" dxfId="502" priority="477" operator="equal">
      <formula>"Media"</formula>
    </cfRule>
    <cfRule type="cellIs" dxfId="501" priority="479" operator="equal">
      <formula>"Muy Baja"</formula>
    </cfRule>
    <cfRule type="cellIs" dxfId="500" priority="478" operator="equal">
      <formula>"Baja"</formula>
    </cfRule>
  </conditionalFormatting>
  <conditionalFormatting sqref="M32:M35">
    <cfRule type="cellIs" dxfId="499" priority="459" operator="equal">
      <formula>"Muy Alta"</formula>
    </cfRule>
    <cfRule type="cellIs" dxfId="498" priority="463" operator="equal">
      <formula>"Muy Baja"</formula>
    </cfRule>
    <cfRule type="cellIs" dxfId="497" priority="462" operator="equal">
      <formula>"Baja"</formula>
    </cfRule>
    <cfRule type="cellIs" dxfId="496" priority="461" operator="equal">
      <formula>"Media"</formula>
    </cfRule>
    <cfRule type="cellIs" dxfId="495" priority="460" operator="equal">
      <formula>"Alta"</formula>
    </cfRule>
  </conditionalFormatting>
  <conditionalFormatting sqref="M37">
    <cfRule type="cellIs" dxfId="494" priority="444" operator="equal">
      <formula>"Muy Alta"</formula>
    </cfRule>
    <cfRule type="cellIs" dxfId="493" priority="445" operator="equal">
      <formula>"Alta"</formula>
    </cfRule>
    <cfRule type="cellIs" dxfId="492" priority="446" operator="equal">
      <formula>"Media"</formula>
    </cfRule>
    <cfRule type="cellIs" dxfId="491" priority="448" operator="equal">
      <formula>"Muy Baja"</formula>
    </cfRule>
    <cfRule type="cellIs" dxfId="490" priority="447" operator="equal">
      <formula>"Baja"</formula>
    </cfRule>
  </conditionalFormatting>
  <conditionalFormatting sqref="M40">
    <cfRule type="cellIs" dxfId="489" priority="430" operator="equal">
      <formula>"Alta"</formula>
    </cfRule>
    <cfRule type="cellIs" dxfId="488" priority="431" operator="equal">
      <formula>"Media"</formula>
    </cfRule>
    <cfRule type="cellIs" dxfId="487" priority="432" operator="equal">
      <formula>"Baja"</formula>
    </cfRule>
    <cfRule type="cellIs" dxfId="486" priority="429" operator="equal">
      <formula>"Muy Alta"</formula>
    </cfRule>
    <cfRule type="cellIs" dxfId="485" priority="433" operator="equal">
      <formula>"Muy Baja"</formula>
    </cfRule>
  </conditionalFormatting>
  <conditionalFormatting sqref="M43:M44">
    <cfRule type="cellIs" dxfId="484" priority="394" operator="equal">
      <formula>"Baja"</formula>
    </cfRule>
    <cfRule type="cellIs" dxfId="483" priority="393" operator="equal">
      <formula>"Media"</formula>
    </cfRule>
    <cfRule type="cellIs" dxfId="482" priority="392" operator="equal">
      <formula>"Alta"</formula>
    </cfRule>
    <cfRule type="cellIs" dxfId="481" priority="395" operator="equal">
      <formula>"Muy Baja"</formula>
    </cfRule>
    <cfRule type="cellIs" dxfId="480" priority="391" operator="equal">
      <formula>"Muy Alta"</formula>
    </cfRule>
  </conditionalFormatting>
  <conditionalFormatting sqref="M74">
    <cfRule type="cellIs" dxfId="479" priority="385" operator="equal">
      <formula>"Muy Baja"</formula>
    </cfRule>
    <cfRule type="cellIs" dxfId="478" priority="384" operator="equal">
      <formula>"Baja"</formula>
    </cfRule>
    <cfRule type="cellIs" dxfId="477" priority="383" operator="equal">
      <formula>"Media"</formula>
    </cfRule>
    <cfRule type="cellIs" dxfId="476" priority="382" operator="equal">
      <formula>"Alta"</formula>
    </cfRule>
    <cfRule type="cellIs" dxfId="475" priority="381" operator="equal">
      <formula>"Muy Alta"</formula>
    </cfRule>
  </conditionalFormatting>
  <conditionalFormatting sqref="M80">
    <cfRule type="cellIs" dxfId="474" priority="370" operator="equal">
      <formula>"Muy Baja"</formula>
    </cfRule>
    <cfRule type="cellIs" dxfId="473" priority="366" operator="equal">
      <formula>"Muy Alta"</formula>
    </cfRule>
    <cfRule type="cellIs" dxfId="472" priority="367" operator="equal">
      <formula>"Alta"</formula>
    </cfRule>
    <cfRule type="cellIs" dxfId="471" priority="368" operator="equal">
      <formula>"Media"</formula>
    </cfRule>
    <cfRule type="cellIs" dxfId="470" priority="369" operator="equal">
      <formula>"Baja"</formula>
    </cfRule>
  </conditionalFormatting>
  <conditionalFormatting sqref="M86">
    <cfRule type="cellIs" dxfId="469" priority="353" operator="equal">
      <formula>"Media"</formula>
    </cfRule>
    <cfRule type="cellIs" dxfId="468" priority="352" operator="equal">
      <formula>"Alta"</formula>
    </cfRule>
    <cfRule type="cellIs" dxfId="467" priority="351" operator="equal">
      <formula>"Muy Alta"</formula>
    </cfRule>
    <cfRule type="cellIs" dxfId="466" priority="355" operator="equal">
      <formula>"Muy Baja"</formula>
    </cfRule>
    <cfRule type="cellIs" dxfId="465" priority="354" operator="equal">
      <formula>"Baja"</formula>
    </cfRule>
  </conditionalFormatting>
  <conditionalFormatting sqref="M92">
    <cfRule type="cellIs" dxfId="464" priority="336" operator="equal">
      <formula>"Muy Alta"</formula>
    </cfRule>
    <cfRule type="cellIs" dxfId="463" priority="338" operator="equal">
      <formula>"Media"</formula>
    </cfRule>
    <cfRule type="cellIs" dxfId="462" priority="339" operator="equal">
      <formula>"Baja"</formula>
    </cfRule>
    <cfRule type="cellIs" dxfId="461" priority="340" operator="equal">
      <formula>"Muy Baja"</formula>
    </cfRule>
    <cfRule type="cellIs" dxfId="460" priority="337" operator="equal">
      <formula>"Alta"</formula>
    </cfRule>
  </conditionalFormatting>
  <conditionalFormatting sqref="M98">
    <cfRule type="cellIs" dxfId="459" priority="323" operator="equal">
      <formula>"Media"</formula>
    </cfRule>
    <cfRule type="cellIs" dxfId="458" priority="324" operator="equal">
      <formula>"Baja"</formula>
    </cfRule>
    <cfRule type="cellIs" dxfId="457" priority="325" operator="equal">
      <formula>"Muy Baja"</formula>
    </cfRule>
    <cfRule type="cellIs" dxfId="456" priority="321" operator="equal">
      <formula>"Muy Alta"</formula>
    </cfRule>
    <cfRule type="cellIs" dxfId="455" priority="322" operator="equal">
      <formula>"Alta"</formula>
    </cfRule>
  </conditionalFormatting>
  <conditionalFormatting sqref="M104 M110 M116 M121">
    <cfRule type="cellIs" dxfId="454" priority="310" operator="equal">
      <formula>"Baja"</formula>
    </cfRule>
    <cfRule type="cellIs" dxfId="453" priority="308" operator="equal">
      <formula>"Alta"</formula>
    </cfRule>
    <cfRule type="cellIs" dxfId="452" priority="307" operator="equal">
      <formula>"Muy Alta"</formula>
    </cfRule>
    <cfRule type="cellIs" dxfId="451" priority="309" operator="equal">
      <formula>"Media"</formula>
    </cfRule>
    <cfRule type="cellIs" dxfId="450" priority="311" operator="equal">
      <formula>"Muy Baja"</formula>
    </cfRule>
  </conditionalFormatting>
  <conditionalFormatting sqref="M127">
    <cfRule type="cellIs" dxfId="449" priority="293" operator="equal">
      <formula>"Media"</formula>
    </cfRule>
    <cfRule type="cellIs" dxfId="448" priority="292" operator="equal">
      <formula>"Alta"</formula>
    </cfRule>
    <cfRule type="cellIs" dxfId="447" priority="291" operator="equal">
      <formula>"Muy Alta"</formula>
    </cfRule>
    <cfRule type="cellIs" dxfId="446" priority="295" operator="equal">
      <formula>"Muy Baja"</formula>
    </cfRule>
    <cfRule type="cellIs" dxfId="445" priority="294" operator="equal">
      <formula>"Baja"</formula>
    </cfRule>
  </conditionalFormatting>
  <conditionalFormatting sqref="M133">
    <cfRule type="cellIs" dxfId="444" priority="277" operator="equal">
      <formula>"Alta"</formula>
    </cfRule>
    <cfRule type="cellIs" dxfId="443" priority="278" operator="equal">
      <formula>"Media"</formula>
    </cfRule>
    <cfRule type="cellIs" dxfId="442" priority="279" operator="equal">
      <formula>"Baja"</formula>
    </cfRule>
    <cfRule type="cellIs" dxfId="441" priority="280" operator="equal">
      <formula>"Muy Baja"</formula>
    </cfRule>
    <cfRule type="cellIs" dxfId="440" priority="276" operator="equal">
      <formula>"Muy Alta"</formula>
    </cfRule>
  </conditionalFormatting>
  <conditionalFormatting sqref="M139">
    <cfRule type="cellIs" dxfId="439" priority="261" operator="equal">
      <formula>"Muy Alta"</formula>
    </cfRule>
    <cfRule type="cellIs" dxfId="438" priority="264" operator="equal">
      <formula>"Baja"</formula>
    </cfRule>
    <cfRule type="cellIs" dxfId="437" priority="262" operator="equal">
      <formula>"Alta"</formula>
    </cfRule>
    <cfRule type="cellIs" dxfId="436" priority="263" operator="equal">
      <formula>"Media"</formula>
    </cfRule>
    <cfRule type="cellIs" dxfId="435" priority="265" operator="equal">
      <formula>"Muy Baja"</formula>
    </cfRule>
  </conditionalFormatting>
  <conditionalFormatting sqref="M145">
    <cfRule type="cellIs" dxfId="434" priority="250" operator="equal">
      <formula>"Muy Baja"</formula>
    </cfRule>
    <cfRule type="cellIs" dxfId="433" priority="248" operator="equal">
      <formula>"Media"</formula>
    </cfRule>
    <cfRule type="cellIs" dxfId="432" priority="249" operator="equal">
      <formula>"Baja"</formula>
    </cfRule>
    <cfRule type="cellIs" dxfId="431" priority="247" operator="equal">
      <formula>"Alta"</formula>
    </cfRule>
    <cfRule type="cellIs" dxfId="430" priority="246" operator="equal">
      <formula>"Muy Alta"</formula>
    </cfRule>
  </conditionalFormatting>
  <conditionalFormatting sqref="M151">
    <cfRule type="cellIs" dxfId="429" priority="235" operator="equal">
      <formula>"Muy Baja"</formula>
    </cfRule>
    <cfRule type="cellIs" dxfId="428" priority="234" operator="equal">
      <formula>"Baja"</formula>
    </cfRule>
    <cfRule type="cellIs" dxfId="427" priority="233" operator="equal">
      <formula>"Media"</formula>
    </cfRule>
    <cfRule type="cellIs" dxfId="426" priority="232" operator="equal">
      <formula>"Alta"</formula>
    </cfRule>
    <cfRule type="cellIs" dxfId="425" priority="231" operator="equal">
      <formula>"Muy Alta"</formula>
    </cfRule>
  </conditionalFormatting>
  <conditionalFormatting sqref="M157">
    <cfRule type="cellIs" dxfId="424" priority="216" operator="equal">
      <formula>"Muy Alta"</formula>
    </cfRule>
    <cfRule type="cellIs" dxfId="423" priority="220" operator="equal">
      <formula>"Muy Baja"</formula>
    </cfRule>
    <cfRule type="cellIs" dxfId="422" priority="219" operator="equal">
      <formula>"Baja"</formula>
    </cfRule>
    <cfRule type="cellIs" dxfId="421" priority="218" operator="equal">
      <formula>"Media"</formula>
    </cfRule>
    <cfRule type="cellIs" dxfId="420" priority="217" operator="equal">
      <formula>"Alta"</formula>
    </cfRule>
  </conditionalFormatting>
  <conditionalFormatting sqref="M163">
    <cfRule type="cellIs" dxfId="419" priority="205" operator="equal">
      <formula>"Muy Baja"</formula>
    </cfRule>
    <cfRule type="cellIs" dxfId="418" priority="204" operator="equal">
      <formula>"Baja"</formula>
    </cfRule>
    <cfRule type="cellIs" dxfId="417" priority="201" operator="equal">
      <formula>"Muy Alta"</formula>
    </cfRule>
    <cfRule type="cellIs" dxfId="416" priority="203" operator="equal">
      <formula>"Media"</formula>
    </cfRule>
    <cfRule type="cellIs" dxfId="415" priority="202" operator="equal">
      <formula>"Alta"</formula>
    </cfRule>
  </conditionalFormatting>
  <conditionalFormatting sqref="M166">
    <cfRule type="cellIs" dxfId="414" priority="187" operator="equal">
      <formula>"Alta"</formula>
    </cfRule>
    <cfRule type="cellIs" dxfId="413" priority="186" operator="equal">
      <formula>"Muy Alta"</formula>
    </cfRule>
    <cfRule type="cellIs" dxfId="412" priority="189" operator="equal">
      <formula>"Baja"</formula>
    </cfRule>
    <cfRule type="cellIs" dxfId="411" priority="190" operator="equal">
      <formula>"Muy Baja"</formula>
    </cfRule>
    <cfRule type="cellIs" dxfId="410" priority="188" operator="equal">
      <formula>"Media"</formula>
    </cfRule>
  </conditionalFormatting>
  <conditionalFormatting sqref="M172:M173">
    <cfRule type="cellIs" dxfId="409" priority="175" operator="equal">
      <formula>"Muy Baja"</formula>
    </cfRule>
    <cfRule type="cellIs" dxfId="408" priority="171" operator="equal">
      <formula>"Muy Alta"</formula>
    </cfRule>
    <cfRule type="cellIs" dxfId="407" priority="172" operator="equal">
      <formula>"Alta"</formula>
    </cfRule>
    <cfRule type="cellIs" dxfId="406" priority="173" operator="equal">
      <formula>"Media"</formula>
    </cfRule>
    <cfRule type="cellIs" dxfId="405" priority="174" operator="equal">
      <formula>"Baja"</formula>
    </cfRule>
  </conditionalFormatting>
  <conditionalFormatting sqref="M179">
    <cfRule type="cellIs" dxfId="404" priority="158" operator="equal">
      <formula>"Media"</formula>
    </cfRule>
    <cfRule type="cellIs" dxfId="403" priority="159" operator="equal">
      <formula>"Baja"</formula>
    </cfRule>
    <cfRule type="cellIs" dxfId="402" priority="160" operator="equal">
      <formula>"Muy Baja"</formula>
    </cfRule>
    <cfRule type="cellIs" dxfId="401" priority="157" operator="equal">
      <formula>"Alta"</formula>
    </cfRule>
    <cfRule type="cellIs" dxfId="400" priority="156" operator="equal">
      <formula>"Muy Alta"</formula>
    </cfRule>
  </conditionalFormatting>
  <conditionalFormatting sqref="M185">
    <cfRule type="cellIs" dxfId="399" priority="145" operator="equal">
      <formula>"Muy Baja"</formula>
    </cfRule>
    <cfRule type="cellIs" dxfId="398" priority="144" operator="equal">
      <formula>"Baja"</formula>
    </cfRule>
    <cfRule type="cellIs" dxfId="397" priority="143" operator="equal">
      <formula>"Media"</formula>
    </cfRule>
    <cfRule type="cellIs" dxfId="396" priority="142" operator="equal">
      <formula>"Alta"</formula>
    </cfRule>
    <cfRule type="cellIs" dxfId="395" priority="141" operator="equal">
      <formula>"Muy Alta"</formula>
    </cfRule>
  </conditionalFormatting>
  <conditionalFormatting sqref="M188">
    <cfRule type="cellIs" dxfId="394" priority="127" operator="equal">
      <formula>"Alta"</formula>
    </cfRule>
    <cfRule type="cellIs" dxfId="393" priority="126" operator="equal">
      <formula>"Muy Alta"</formula>
    </cfRule>
    <cfRule type="cellIs" dxfId="392" priority="130" operator="equal">
      <formula>"Muy Baja"</formula>
    </cfRule>
    <cfRule type="cellIs" dxfId="391" priority="129" operator="equal">
      <formula>"Baja"</formula>
    </cfRule>
    <cfRule type="cellIs" dxfId="390" priority="128" operator="equal">
      <formula>"Media"</formula>
    </cfRule>
  </conditionalFormatting>
  <conditionalFormatting sqref="M190">
    <cfRule type="cellIs" dxfId="389" priority="113" operator="equal">
      <formula>"Media"</formula>
    </cfRule>
    <cfRule type="cellIs" dxfId="388" priority="115" operator="equal">
      <formula>"Muy Baja"</formula>
    </cfRule>
    <cfRule type="cellIs" dxfId="387" priority="112" operator="equal">
      <formula>"Alta"</formula>
    </cfRule>
    <cfRule type="cellIs" dxfId="386" priority="114" operator="equal">
      <formula>"Baja"</formula>
    </cfRule>
    <cfRule type="cellIs" dxfId="385" priority="111" operator="equal">
      <formula>"Muy Alta"</formula>
    </cfRule>
  </conditionalFormatting>
  <conditionalFormatting sqref="M196">
    <cfRule type="cellIs" dxfId="384" priority="96" operator="equal">
      <formula>"Muy Alta"</formula>
    </cfRule>
    <cfRule type="cellIs" dxfId="383" priority="97" operator="equal">
      <formula>"Alta"</formula>
    </cfRule>
    <cfRule type="cellIs" dxfId="382" priority="98" operator="equal">
      <formula>"Media"</formula>
    </cfRule>
    <cfRule type="cellIs" dxfId="381" priority="99" operator="equal">
      <formula>"Baja"</formula>
    </cfRule>
    <cfRule type="cellIs" dxfId="380" priority="100" operator="equal">
      <formula>"Muy Baja"</formula>
    </cfRule>
  </conditionalFormatting>
  <conditionalFormatting sqref="M202:M204">
    <cfRule type="cellIs" dxfId="379" priority="55" operator="equal">
      <formula>"Baja"</formula>
    </cfRule>
    <cfRule type="cellIs" dxfId="378" priority="54" operator="equal">
      <formula>"Media"</formula>
    </cfRule>
    <cfRule type="cellIs" dxfId="377" priority="52" operator="equal">
      <formula>"Muy Alta"</formula>
    </cfRule>
    <cfRule type="cellIs" dxfId="376" priority="53" operator="equal">
      <formula>"Alta"</formula>
    </cfRule>
    <cfRule type="cellIs" dxfId="375" priority="56" operator="equal">
      <formula>"Muy Baja"</formula>
    </cfRule>
  </conditionalFormatting>
  <conditionalFormatting sqref="M210">
    <cfRule type="cellIs" dxfId="374" priority="25" operator="equal">
      <formula>"Alta"</formula>
    </cfRule>
    <cfRule type="cellIs" dxfId="373" priority="26" operator="equal">
      <formula>"Media"</formula>
    </cfRule>
    <cfRule type="cellIs" dxfId="372" priority="27" operator="equal">
      <formula>"Baja"</formula>
    </cfRule>
    <cfRule type="cellIs" dxfId="371" priority="28" operator="equal">
      <formula>"Muy Baja"</formula>
    </cfRule>
    <cfRule type="cellIs" dxfId="370" priority="24" operator="equal">
      <formula>"Muy Alta"</formula>
    </cfRule>
  </conditionalFormatting>
  <conditionalFormatting sqref="P10">
    <cfRule type="containsText" dxfId="369" priority="558" operator="containsText" text="❌">
      <formula>NOT(ISERROR(SEARCH("❌",P10)))</formula>
    </cfRule>
  </conditionalFormatting>
  <conditionalFormatting sqref="P12">
    <cfRule type="containsText" dxfId="368" priority="543" operator="containsText" text="❌">
      <formula>NOT(ISERROR(SEARCH("❌",P12)))</formula>
    </cfRule>
  </conditionalFormatting>
  <conditionalFormatting sqref="P18:P19">
    <cfRule type="containsText" dxfId="367" priority="514" operator="containsText" text="❌">
      <formula>NOT(ISERROR(SEARCH("❌",P18)))</formula>
    </cfRule>
  </conditionalFormatting>
  <conditionalFormatting sqref="P22:P23">
    <cfRule type="containsText" dxfId="366" priority="499" operator="containsText" text="❌">
      <formula>NOT(ISERROR(SEARCH("❌",P22)))</formula>
    </cfRule>
  </conditionalFormatting>
  <conditionalFormatting sqref="P25">
    <cfRule type="containsText" dxfId="365" priority="488" operator="containsText" text="❌">
      <formula>NOT(ISERROR(SEARCH("❌",P25)))</formula>
    </cfRule>
  </conditionalFormatting>
  <conditionalFormatting sqref="P27:P29">
    <cfRule type="containsText" dxfId="364" priority="465" operator="containsText" text="❌">
      <formula>NOT(ISERROR(SEARCH("❌",P27)))</formula>
    </cfRule>
  </conditionalFormatting>
  <conditionalFormatting sqref="P32:P35">
    <cfRule type="containsText" dxfId="363" priority="449" operator="containsText" text="❌">
      <formula>NOT(ISERROR(SEARCH("❌",P32)))</formula>
    </cfRule>
  </conditionalFormatting>
  <conditionalFormatting sqref="P37">
    <cfRule type="containsText" dxfId="362" priority="434" operator="containsText" text="❌">
      <formula>NOT(ISERROR(SEARCH("❌",P37)))</formula>
    </cfRule>
  </conditionalFormatting>
  <conditionalFormatting sqref="P40">
    <cfRule type="containsText" dxfId="361" priority="419" operator="containsText" text="❌">
      <formula>NOT(ISERROR(SEARCH("❌",P40)))</formula>
    </cfRule>
  </conditionalFormatting>
  <conditionalFormatting sqref="P43:P44">
    <cfRule type="containsText" dxfId="360" priority="390" operator="containsText" text="❌">
      <formula>NOT(ISERROR(SEARCH("❌",P43)))</formula>
    </cfRule>
  </conditionalFormatting>
  <conditionalFormatting sqref="P50">
    <cfRule type="containsText" dxfId="359" priority="389" operator="containsText" text="❌">
      <formula>NOT(ISERROR(SEARCH("❌",P50)))</formula>
    </cfRule>
  </conditionalFormatting>
  <conditionalFormatting sqref="P56">
    <cfRule type="containsText" dxfId="358" priority="388" operator="containsText" text="❌">
      <formula>NOT(ISERROR(SEARCH("❌",P56)))</formula>
    </cfRule>
  </conditionalFormatting>
  <conditionalFormatting sqref="P62">
    <cfRule type="containsText" dxfId="357" priority="387" operator="containsText" text="❌">
      <formula>NOT(ISERROR(SEARCH("❌",P62)))</formula>
    </cfRule>
  </conditionalFormatting>
  <conditionalFormatting sqref="P68">
    <cfRule type="containsText" dxfId="356" priority="386" operator="containsText" text="❌">
      <formula>NOT(ISERROR(SEARCH("❌",P68)))</formula>
    </cfRule>
  </conditionalFormatting>
  <conditionalFormatting sqref="P74">
    <cfRule type="containsText" dxfId="355" priority="371" operator="containsText" text="❌">
      <formula>NOT(ISERROR(SEARCH("❌",P74)))</formula>
    </cfRule>
  </conditionalFormatting>
  <conditionalFormatting sqref="P80">
    <cfRule type="containsText" dxfId="354" priority="356" operator="containsText" text="❌">
      <formula>NOT(ISERROR(SEARCH("❌",P80)))</formula>
    </cfRule>
  </conditionalFormatting>
  <conditionalFormatting sqref="P86">
    <cfRule type="containsText" dxfId="353" priority="341" operator="containsText" text="❌">
      <formula>NOT(ISERROR(SEARCH("❌",P86)))</formula>
    </cfRule>
  </conditionalFormatting>
  <conditionalFormatting sqref="P92">
    <cfRule type="containsText" dxfId="352" priority="326" operator="containsText" text="❌">
      <formula>NOT(ISERROR(SEARCH("❌",P92)))</formula>
    </cfRule>
  </conditionalFormatting>
  <conditionalFormatting sqref="P98">
    <cfRule type="containsText" dxfId="351" priority="297" operator="containsText" text="❌">
      <formula>NOT(ISERROR(SEARCH("❌",P98)))</formula>
    </cfRule>
  </conditionalFormatting>
  <conditionalFormatting sqref="P104 P110 P116 P121">
    <cfRule type="containsText" dxfId="350" priority="296" operator="containsText" text="❌">
      <formula>NOT(ISERROR(SEARCH("❌",P104)))</formula>
    </cfRule>
  </conditionalFormatting>
  <conditionalFormatting sqref="P127">
    <cfRule type="containsText" dxfId="349" priority="281" operator="containsText" text="❌">
      <formula>NOT(ISERROR(SEARCH("❌",P127)))</formula>
    </cfRule>
  </conditionalFormatting>
  <conditionalFormatting sqref="P133">
    <cfRule type="containsText" dxfId="348" priority="266" operator="containsText" text="❌">
      <formula>NOT(ISERROR(SEARCH("❌",P133)))</formula>
    </cfRule>
  </conditionalFormatting>
  <conditionalFormatting sqref="P139">
    <cfRule type="containsText" dxfId="347" priority="251" operator="containsText" text="❌">
      <formula>NOT(ISERROR(SEARCH("❌",P139)))</formula>
    </cfRule>
  </conditionalFormatting>
  <conditionalFormatting sqref="P145">
    <cfRule type="containsText" dxfId="346" priority="236" operator="containsText" text="❌">
      <formula>NOT(ISERROR(SEARCH("❌",P145)))</formula>
    </cfRule>
  </conditionalFormatting>
  <conditionalFormatting sqref="P151">
    <cfRule type="containsText" dxfId="345" priority="221" operator="containsText" text="❌">
      <formula>NOT(ISERROR(SEARCH("❌",P151)))</formula>
    </cfRule>
  </conditionalFormatting>
  <conditionalFormatting sqref="P157">
    <cfRule type="containsText" dxfId="344" priority="206" operator="containsText" text="❌">
      <formula>NOT(ISERROR(SEARCH("❌",P157)))</formula>
    </cfRule>
  </conditionalFormatting>
  <conditionalFormatting sqref="P163">
    <cfRule type="containsText" dxfId="343" priority="191" operator="containsText" text="❌">
      <formula>NOT(ISERROR(SEARCH("❌",P163)))</formula>
    </cfRule>
  </conditionalFormatting>
  <conditionalFormatting sqref="P166">
    <cfRule type="containsText" dxfId="342" priority="176" operator="containsText" text="❌">
      <formula>NOT(ISERROR(SEARCH("❌",P166)))</formula>
    </cfRule>
  </conditionalFormatting>
  <conditionalFormatting sqref="P172:P173">
    <cfRule type="containsText" dxfId="341" priority="161" operator="containsText" text="❌">
      <formula>NOT(ISERROR(SEARCH("❌",P172)))</formula>
    </cfRule>
  </conditionalFormatting>
  <conditionalFormatting sqref="P179">
    <cfRule type="containsText" dxfId="340" priority="146" operator="containsText" text="❌">
      <formula>NOT(ISERROR(SEARCH("❌",P179)))</formula>
    </cfRule>
  </conditionalFormatting>
  <conditionalFormatting sqref="P185">
    <cfRule type="containsText" dxfId="339" priority="131" operator="containsText" text="❌">
      <formula>NOT(ISERROR(SEARCH("❌",P185)))</formula>
    </cfRule>
  </conditionalFormatting>
  <conditionalFormatting sqref="P188">
    <cfRule type="containsText" dxfId="338" priority="116" operator="containsText" text="❌">
      <formula>NOT(ISERROR(SEARCH("❌",P188)))</formula>
    </cfRule>
  </conditionalFormatting>
  <conditionalFormatting sqref="P190">
    <cfRule type="containsText" dxfId="337" priority="101" operator="containsText" text="❌">
      <formula>NOT(ISERROR(SEARCH("❌",P190)))</formula>
    </cfRule>
  </conditionalFormatting>
  <conditionalFormatting sqref="P196">
    <cfRule type="containsText" dxfId="336" priority="86" operator="containsText" text="❌">
      <formula>NOT(ISERROR(SEARCH("❌",P196)))</formula>
    </cfRule>
  </conditionalFormatting>
  <conditionalFormatting sqref="P202:P203">
    <cfRule type="containsText" dxfId="335" priority="57" operator="containsText" text="❌">
      <formula>NOT(ISERROR(SEARCH("❌",P202)))</formula>
    </cfRule>
  </conditionalFormatting>
  <conditionalFormatting sqref="Q10">
    <cfRule type="cellIs" dxfId="334" priority="567" operator="equal">
      <formula>"Leve"</formula>
    </cfRule>
    <cfRule type="cellIs" dxfId="333" priority="565" operator="equal">
      <formula>"Moderado"</formula>
    </cfRule>
    <cfRule type="cellIs" dxfId="332" priority="564" operator="equal">
      <formula>"Mayor"</formula>
    </cfRule>
    <cfRule type="cellIs" dxfId="331" priority="563" operator="equal">
      <formula>"Catastrófico"</formula>
    </cfRule>
    <cfRule type="cellIs" dxfId="330" priority="566" operator="equal">
      <formula>"Menor"</formula>
    </cfRule>
  </conditionalFormatting>
  <conditionalFormatting sqref="Q12">
    <cfRule type="cellIs" dxfId="329" priority="552" operator="equal">
      <formula>"Leve"</formula>
    </cfRule>
    <cfRule type="cellIs" dxfId="328" priority="551" operator="equal">
      <formula>"Menor"</formula>
    </cfRule>
    <cfRule type="cellIs" dxfId="327" priority="549" operator="equal">
      <formula>"Mayor"</formula>
    </cfRule>
    <cfRule type="cellIs" dxfId="326" priority="550" operator="equal">
      <formula>"Moderado"</formula>
    </cfRule>
    <cfRule type="cellIs" dxfId="325" priority="548" operator="equal">
      <formula>"Catastrófico"</formula>
    </cfRule>
  </conditionalFormatting>
  <conditionalFormatting sqref="Q18:Q19">
    <cfRule type="cellIs" dxfId="324" priority="521" operator="equal">
      <formula>"Moderado"</formula>
    </cfRule>
    <cfRule type="cellIs" dxfId="323" priority="522" operator="equal">
      <formula>"Menor"</formula>
    </cfRule>
    <cfRule type="cellIs" dxfId="322" priority="520" operator="equal">
      <formula>"Mayor"</formula>
    </cfRule>
    <cfRule type="cellIs" dxfId="321" priority="519" operator="equal">
      <formula>"Catastrófico"</formula>
    </cfRule>
    <cfRule type="cellIs" dxfId="320" priority="523" operator="equal">
      <formula>"Leve"</formula>
    </cfRule>
  </conditionalFormatting>
  <conditionalFormatting sqref="Q22:Q23">
    <cfRule type="cellIs" dxfId="319" priority="506" operator="equal">
      <formula>"Moderado"</formula>
    </cfRule>
    <cfRule type="cellIs" dxfId="318" priority="508" operator="equal">
      <formula>"Leve"</formula>
    </cfRule>
    <cfRule type="cellIs" dxfId="317" priority="507" operator="equal">
      <formula>"Menor"</formula>
    </cfRule>
    <cfRule type="cellIs" dxfId="316" priority="505" operator="equal">
      <formula>"Mayor"</formula>
    </cfRule>
    <cfRule type="cellIs" dxfId="315" priority="504" operator="equal">
      <formula>"Catastrófico"</formula>
    </cfRule>
  </conditionalFormatting>
  <conditionalFormatting sqref="Q25">
    <cfRule type="cellIs" dxfId="314" priority="497" operator="equal">
      <formula>"Leve"</formula>
    </cfRule>
    <cfRule type="cellIs" dxfId="313" priority="496" operator="equal">
      <formula>"Menor"</formula>
    </cfRule>
    <cfRule type="cellIs" dxfId="312" priority="495" operator="equal">
      <formula>"Moderado"</formula>
    </cfRule>
    <cfRule type="cellIs" dxfId="311" priority="494" operator="equal">
      <formula>"Mayor"</formula>
    </cfRule>
    <cfRule type="cellIs" dxfId="310" priority="493" operator="equal">
      <formula>"Catastrófico"</formula>
    </cfRule>
  </conditionalFormatting>
  <conditionalFormatting sqref="Q27:Q29">
    <cfRule type="cellIs" dxfId="309" priority="471" operator="equal">
      <formula>"Mayor"</formula>
    </cfRule>
    <cfRule type="cellIs" dxfId="308" priority="474" operator="equal">
      <formula>"Leve"</formula>
    </cfRule>
    <cfRule type="cellIs" dxfId="307" priority="473" operator="equal">
      <formula>"Menor"</formula>
    </cfRule>
    <cfRule type="cellIs" dxfId="306" priority="470" operator="equal">
      <formula>"Catastrófico"</formula>
    </cfRule>
    <cfRule type="cellIs" dxfId="305" priority="472" operator="equal">
      <formula>"Moderado"</formula>
    </cfRule>
  </conditionalFormatting>
  <conditionalFormatting sqref="Q32:Q35">
    <cfRule type="cellIs" dxfId="304" priority="458" operator="equal">
      <formula>"Leve"</formula>
    </cfRule>
    <cfRule type="cellIs" dxfId="303" priority="454" operator="equal">
      <formula>"Catastrófico"</formula>
    </cfRule>
    <cfRule type="cellIs" dxfId="302" priority="455" operator="equal">
      <formula>"Mayor"</formula>
    </cfRule>
    <cfRule type="cellIs" dxfId="301" priority="456" operator="equal">
      <formula>"Moderado"</formula>
    </cfRule>
    <cfRule type="cellIs" dxfId="300" priority="457" operator="equal">
      <formula>"Menor"</formula>
    </cfRule>
  </conditionalFormatting>
  <conditionalFormatting sqref="Q37">
    <cfRule type="cellIs" dxfId="299" priority="440" operator="equal">
      <formula>"Mayor"</formula>
    </cfRule>
    <cfRule type="cellIs" dxfId="298" priority="443" operator="equal">
      <formula>"Leve"</formula>
    </cfRule>
    <cfRule type="cellIs" dxfId="297" priority="442" operator="equal">
      <formula>"Menor"</formula>
    </cfRule>
    <cfRule type="cellIs" dxfId="296" priority="441" operator="equal">
      <formula>"Moderado"</formula>
    </cfRule>
    <cfRule type="cellIs" dxfId="295" priority="439" operator="equal">
      <formula>"Catastrófico"</formula>
    </cfRule>
  </conditionalFormatting>
  <conditionalFormatting sqref="Q40">
    <cfRule type="cellIs" dxfId="294" priority="428" operator="equal">
      <formula>"Leve"</formula>
    </cfRule>
    <cfRule type="cellIs" dxfId="293" priority="427" operator="equal">
      <formula>"Menor"</formula>
    </cfRule>
    <cfRule type="cellIs" dxfId="292" priority="426" operator="equal">
      <formula>"Moderado"</formula>
    </cfRule>
    <cfRule type="cellIs" dxfId="291" priority="425" operator="equal">
      <formula>"Mayor"</formula>
    </cfRule>
    <cfRule type="cellIs" dxfId="290" priority="424" operator="equal">
      <formula>"Catastrófico"</formula>
    </cfRule>
  </conditionalFormatting>
  <conditionalFormatting sqref="Q43">
    <cfRule type="cellIs" dxfId="289" priority="414" operator="equal">
      <formula>"Catastrófico"</formula>
    </cfRule>
    <cfRule type="cellIs" dxfId="288" priority="418" operator="equal">
      <formula>"Leve"</formula>
    </cfRule>
    <cfRule type="cellIs" dxfId="287" priority="415" operator="equal">
      <formula>"Mayor"</formula>
    </cfRule>
    <cfRule type="cellIs" dxfId="286" priority="416" operator="equal">
      <formula>"Moderado"</formula>
    </cfRule>
    <cfRule type="cellIs" dxfId="285" priority="417" operator="equal">
      <formula>"Menor"</formula>
    </cfRule>
  </conditionalFormatting>
  <conditionalFormatting sqref="Q74">
    <cfRule type="cellIs" dxfId="284" priority="376" operator="equal">
      <formula>"Catastrófico"</formula>
    </cfRule>
    <cfRule type="cellIs" dxfId="283" priority="377" operator="equal">
      <formula>"Mayor"</formula>
    </cfRule>
    <cfRule type="cellIs" dxfId="282" priority="378" operator="equal">
      <formula>"Moderado"</formula>
    </cfRule>
    <cfRule type="cellIs" dxfId="281" priority="379" operator="equal">
      <formula>"Menor"</formula>
    </cfRule>
    <cfRule type="cellIs" dxfId="280" priority="380" operator="equal">
      <formula>"Leve"</formula>
    </cfRule>
  </conditionalFormatting>
  <conditionalFormatting sqref="Q80">
    <cfRule type="cellIs" dxfId="279" priority="364" operator="equal">
      <formula>"Menor"</formula>
    </cfRule>
    <cfRule type="cellIs" dxfId="278" priority="363" operator="equal">
      <formula>"Moderado"</formula>
    </cfRule>
    <cfRule type="cellIs" dxfId="277" priority="365" operator="equal">
      <formula>"Leve"</formula>
    </cfRule>
    <cfRule type="cellIs" dxfId="276" priority="362" operator="equal">
      <formula>"Mayor"</formula>
    </cfRule>
    <cfRule type="cellIs" dxfId="275" priority="361" operator="equal">
      <formula>"Catastrófico"</formula>
    </cfRule>
  </conditionalFormatting>
  <conditionalFormatting sqref="Q86">
    <cfRule type="cellIs" dxfId="274" priority="346" operator="equal">
      <formula>"Catastrófico"</formula>
    </cfRule>
    <cfRule type="cellIs" dxfId="273" priority="347" operator="equal">
      <formula>"Mayor"</formula>
    </cfRule>
    <cfRule type="cellIs" dxfId="272" priority="348" operator="equal">
      <formula>"Moderado"</formula>
    </cfRule>
    <cfRule type="cellIs" dxfId="271" priority="349" operator="equal">
      <formula>"Menor"</formula>
    </cfRule>
    <cfRule type="cellIs" dxfId="270" priority="350" operator="equal">
      <formula>"Leve"</formula>
    </cfRule>
  </conditionalFormatting>
  <conditionalFormatting sqref="Q92">
    <cfRule type="cellIs" dxfId="269" priority="335" operator="equal">
      <formula>"Leve"</formula>
    </cfRule>
    <cfRule type="cellIs" dxfId="268" priority="334" operator="equal">
      <formula>"Menor"</formula>
    </cfRule>
    <cfRule type="cellIs" dxfId="267" priority="333" operator="equal">
      <formula>"Moderado"</formula>
    </cfRule>
    <cfRule type="cellIs" dxfId="266" priority="331" operator="equal">
      <formula>"Catastrófico"</formula>
    </cfRule>
    <cfRule type="cellIs" dxfId="265" priority="332" operator="equal">
      <formula>"Mayor"</formula>
    </cfRule>
  </conditionalFormatting>
  <conditionalFormatting sqref="Q98">
    <cfRule type="cellIs" dxfId="264" priority="317" operator="equal">
      <formula>"Mayor"</formula>
    </cfRule>
    <cfRule type="cellIs" dxfId="263" priority="316" operator="equal">
      <formula>"Catastrófico"</formula>
    </cfRule>
    <cfRule type="cellIs" dxfId="262" priority="318" operator="equal">
      <formula>"Moderado"</formula>
    </cfRule>
    <cfRule type="cellIs" dxfId="261" priority="320" operator="equal">
      <formula>"Leve"</formula>
    </cfRule>
    <cfRule type="cellIs" dxfId="260" priority="319" operator="equal">
      <formula>"Menor"</formula>
    </cfRule>
  </conditionalFormatting>
  <conditionalFormatting sqref="Q104 Q110 Q116 Q121">
    <cfRule type="cellIs" dxfId="259" priority="304" operator="equal">
      <formula>"Moderado"</formula>
    </cfRule>
    <cfRule type="cellIs" dxfId="258" priority="303" operator="equal">
      <formula>"Mayor"</formula>
    </cfRule>
    <cfRule type="cellIs" dxfId="257" priority="302" operator="equal">
      <formula>"Catastrófico"</formula>
    </cfRule>
    <cfRule type="cellIs" dxfId="256" priority="306" operator="equal">
      <formula>"Leve"</formula>
    </cfRule>
    <cfRule type="cellIs" dxfId="255" priority="305" operator="equal">
      <formula>"Menor"</formula>
    </cfRule>
  </conditionalFormatting>
  <conditionalFormatting sqref="Q127">
    <cfRule type="cellIs" dxfId="254" priority="290" operator="equal">
      <formula>"Leve"</formula>
    </cfRule>
    <cfRule type="cellIs" dxfId="253" priority="289" operator="equal">
      <formula>"Menor"</formula>
    </cfRule>
    <cfRule type="cellIs" dxfId="252" priority="288" operator="equal">
      <formula>"Moderado"</formula>
    </cfRule>
    <cfRule type="cellIs" dxfId="251" priority="287" operator="equal">
      <formula>"Mayor"</formula>
    </cfRule>
    <cfRule type="cellIs" dxfId="250" priority="286" operator="equal">
      <formula>"Catastrófico"</formula>
    </cfRule>
  </conditionalFormatting>
  <conditionalFormatting sqref="Q133">
    <cfRule type="cellIs" dxfId="249" priority="271" operator="equal">
      <formula>"Catastrófico"</formula>
    </cfRule>
    <cfRule type="cellIs" dxfId="248" priority="272" operator="equal">
      <formula>"Mayor"</formula>
    </cfRule>
    <cfRule type="cellIs" dxfId="247" priority="273" operator="equal">
      <formula>"Moderado"</formula>
    </cfRule>
    <cfRule type="cellIs" dxfId="246" priority="274" operator="equal">
      <formula>"Menor"</formula>
    </cfRule>
    <cfRule type="cellIs" dxfId="245" priority="275" operator="equal">
      <formula>"Leve"</formula>
    </cfRule>
  </conditionalFormatting>
  <conditionalFormatting sqref="Q139">
    <cfRule type="cellIs" dxfId="244" priority="259" operator="equal">
      <formula>"Menor"</formula>
    </cfRule>
    <cfRule type="cellIs" dxfId="243" priority="256" operator="equal">
      <formula>"Catastrófico"</formula>
    </cfRule>
    <cfRule type="cellIs" dxfId="242" priority="257" operator="equal">
      <formula>"Mayor"</formula>
    </cfRule>
    <cfRule type="cellIs" dxfId="241" priority="258" operator="equal">
      <formula>"Moderado"</formula>
    </cfRule>
    <cfRule type="cellIs" dxfId="240" priority="260" operator="equal">
      <formula>"Leve"</formula>
    </cfRule>
  </conditionalFormatting>
  <conditionalFormatting sqref="Q145">
    <cfRule type="cellIs" dxfId="239" priority="242" operator="equal">
      <formula>"Mayor"</formula>
    </cfRule>
    <cfRule type="cellIs" dxfId="238" priority="241" operator="equal">
      <formula>"Catastrófico"</formula>
    </cfRule>
    <cfRule type="cellIs" dxfId="237" priority="243" operator="equal">
      <formula>"Moderado"</formula>
    </cfRule>
    <cfRule type="cellIs" dxfId="236" priority="244" operator="equal">
      <formula>"Menor"</formula>
    </cfRule>
    <cfRule type="cellIs" dxfId="235" priority="245" operator="equal">
      <formula>"Leve"</formula>
    </cfRule>
  </conditionalFormatting>
  <conditionalFormatting sqref="Q151">
    <cfRule type="cellIs" dxfId="234" priority="229" operator="equal">
      <formula>"Menor"</formula>
    </cfRule>
    <cfRule type="cellIs" dxfId="233" priority="228" operator="equal">
      <formula>"Moderado"</formula>
    </cfRule>
    <cfRule type="cellIs" dxfId="232" priority="227" operator="equal">
      <formula>"Mayor"</formula>
    </cfRule>
    <cfRule type="cellIs" dxfId="231" priority="226" operator="equal">
      <formula>"Catastrófico"</formula>
    </cfRule>
    <cfRule type="cellIs" dxfId="230" priority="230" operator="equal">
      <formula>"Leve"</formula>
    </cfRule>
  </conditionalFormatting>
  <conditionalFormatting sqref="Q157">
    <cfRule type="cellIs" dxfId="229" priority="212" operator="equal">
      <formula>"Mayor"</formula>
    </cfRule>
    <cfRule type="cellIs" dxfId="228" priority="211" operator="equal">
      <formula>"Catastrófico"</formula>
    </cfRule>
    <cfRule type="cellIs" dxfId="227" priority="215" operator="equal">
      <formula>"Leve"</formula>
    </cfRule>
    <cfRule type="cellIs" dxfId="226" priority="214" operator="equal">
      <formula>"Menor"</formula>
    </cfRule>
    <cfRule type="cellIs" dxfId="225" priority="213" operator="equal">
      <formula>"Moderado"</formula>
    </cfRule>
  </conditionalFormatting>
  <conditionalFormatting sqref="Q163">
    <cfRule type="cellIs" dxfId="224" priority="198" operator="equal">
      <formula>"Moderado"</formula>
    </cfRule>
    <cfRule type="cellIs" dxfId="223" priority="199" operator="equal">
      <formula>"Menor"</formula>
    </cfRule>
    <cfRule type="cellIs" dxfId="222" priority="200" operator="equal">
      <formula>"Leve"</formula>
    </cfRule>
    <cfRule type="cellIs" dxfId="221" priority="196" operator="equal">
      <formula>"Catastrófico"</formula>
    </cfRule>
    <cfRule type="cellIs" dxfId="220" priority="197" operator="equal">
      <formula>"Mayor"</formula>
    </cfRule>
  </conditionalFormatting>
  <conditionalFormatting sqref="Q166">
    <cfRule type="cellIs" dxfId="219" priority="183" operator="equal">
      <formula>"Moderado"</formula>
    </cfRule>
    <cfRule type="cellIs" dxfId="218" priority="182" operator="equal">
      <formula>"Mayor"</formula>
    </cfRule>
    <cfRule type="cellIs" dxfId="217" priority="181" operator="equal">
      <formula>"Catastrófico"</formula>
    </cfRule>
    <cfRule type="cellIs" dxfId="216" priority="184" operator="equal">
      <formula>"Menor"</formula>
    </cfRule>
    <cfRule type="cellIs" dxfId="215" priority="185" operator="equal">
      <formula>"Leve"</formula>
    </cfRule>
  </conditionalFormatting>
  <conditionalFormatting sqref="Q172:Q173">
    <cfRule type="cellIs" dxfId="214" priority="168" operator="equal">
      <formula>"Moderado"</formula>
    </cfRule>
    <cfRule type="cellIs" dxfId="213" priority="169" operator="equal">
      <formula>"Menor"</formula>
    </cfRule>
    <cfRule type="cellIs" dxfId="212" priority="170" operator="equal">
      <formula>"Leve"</formula>
    </cfRule>
    <cfRule type="cellIs" dxfId="211" priority="166" operator="equal">
      <formula>"Catastrófico"</formula>
    </cfRule>
    <cfRule type="cellIs" dxfId="210" priority="167" operator="equal">
      <formula>"Mayor"</formula>
    </cfRule>
  </conditionalFormatting>
  <conditionalFormatting sqref="Q179">
    <cfRule type="cellIs" dxfId="209" priority="151" operator="equal">
      <formula>"Catastrófico"</formula>
    </cfRule>
    <cfRule type="cellIs" dxfId="208" priority="155" operator="equal">
      <formula>"Leve"</formula>
    </cfRule>
    <cfRule type="cellIs" dxfId="207" priority="154" operator="equal">
      <formula>"Menor"</formula>
    </cfRule>
    <cfRule type="cellIs" dxfId="206" priority="153" operator="equal">
      <formula>"Moderado"</formula>
    </cfRule>
    <cfRule type="cellIs" dxfId="205" priority="152" operator="equal">
      <formula>"Mayor"</formula>
    </cfRule>
  </conditionalFormatting>
  <conditionalFormatting sqref="Q185">
    <cfRule type="cellIs" dxfId="204" priority="137" operator="equal">
      <formula>"Mayor"</formula>
    </cfRule>
    <cfRule type="cellIs" dxfId="203" priority="136" operator="equal">
      <formula>"Catastrófico"</formula>
    </cfRule>
    <cfRule type="cellIs" dxfId="202" priority="140" operator="equal">
      <formula>"Leve"</formula>
    </cfRule>
    <cfRule type="cellIs" dxfId="201" priority="139" operator="equal">
      <formula>"Menor"</formula>
    </cfRule>
    <cfRule type="cellIs" dxfId="200" priority="138" operator="equal">
      <formula>"Moderado"</formula>
    </cfRule>
  </conditionalFormatting>
  <conditionalFormatting sqref="Q188">
    <cfRule type="cellIs" dxfId="199" priority="125" operator="equal">
      <formula>"Leve"</formula>
    </cfRule>
    <cfRule type="cellIs" dxfId="198" priority="124" operator="equal">
      <formula>"Menor"</formula>
    </cfRule>
    <cfRule type="cellIs" dxfId="197" priority="123" operator="equal">
      <formula>"Moderado"</formula>
    </cfRule>
    <cfRule type="cellIs" dxfId="196" priority="121" operator="equal">
      <formula>"Catastrófico"</formula>
    </cfRule>
    <cfRule type="cellIs" dxfId="195" priority="122" operator="equal">
      <formula>"Mayor"</formula>
    </cfRule>
  </conditionalFormatting>
  <conditionalFormatting sqref="Q190">
    <cfRule type="cellIs" dxfId="194" priority="109" operator="equal">
      <formula>"Menor"</formula>
    </cfRule>
    <cfRule type="cellIs" dxfId="193" priority="110" operator="equal">
      <formula>"Leve"</formula>
    </cfRule>
    <cfRule type="cellIs" dxfId="192" priority="108" operator="equal">
      <formula>"Moderado"</formula>
    </cfRule>
    <cfRule type="cellIs" dxfId="191" priority="107" operator="equal">
      <formula>"Mayor"</formula>
    </cfRule>
    <cfRule type="cellIs" dxfId="190" priority="106" operator="equal">
      <formula>"Catastrófico"</formula>
    </cfRule>
  </conditionalFormatting>
  <conditionalFormatting sqref="Q196">
    <cfRule type="cellIs" dxfId="189" priority="95" operator="equal">
      <formula>"Leve"</formula>
    </cfRule>
    <cfRule type="cellIs" dxfId="188" priority="94" operator="equal">
      <formula>"Menor"</formula>
    </cfRule>
    <cfRule type="cellIs" dxfId="187" priority="93" operator="equal">
      <formula>"Moderado"</formula>
    </cfRule>
    <cfRule type="cellIs" dxfId="186" priority="92" operator="equal">
      <formula>"Mayor"</formula>
    </cfRule>
    <cfRule type="cellIs" dxfId="185" priority="91" operator="equal">
      <formula>"Catastrófico"</formula>
    </cfRule>
  </conditionalFormatting>
  <conditionalFormatting sqref="Q202:Q204">
    <cfRule type="cellIs" dxfId="184" priority="47" operator="equal">
      <formula>"Catastrófico"</formula>
    </cfRule>
    <cfRule type="cellIs" dxfId="183" priority="51" operator="equal">
      <formula>"Leve"</formula>
    </cfRule>
    <cfRule type="cellIs" dxfId="182" priority="48" operator="equal">
      <formula>"Mayor"</formula>
    </cfRule>
    <cfRule type="cellIs" dxfId="181" priority="49" operator="equal">
      <formula>"Moderado"</formula>
    </cfRule>
    <cfRule type="cellIs" dxfId="180" priority="50" operator="equal">
      <formula>"Menor"</formula>
    </cfRule>
  </conditionalFormatting>
  <conditionalFormatting sqref="Q210">
    <cfRule type="cellIs" dxfId="179" priority="6" operator="equal">
      <formula>"Mayor"</formula>
    </cfRule>
    <cfRule type="cellIs" dxfId="178" priority="8" operator="equal">
      <formula>"Menor"</formula>
    </cfRule>
    <cfRule type="cellIs" dxfId="177" priority="9" operator="equal">
      <formula>"Leve"</formula>
    </cfRule>
    <cfRule type="cellIs" dxfId="176" priority="5" operator="equal">
      <formula>"Catastrófico"</formula>
    </cfRule>
    <cfRule type="cellIs" dxfId="175" priority="7" operator="equal">
      <formula>"Moderado"</formula>
    </cfRule>
  </conditionalFormatting>
  <conditionalFormatting sqref="S10">
    <cfRule type="cellIs" dxfId="174" priority="561" operator="equal">
      <formula>"Moderado"</formula>
    </cfRule>
    <cfRule type="cellIs" dxfId="173" priority="559" operator="equal">
      <formula>"Extremo"</formula>
    </cfRule>
    <cfRule type="cellIs" dxfId="172" priority="560" operator="equal">
      <formula>"Alto"</formula>
    </cfRule>
    <cfRule type="cellIs" dxfId="171" priority="562" operator="equal">
      <formula>"Bajo"</formula>
    </cfRule>
  </conditionalFormatting>
  <conditionalFormatting sqref="S12">
    <cfRule type="cellIs" dxfId="170" priority="544" operator="equal">
      <formula>"Extremo"</formula>
    </cfRule>
    <cfRule type="cellIs" dxfId="169" priority="545" operator="equal">
      <formula>"Alto"</formula>
    </cfRule>
    <cfRule type="cellIs" dxfId="168" priority="546" operator="equal">
      <formula>"Moderado"</formula>
    </cfRule>
    <cfRule type="cellIs" dxfId="167" priority="547" operator="equal">
      <formula>"Bajo"</formula>
    </cfRule>
  </conditionalFormatting>
  <conditionalFormatting sqref="S18:S19">
    <cfRule type="cellIs" dxfId="166" priority="515" operator="equal">
      <formula>"Extremo"</formula>
    </cfRule>
    <cfRule type="cellIs" dxfId="165" priority="516" operator="equal">
      <formula>"Alto"</formula>
    </cfRule>
    <cfRule type="cellIs" dxfId="164" priority="517" operator="equal">
      <formula>"Moderado"</formula>
    </cfRule>
    <cfRule type="cellIs" dxfId="163" priority="518" operator="equal">
      <formula>"Bajo"</formula>
    </cfRule>
  </conditionalFormatting>
  <conditionalFormatting sqref="S22:S23">
    <cfRule type="cellIs" dxfId="162" priority="503" operator="equal">
      <formula>"Bajo"</formula>
    </cfRule>
    <cfRule type="cellIs" dxfId="161" priority="502" operator="equal">
      <formula>"Moderado"</formula>
    </cfRule>
    <cfRule type="cellIs" dxfId="160" priority="500" operator="equal">
      <formula>"Extremo"</formula>
    </cfRule>
    <cfRule type="cellIs" dxfId="159" priority="501" operator="equal">
      <formula>"Alto"</formula>
    </cfRule>
  </conditionalFormatting>
  <conditionalFormatting sqref="S25">
    <cfRule type="cellIs" dxfId="158" priority="490" operator="equal">
      <formula>"Alto"</formula>
    </cfRule>
    <cfRule type="cellIs" dxfId="157" priority="492" operator="equal">
      <formula>"Bajo"</formula>
    </cfRule>
    <cfRule type="cellIs" dxfId="156" priority="489" operator="equal">
      <formula>"Extremo"</formula>
    </cfRule>
    <cfRule type="cellIs" dxfId="155" priority="491" operator="equal">
      <formula>"Moderado"</formula>
    </cfRule>
  </conditionalFormatting>
  <conditionalFormatting sqref="S27">
    <cfRule type="cellIs" dxfId="154" priority="482" operator="equal">
      <formula>"Alto"</formula>
    </cfRule>
  </conditionalFormatting>
  <conditionalFormatting sqref="S27:S29">
    <cfRule type="cellIs" dxfId="153" priority="469" operator="equal">
      <formula>"Bajo"</formula>
    </cfRule>
    <cfRule type="cellIs" dxfId="152" priority="468" operator="equal">
      <formula>"Moderado"</formula>
    </cfRule>
    <cfRule type="cellIs" dxfId="151" priority="466" operator="equal">
      <formula>"Extremo"</formula>
    </cfRule>
  </conditionalFormatting>
  <conditionalFormatting sqref="S28 AM28">
    <cfRule type="cellIs" dxfId="150" priority="480" operator="equal">
      <formula>"Alto"</formula>
    </cfRule>
  </conditionalFormatting>
  <conditionalFormatting sqref="S29">
    <cfRule type="cellIs" dxfId="149" priority="467" operator="equal">
      <formula>"Alto"</formula>
    </cfRule>
  </conditionalFormatting>
  <conditionalFormatting sqref="S32:S35">
    <cfRule type="cellIs" dxfId="148" priority="451" operator="equal">
      <formula>"Alto"</formula>
    </cfRule>
    <cfRule type="cellIs" dxfId="147" priority="452" operator="equal">
      <formula>"Moderado"</formula>
    </cfRule>
    <cfRule type="cellIs" dxfId="146" priority="450" operator="equal">
      <formula>"Extremo"</formula>
    </cfRule>
    <cfRule type="cellIs" dxfId="145" priority="453" operator="equal">
      <formula>"Bajo"</formula>
    </cfRule>
  </conditionalFormatting>
  <conditionalFormatting sqref="S37">
    <cfRule type="cellIs" dxfId="144" priority="436" operator="equal">
      <formula>"Alto"</formula>
    </cfRule>
    <cfRule type="cellIs" dxfId="143" priority="438" operator="equal">
      <formula>"Bajo"</formula>
    </cfRule>
    <cfRule type="cellIs" dxfId="142" priority="437" operator="equal">
      <formula>"Moderado"</formula>
    </cfRule>
    <cfRule type="cellIs" dxfId="141" priority="435" operator="equal">
      <formula>"Extremo"</formula>
    </cfRule>
  </conditionalFormatting>
  <conditionalFormatting sqref="S40">
    <cfRule type="cellIs" dxfId="140" priority="420" operator="equal">
      <formula>"Extremo"</formula>
    </cfRule>
    <cfRule type="cellIs" dxfId="139" priority="421" operator="equal">
      <formula>"Alto"</formula>
    </cfRule>
    <cfRule type="cellIs" dxfId="138" priority="422" operator="equal">
      <formula>"Moderado"</formula>
    </cfRule>
    <cfRule type="cellIs" dxfId="137" priority="423" operator="equal">
      <formula>"Bajo"</formula>
    </cfRule>
  </conditionalFormatting>
  <conditionalFormatting sqref="S43">
    <cfRule type="cellIs" dxfId="136" priority="410" operator="equal">
      <formula>"Extremo"</formula>
    </cfRule>
    <cfRule type="cellIs" dxfId="135" priority="412" operator="equal">
      <formula>"Moderado"</formula>
    </cfRule>
    <cfRule type="cellIs" dxfId="134" priority="413" operator="equal">
      <formula>"Bajo"</formula>
    </cfRule>
    <cfRule type="cellIs" dxfId="133" priority="411" operator="equal">
      <formula>"Alto"</formula>
    </cfRule>
  </conditionalFormatting>
  <conditionalFormatting sqref="S74">
    <cfRule type="cellIs" dxfId="132" priority="374" operator="equal">
      <formula>"Moderado"</formula>
    </cfRule>
    <cfRule type="cellIs" dxfId="131" priority="373" operator="equal">
      <formula>"Alto"</formula>
    </cfRule>
    <cfRule type="cellIs" dxfId="130" priority="372" operator="equal">
      <formula>"Extremo"</formula>
    </cfRule>
    <cfRule type="cellIs" dxfId="129" priority="375" operator="equal">
      <formula>"Bajo"</formula>
    </cfRule>
  </conditionalFormatting>
  <conditionalFormatting sqref="S80">
    <cfRule type="cellIs" dxfId="128" priority="360" operator="equal">
      <formula>"Bajo"</formula>
    </cfRule>
    <cfRule type="cellIs" dxfId="127" priority="359" operator="equal">
      <formula>"Moderado"</formula>
    </cfRule>
    <cfRule type="cellIs" dxfId="126" priority="358" operator="equal">
      <formula>"Alto"</formula>
    </cfRule>
    <cfRule type="cellIs" dxfId="125" priority="357" operator="equal">
      <formula>"Extremo"</formula>
    </cfRule>
  </conditionalFormatting>
  <conditionalFormatting sqref="S86">
    <cfRule type="cellIs" dxfId="124" priority="343" operator="equal">
      <formula>"Alto"</formula>
    </cfRule>
    <cfRule type="cellIs" dxfId="123" priority="344" operator="equal">
      <formula>"Moderado"</formula>
    </cfRule>
    <cfRule type="cellIs" dxfId="122" priority="345" operator="equal">
      <formula>"Bajo"</formula>
    </cfRule>
    <cfRule type="cellIs" dxfId="121" priority="342" operator="equal">
      <formula>"Extremo"</formula>
    </cfRule>
  </conditionalFormatting>
  <conditionalFormatting sqref="S92">
    <cfRule type="cellIs" dxfId="120" priority="330" operator="equal">
      <formula>"Bajo"</formula>
    </cfRule>
    <cfRule type="cellIs" dxfId="119" priority="329" operator="equal">
      <formula>"Moderado"</formula>
    </cfRule>
    <cfRule type="cellIs" dxfId="118" priority="328" operator="equal">
      <formula>"Alto"</formula>
    </cfRule>
    <cfRule type="cellIs" dxfId="117" priority="327" operator="equal">
      <formula>"Extremo"</formula>
    </cfRule>
  </conditionalFormatting>
  <conditionalFormatting sqref="S98">
    <cfRule type="cellIs" dxfId="116" priority="314" operator="equal">
      <formula>"Moderado"</formula>
    </cfRule>
    <cfRule type="cellIs" dxfId="115" priority="312" operator="equal">
      <formula>"Extremo"</formula>
    </cfRule>
    <cfRule type="cellIs" dxfId="114" priority="313" operator="equal">
      <formula>"Alto"</formula>
    </cfRule>
    <cfRule type="cellIs" dxfId="113" priority="315" operator="equal">
      <formula>"Bajo"</formula>
    </cfRule>
  </conditionalFormatting>
  <conditionalFormatting sqref="S104 S110 S116 S121">
    <cfRule type="cellIs" dxfId="112" priority="301" operator="equal">
      <formula>"Bajo"</formula>
    </cfRule>
    <cfRule type="cellIs" dxfId="111" priority="300" operator="equal">
      <formula>"Moderado"</formula>
    </cfRule>
    <cfRule type="cellIs" dxfId="110" priority="299" operator="equal">
      <formula>"Alto"</formula>
    </cfRule>
    <cfRule type="cellIs" dxfId="109" priority="298" operator="equal">
      <formula>"Extremo"</formula>
    </cfRule>
  </conditionalFormatting>
  <conditionalFormatting sqref="S127">
    <cfRule type="cellIs" dxfId="108" priority="282" operator="equal">
      <formula>"Extremo"</formula>
    </cfRule>
    <cfRule type="cellIs" dxfId="107" priority="284" operator="equal">
      <formula>"Moderado"</formula>
    </cfRule>
    <cfRule type="cellIs" dxfId="106" priority="285" operator="equal">
      <formula>"Bajo"</formula>
    </cfRule>
    <cfRule type="cellIs" dxfId="105" priority="283" operator="equal">
      <formula>"Alto"</formula>
    </cfRule>
  </conditionalFormatting>
  <conditionalFormatting sqref="S133">
    <cfRule type="cellIs" dxfId="104" priority="269" operator="equal">
      <formula>"Moderado"</formula>
    </cfRule>
    <cfRule type="cellIs" dxfId="103" priority="270" operator="equal">
      <formula>"Bajo"</formula>
    </cfRule>
    <cfRule type="cellIs" dxfId="102" priority="267" operator="equal">
      <formula>"Extremo"</formula>
    </cfRule>
    <cfRule type="cellIs" dxfId="101" priority="268" operator="equal">
      <formula>"Alto"</formula>
    </cfRule>
  </conditionalFormatting>
  <conditionalFormatting sqref="S139">
    <cfRule type="cellIs" dxfId="100" priority="255" operator="equal">
      <formula>"Bajo"</formula>
    </cfRule>
    <cfRule type="cellIs" dxfId="99" priority="254" operator="equal">
      <formula>"Moderado"</formula>
    </cfRule>
    <cfRule type="cellIs" dxfId="98" priority="252" operator="equal">
      <formula>"Extremo"</formula>
    </cfRule>
    <cfRule type="cellIs" dxfId="97" priority="253" operator="equal">
      <formula>"Alto"</formula>
    </cfRule>
  </conditionalFormatting>
  <conditionalFormatting sqref="S145">
    <cfRule type="cellIs" dxfId="96" priority="237" operator="equal">
      <formula>"Extremo"</formula>
    </cfRule>
    <cfRule type="cellIs" dxfId="95" priority="238" operator="equal">
      <formula>"Alto"</formula>
    </cfRule>
    <cfRule type="cellIs" dxfId="94" priority="239" operator="equal">
      <formula>"Moderado"</formula>
    </cfRule>
    <cfRule type="cellIs" dxfId="93" priority="240" operator="equal">
      <formula>"Bajo"</formula>
    </cfRule>
  </conditionalFormatting>
  <conditionalFormatting sqref="S151">
    <cfRule type="cellIs" dxfId="92" priority="224" operator="equal">
      <formula>"Moderado"</formula>
    </cfRule>
    <cfRule type="cellIs" dxfId="91" priority="223" operator="equal">
      <formula>"Alto"</formula>
    </cfRule>
    <cfRule type="cellIs" dxfId="90" priority="222" operator="equal">
      <formula>"Extremo"</formula>
    </cfRule>
    <cfRule type="cellIs" dxfId="89" priority="225" operator="equal">
      <formula>"Bajo"</formula>
    </cfRule>
  </conditionalFormatting>
  <conditionalFormatting sqref="S157">
    <cfRule type="cellIs" dxfId="88" priority="207" operator="equal">
      <formula>"Extremo"</formula>
    </cfRule>
    <cfRule type="cellIs" dxfId="87" priority="208" operator="equal">
      <formula>"Alto"</formula>
    </cfRule>
    <cfRule type="cellIs" dxfId="86" priority="209" operator="equal">
      <formula>"Moderado"</formula>
    </cfRule>
    <cfRule type="cellIs" dxfId="85" priority="210" operator="equal">
      <formula>"Bajo"</formula>
    </cfRule>
  </conditionalFormatting>
  <conditionalFormatting sqref="S163">
    <cfRule type="cellIs" dxfId="84" priority="192" operator="equal">
      <formula>"Extremo"</formula>
    </cfRule>
    <cfRule type="cellIs" dxfId="83" priority="193" operator="equal">
      <formula>"Alto"</formula>
    </cfRule>
    <cfRule type="cellIs" dxfId="82" priority="194" operator="equal">
      <formula>"Moderado"</formula>
    </cfRule>
    <cfRule type="cellIs" dxfId="81" priority="195" operator="equal">
      <formula>"Bajo"</formula>
    </cfRule>
  </conditionalFormatting>
  <conditionalFormatting sqref="S166">
    <cfRule type="cellIs" dxfId="80" priority="180" operator="equal">
      <formula>"Bajo"</formula>
    </cfRule>
    <cfRule type="cellIs" dxfId="79" priority="179" operator="equal">
      <formula>"Moderado"</formula>
    </cfRule>
    <cfRule type="cellIs" dxfId="78" priority="178" operator="equal">
      <formula>"Alto"</formula>
    </cfRule>
    <cfRule type="cellIs" dxfId="77" priority="177" operator="equal">
      <formula>"Extremo"</formula>
    </cfRule>
  </conditionalFormatting>
  <conditionalFormatting sqref="S172:S173">
    <cfRule type="cellIs" dxfId="76" priority="165" operator="equal">
      <formula>"Bajo"</formula>
    </cfRule>
    <cfRule type="cellIs" dxfId="75" priority="164" operator="equal">
      <formula>"Moderado"</formula>
    </cfRule>
    <cfRule type="cellIs" dxfId="74" priority="163" operator="equal">
      <formula>"Alto"</formula>
    </cfRule>
    <cfRule type="cellIs" dxfId="73" priority="162" operator="equal">
      <formula>"Extremo"</formula>
    </cfRule>
  </conditionalFormatting>
  <conditionalFormatting sqref="S179">
    <cfRule type="cellIs" dxfId="72" priority="148" operator="equal">
      <formula>"Alto"</formula>
    </cfRule>
    <cfRule type="cellIs" dxfId="71" priority="147" operator="equal">
      <formula>"Extremo"</formula>
    </cfRule>
    <cfRule type="cellIs" dxfId="70" priority="150" operator="equal">
      <formula>"Bajo"</formula>
    </cfRule>
    <cfRule type="cellIs" dxfId="69" priority="149" operator="equal">
      <formula>"Moderado"</formula>
    </cfRule>
  </conditionalFormatting>
  <conditionalFormatting sqref="S185">
    <cfRule type="cellIs" dxfId="68" priority="134" operator="equal">
      <formula>"Moderado"</formula>
    </cfRule>
    <cfRule type="cellIs" dxfId="67" priority="132" operator="equal">
      <formula>"Extremo"</formula>
    </cfRule>
    <cfRule type="cellIs" dxfId="66" priority="133" operator="equal">
      <formula>"Alto"</formula>
    </cfRule>
    <cfRule type="cellIs" dxfId="65" priority="135" operator="equal">
      <formula>"Bajo"</formula>
    </cfRule>
  </conditionalFormatting>
  <conditionalFormatting sqref="S188">
    <cfRule type="cellIs" dxfId="64" priority="120" operator="equal">
      <formula>"Bajo"</formula>
    </cfRule>
    <cfRule type="cellIs" dxfId="63" priority="118" operator="equal">
      <formula>"Alto"</formula>
    </cfRule>
    <cfRule type="cellIs" dxfId="62" priority="117" operator="equal">
      <formula>"Extremo"</formula>
    </cfRule>
    <cfRule type="cellIs" dxfId="61" priority="119" operator="equal">
      <formula>"Moderado"</formula>
    </cfRule>
  </conditionalFormatting>
  <conditionalFormatting sqref="S190">
    <cfRule type="cellIs" dxfId="60" priority="102" operator="equal">
      <formula>"Extremo"</formula>
    </cfRule>
    <cfRule type="cellIs" dxfId="59" priority="103" operator="equal">
      <formula>"Alto"</formula>
    </cfRule>
    <cfRule type="cellIs" dxfId="58" priority="104" operator="equal">
      <formula>"Moderado"</formula>
    </cfRule>
    <cfRule type="cellIs" dxfId="57" priority="105" operator="equal">
      <formula>"Bajo"</formula>
    </cfRule>
  </conditionalFormatting>
  <conditionalFormatting sqref="S196">
    <cfRule type="cellIs" dxfId="56" priority="88" operator="equal">
      <formula>"Alto"</formula>
    </cfRule>
    <cfRule type="cellIs" dxfId="55" priority="87" operator="equal">
      <formula>"Extremo"</formula>
    </cfRule>
    <cfRule type="cellIs" dxfId="54" priority="90" operator="equal">
      <formula>"Bajo"</formula>
    </cfRule>
    <cfRule type="cellIs" dxfId="53" priority="89" operator="equal">
      <formula>"Moderado"</formula>
    </cfRule>
  </conditionalFormatting>
  <conditionalFormatting sqref="S202:S204">
    <cfRule type="cellIs" dxfId="52" priority="46" operator="equal">
      <formula>"Bajo"</formula>
    </cfRule>
    <cfRule type="cellIs" dxfId="51" priority="44" operator="equal">
      <formula>"Alto"</formula>
    </cfRule>
    <cfRule type="cellIs" dxfId="50" priority="43" operator="equal">
      <formula>"Extremo"</formula>
    </cfRule>
    <cfRule type="cellIs" dxfId="49" priority="45" operator="equal">
      <formula>"Moderado"</formula>
    </cfRule>
  </conditionalFormatting>
  <conditionalFormatting sqref="S210">
    <cfRule type="cellIs" dxfId="48" priority="1" operator="equal">
      <formula>"Extremo"</formula>
    </cfRule>
    <cfRule type="cellIs" dxfId="47" priority="3" operator="equal">
      <formula>"Moderado"</formula>
    </cfRule>
    <cfRule type="cellIs" dxfId="46" priority="2" operator="equal">
      <formula>"Alto"</formula>
    </cfRule>
    <cfRule type="cellIs" dxfId="45" priority="4" operator="equal">
      <formula>"Bajo"</formula>
    </cfRule>
  </conditionalFormatting>
  <conditionalFormatting sqref="AI10:AI13">
    <cfRule type="cellIs" dxfId="44" priority="542" operator="equal">
      <formula>"Muy Baja"</formula>
    </cfRule>
    <cfRule type="cellIs" dxfId="43" priority="541" operator="equal">
      <formula>"Baja"</formula>
    </cfRule>
    <cfRule type="cellIs" dxfId="42" priority="540" operator="equal">
      <formula>"Media"</formula>
    </cfRule>
    <cfRule type="cellIs" dxfId="41" priority="539" operator="equal">
      <formula>"Alta"</formula>
    </cfRule>
    <cfRule type="cellIs" dxfId="40" priority="538" operator="equal">
      <formula>"Muy Alta"</formula>
    </cfRule>
  </conditionalFormatting>
  <conditionalFormatting sqref="AI18:AI46">
    <cfRule type="cellIs" dxfId="39" priority="405" operator="equal">
      <formula>"Muy Alta"</formula>
    </cfRule>
    <cfRule type="cellIs" dxfId="38" priority="406" operator="equal">
      <formula>"Alta"</formula>
    </cfRule>
    <cfRule type="cellIs" dxfId="37" priority="407" operator="equal">
      <formula>"Media"</formula>
    </cfRule>
    <cfRule type="cellIs" dxfId="36" priority="409" operator="equal">
      <formula>"Muy Baja"</formula>
    </cfRule>
    <cfRule type="cellIs" dxfId="35" priority="408" operator="equal">
      <formula>"Baja"</formula>
    </cfRule>
  </conditionalFormatting>
  <conditionalFormatting sqref="AI50:AI215">
    <cfRule type="cellIs" dxfId="34" priority="20" operator="equal">
      <formula>"Alta"</formula>
    </cfRule>
    <cfRule type="cellIs" dxfId="33" priority="21" operator="equal">
      <formula>"Media"</formula>
    </cfRule>
    <cfRule type="cellIs" dxfId="32" priority="22" operator="equal">
      <formula>"Baja"</formula>
    </cfRule>
    <cfRule type="cellIs" dxfId="31" priority="23" operator="equal">
      <formula>"Muy Baja"</formula>
    </cfRule>
    <cfRule type="cellIs" dxfId="30" priority="19" operator="equal">
      <formula>"Muy Alta"</formula>
    </cfRule>
  </conditionalFormatting>
  <conditionalFormatting sqref="AK10:AK13">
    <cfRule type="cellIs" dxfId="29" priority="535" operator="equal">
      <formula>"Moderado"</formula>
    </cfRule>
    <cfRule type="cellIs" dxfId="28" priority="534" operator="equal">
      <formula>"Mayor"</formula>
    </cfRule>
    <cfRule type="cellIs" dxfId="27" priority="536" operator="equal">
      <formula>"Menor"</formula>
    </cfRule>
    <cfRule type="cellIs" dxfId="26" priority="537" operator="equal">
      <formula>"Leve"</formula>
    </cfRule>
    <cfRule type="cellIs" dxfId="25" priority="533" operator="equal">
      <formula>"Catastrófico"</formula>
    </cfRule>
  </conditionalFormatting>
  <conditionalFormatting sqref="AK18:AK46">
    <cfRule type="cellIs" dxfId="24" priority="400" operator="equal">
      <formula>"Catastrófico"</formula>
    </cfRule>
    <cfRule type="cellIs" dxfId="23" priority="401" operator="equal">
      <formula>"Mayor"</formula>
    </cfRule>
    <cfRule type="cellIs" dxfId="22" priority="404" operator="equal">
      <formula>"Leve"</formula>
    </cfRule>
    <cfRule type="cellIs" dxfId="21" priority="403" operator="equal">
      <formula>"Menor"</formula>
    </cfRule>
    <cfRule type="cellIs" dxfId="20" priority="402" operator="equal">
      <formula>"Moderado"</formula>
    </cfRule>
  </conditionalFormatting>
  <conditionalFormatting sqref="AK74:AK215">
    <cfRule type="cellIs" dxfId="19" priority="16" operator="equal">
      <formula>"Moderado"</formula>
    </cfRule>
    <cfRule type="cellIs" dxfId="18" priority="14" operator="equal">
      <formula>"Catastrófico"</formula>
    </cfRule>
    <cfRule type="cellIs" dxfId="17" priority="15" operator="equal">
      <formula>"Mayor"</formula>
    </cfRule>
    <cfRule type="cellIs" dxfId="16" priority="17" operator="equal">
      <formula>"Menor"</formula>
    </cfRule>
    <cfRule type="cellIs" dxfId="15" priority="18" operator="equal">
      <formula>"Leve"</formula>
    </cfRule>
  </conditionalFormatting>
  <conditionalFormatting sqref="AM10:AM13">
    <cfRule type="cellIs" dxfId="14" priority="529" operator="equal">
      <formula>"Extremo"</formula>
    </cfRule>
    <cfRule type="cellIs" dxfId="13" priority="532" operator="equal">
      <formula>"Bajo"</formula>
    </cfRule>
    <cfRule type="cellIs" dxfId="12" priority="531" operator="equal">
      <formula>"Moderado"</formula>
    </cfRule>
    <cfRule type="cellIs" dxfId="11" priority="530" operator="equal">
      <formula>"Alto"</formula>
    </cfRule>
  </conditionalFormatting>
  <conditionalFormatting sqref="AM18:AM26">
    <cfRule type="cellIs" dxfId="10" priority="498" operator="equal">
      <formula>"Alto"</formula>
    </cfRule>
  </conditionalFormatting>
  <conditionalFormatting sqref="AM18:AM46">
    <cfRule type="cellIs" dxfId="9" priority="399" operator="equal">
      <formula>"Bajo"</formula>
    </cfRule>
    <cfRule type="cellIs" dxfId="8" priority="398" operator="equal">
      <formula>"Moderado"</formula>
    </cfRule>
    <cfRule type="cellIs" dxfId="7" priority="396" operator="equal">
      <formula>"Extremo"</formula>
    </cfRule>
  </conditionalFormatting>
  <conditionalFormatting sqref="AM27">
    <cfRule type="cellIs" dxfId="6" priority="481" operator="equal">
      <formula>"Alto"</formula>
    </cfRule>
  </conditionalFormatting>
  <conditionalFormatting sqref="AM29:AM31">
    <cfRule type="cellIs" dxfId="5" priority="464" operator="equal">
      <formula>"Alto"</formula>
    </cfRule>
  </conditionalFormatting>
  <conditionalFormatting sqref="AM32:AM46">
    <cfRule type="cellIs" dxfId="4" priority="397" operator="equal">
      <formula>"Alto"</formula>
    </cfRule>
  </conditionalFormatting>
  <conditionalFormatting sqref="AM74:AM215">
    <cfRule type="cellIs" dxfId="3" priority="11" operator="equal">
      <formula>"Alto"</formula>
    </cfRule>
    <cfRule type="cellIs" dxfId="2" priority="12" operator="equal">
      <formula>"Moderado"</formula>
    </cfRule>
    <cfRule type="cellIs" dxfId="1" priority="10" operator="equal">
      <formula>"Extremo"</formula>
    </cfRule>
    <cfRule type="cellIs" dxfId="0" priority="13" operator="equal">
      <formula>"Bajo"</formula>
    </cfRule>
  </conditionalFormatting>
  <dataValidations count="32">
    <dataValidation type="list" allowBlank="1" showInputMessage="1" showErrorMessage="1" sqref="AN10:AN41 AN43:AN215" xr:uid="{7C4370C5-D25E-414A-8BAD-90C142A87FE9}">
      <formula1>"Aceptar, Evitar, Reducir (mitigar), Reducir (transferir),"</formula1>
    </dataValidation>
    <dataValidation type="whole" allowBlank="1" showInputMessage="1" showErrorMessage="1" sqref="L10:L25 L27:L29 L32:L35 L37 L40 L43:L215" xr:uid="{13E8B427-3EAE-49C4-A87B-9CD5BA3D63C6}">
      <formula1>1</formula1>
      <formula2>100000</formula2>
    </dataValidation>
    <dataValidation allowBlank="1" showInputMessage="1" showErrorMessage="1" promptTitle="Propósito del control" prompt="Describe el que hacemos (acción) que se realiza como parte del control, debe estar en verbo" sqref="X8:X9" xr:uid="{EFC417C3-6260-4741-AF79-84E57B984A48}"/>
    <dataValidation allowBlank="1" showInputMessage="1" showErrorMessage="1" promptTitle="Periodicidad" prompt="Registre la periodicidad con la que se realiza esta actividad (control):_x000a_Diaria_x000a_Semanal_x000a_Quincenal_x000a_Mensual _x000a_Bimestral _x000a_Trimestral _x000a_Cuatrimestral _x000a_Semestral _x000a_Anual _x000a_Cada vez que...." sqref="W8:W9" xr:uid="{36319E4B-DEC0-429B-B68A-9690479A6DF5}"/>
    <dataValidation allowBlank="1" showInputMessage="1" showErrorMessage="1" promptTitle="Responsable" prompt="Hace referencia al cargo del servidor (funcionario o contratista) que aplica el control." sqref="V8:V9" xr:uid="{88525D5C-5591-46EB-928D-2D443889D1AD}"/>
    <dataValidation allowBlank="1" showInputMessage="1" showErrorMessage="1" promptTitle="¿QUÉ PUEDE SUCEDER?" prompt="Describa cuál es el evento o situación que puede obstaculizar el cumplimiento de los objetivos del proceso o de la Supertransporte" sqref="F8:F9" xr:uid="{0216C42C-6898-4371-A2F5-7E22EE76B32F}"/>
    <dataValidation allowBlank="1" showInputMessage="1" showErrorMessage="1" promptTitle="Tratamiento" prompt="Seleccione el tipo de tratamiento que realizara para el riesgos esto puede ser " sqref="AN8:AN9" xr:uid="{CA825450-4378-4589-8879-665F9EA14CE3}"/>
    <dataValidation allowBlank="1" showInputMessage="1" showErrorMessage="1" promptTitle="Impacto residual" prompt="Esta casilla se genera de forma automatica y permite evaluar como los controles correctivos mitigan el impacto  y de manera acumulativa y decreciente con el resto de los controles.  El riesgo residual final esta en la  Zona de riesgo final" sqref="AK8:AK9" xr:uid="{9D812543-F7D1-4847-BAE7-6060408F495A}"/>
    <dataValidation allowBlank="1" showInputMessage="1" showErrorMessage="1" promptTitle="Probabilidad Residual" prompt="Esta casilla se genera de forma automatica y permite evaluar como los controles preventivo y detectivos mitigan la probabilidad y de manera acumulativa y decreciente con el resto de los controles.  El riesgo residual final esta en la  Zona de riesgo final" sqref="AH8:AH9" xr:uid="{D208B378-8A42-46FD-B5B7-BD4AD46E7862}"/>
    <dataValidation allowBlank="1" showInputMessage="1" showErrorMessage="1" promptTitle="Evidencia" prompt="Evalue el control con respecto a la evidencia de aplicación del control selccionando sin registro, si no cuneta con la evidencia de aplicación del control o con registro si este control tiene evidencia de su aplicación." sqref="AG9" xr:uid="{E6BBDB87-9C62-40A2-8C93-149FB0F2CC78}"/>
    <dataValidation allowBlank="1" showInputMessage="1" showErrorMessage="1" promptTitle="Frecuencia" prompt="Seleccione la frecuencia del control , seleccionado si se realiza de forma continua o de forma aleatoria" sqref="AF9" xr:uid="{43F5B109-6009-47E9-BC70-A4C3029A7A8D}"/>
    <dataValidation allowBlank="1" showInputMessage="1" showErrorMessage="1" promptTitle="Calificación " prompt="Este valor resulta de la suma del tipo de control y su implementación, saldra de forma automática_x000a_" sqref="AD9" xr:uid="{D3650739-EE7B-445F-B93F-E3C3613073D1}"/>
    <dataValidation allowBlank="1" showInputMessage="1" showErrorMessage="1" promptTitle="Documentación " prompt="Evalue la documentación del control seleccionado si este se entra documenta o esta sin documentar._x000a__x000a_En caso de que el control no este documentado recuerde que el plan de acción debe incluir estas actividades que ayudan a fortalecer el control." sqref="AE9" xr:uid="{DA7B3D39-4585-4162-ACD4-BD9402C04E56}"/>
    <dataValidation allowBlank="1" showInputMessage="1" showErrorMessage="1" promptTitle="Implementación" prompt="Evalué:_x000a_Automático: Son actividades de procesamiento o validación de información que se ejecutan por un sistema y/o aplicativo. Calificación 25%_x000a_Manual: Controles que son ejecutados por una persona, tiene implícito el error humano. Calificación 15%" sqref="AC9" xr:uid="{A4C5E311-9B1D-4E1A-A499-86346B26265A}"/>
    <dataValidation allowBlank="1" showInputMessage="1" showErrorMessage="1" promptTitle="Que hacer si no se aplica contro" prompt="Indique que se hace si el control no se  aplica_x000a_" sqref="Z8:Z9" xr:uid="{F3D014BF-EC16-4795-8944-3096A7A975D6}"/>
    <dataValidation allowBlank="1" showInputMessage="1" showErrorMessage="1" promptTitle="Complemento " prompt="Corresponde a los detalles que permiten identificar el objetivo del control o especifican como se realiza el control " sqref="Y8:Y9" xr:uid="{ECBAE302-6E6C-42B4-9F64-A27A24D3E497}"/>
    <dataValidation allowBlank="1" showInputMessage="1" showErrorMessage="1" promptTitle="Tipo de control" prompt="Preventivo: 25%_x000a_Detectivo: 15%_x000a_Correctivo:10%_x000a_" sqref="AB9" xr:uid="{75C90FAD-C75B-4BEC-B9B8-3A842F24B35F}"/>
    <dataValidation allowBlank="1" showInputMessage="1" showErrorMessage="1" promptTitle="Afectación (automático)" prompt="Esta casilla se completa automáticamente a partir de la información diligenciada en las casillas de &quot;Atributos&quot;" sqref="AA8:AA9" xr:uid="{9887E41A-B765-4698-B8ED-BA7D1FE184AB}"/>
    <dataValidation allowBlank="1" showInputMessage="1" showErrorMessage="1" promptTitle="No. Control" prompt="Número consecutivo de los controles que tiene el riesgo que se está analizando." sqref="T8:T9" xr:uid="{03D62F89-99D4-4FE7-B27F-FF83B2293C54}"/>
    <dataValidation allowBlank="1" showInputMessage="1" showErrorMessage="1" promptTitle="ZONA DE RIESGO INHERENTE (autom)" prompt="Es la ubicacion del riesgo antes controles en la matriz de calor de acuerdo con la frecuencia y el impacto. Se puede ubicar en:_x000a__x000a_Bajo: verde_x000a_Moderado: amarillo_x000a_Alto: naranja_x000a_Extremo: rojo _x000a__x000a_Ver hoja &quot;Matriz de Calor Inherente&quot;" sqref="S8:S9" xr:uid="{201FAC89-282C-404D-8767-A38D2DED2480}"/>
    <dataValidation allowBlank="1" showInputMessage="1" showErrorMessage="1" promptTitle="PORCENTAJE (automática)" prompt="Es la asignación porcentual que recibe el riesgo de acuerdo con el impacto definido:" sqref="R8:R9" xr:uid="{52E7CCCB-BB26-4027-ACD0-4B0CD3BC5056}"/>
    <dataValidation allowBlank="1" showInputMessage="1" showErrorMessage="1" promptTitle="IMPACTO INHERENTE (automático)" prompt="Este se evalúa acorde a la afectación económica o reputacional_x000a_Leve 20%_x000a_Menor 40%_x000a_Moderado 60%_x000a_Mayor 80%_x000a_Catastrófico 100%_x000a_" sqref="Q8:Q9" xr:uid="{F262DF15-E234-4D15-9715-C24592AB7D8C}"/>
    <dataValidation allowBlank="1" showInputMessage="1" showErrorMessage="1" promptTitle="Criterios de impacto" prompt="Seleccione de la lista desplegable la afectación del riesgo en salarios mínimos legales mensuales vigentes (SMLMV) o perdida reputacional " sqref="O8:O9" xr:uid="{A6106357-223C-4429-90C7-49D47C51F577}"/>
    <dataValidation allowBlank="1" showInputMessage="1" showErrorMessage="1" promptTitle="Probabilidad" prompt="Es la asignación porcentual que recibe el riesgo de acuerdo con la frecuencia definida:_x000a_Muy baja: 20%_x000a_Baja: 40%_x000a_Media: 60%_x000a_Alta: 80%_x000a_Muy alta: 100%_x000a_" sqref="N8:N9" xr:uid="{1142BB78-DE52-4879-9D45-373D8AB0E91E}"/>
    <dataValidation allowBlank="1" showInputMessage="1" showErrorMessage="1" promptTitle="Probabilidad inherente " prompt="Es la posibilidad de ocurrencia del riesgo de acuerdo con su frecuencia:_x000a_Muy baja: máximo 2 veces al año_x000a_Baja: de 3 a 24 veces en el año._x000a_Media: de 24 a 500 veces en el año_x000a_Alta: de 500 a 5.000 veces en el año_x000a_Muy alta: Mas de 5.000 veces en el año_x000a__x000a_" sqref="M8:M9" xr:uid="{1626E171-A0A2-41A8-A0FD-2CC417AE8591}"/>
    <dataValidation allowBlank="1" showInputMessage="1" showErrorMessage="1" promptTitle="Frecuencia" prompt="Escriba el número de veces que se pasa por el punto de riesgo, es decir, el número de veces que se realiza la actividad generadora del riesgo en el periodo de 1 año._x000a_" sqref="L8:L9" xr:uid="{70216656-3F45-4AD6-9D39-2BC457A9D06A}"/>
    <dataValidation allowBlank="1" showInputMessage="1" showErrorMessage="1" promptTitle="Clasificación del riesgo" prompt="Es la agrupación por categorías de los riesgos identificados de acuerdo su naturaleza. Seleccione en la lista desplegable según corresponda." sqref="K8:K9" xr:uid="{D9B506AD-E3B0-41E8-AEB1-3FFEEF51173A}"/>
    <dataValidation allowBlank="1" showInputMessage="1" showErrorMessage="1" promptTitle="CAUSA RAIZ" prompt="Es la causa principal o básica, corresponden a las razones por la cuales se puede presentar el riesgo, son la base para la definición de controles en la etapa de valoración del riesgo. Pueden ser una o varias.  Hacer uso de hoja de  análisis causal. " sqref="I8:I9" xr:uid="{C03118F6-3356-43C2-98D6-932930B8A6DA}"/>
    <dataValidation allowBlank="1" showInputMessage="1" showErrorMessage="1" promptTitle="CAUSA INMEDIATA" prompt="Hacen referencia a las circunstancias o situaciones más evidentes sobre las cuales se presenta el riesgo, las mismas no constituyen la causa principal o base para que se presente el riesgo._x000a_" sqref="H8:H9" xr:uid="{F1F171D5-8777-480F-8F52-AB68BBB61A31}"/>
    <dataValidation allowBlank="1" showInputMessage="1" showErrorMessage="1" promptTitle="IMPACTO" prompt="Hace referencia a las consecuencias que puede ocasionar a la organización la materialización del riesgo._x000a_Seleccione de la lista desplegable la que corresponda según el impacto (Económico, Reputacional o ambas)_x000a_" sqref="G8:G9" xr:uid="{DC511D56-E276-4597-B4FB-BA6738639E0D}"/>
    <dataValidation allowBlank="1" showInputMessage="1" showErrorMessage="1" promptTitle="Control:" prompt="Registre el nombre o la descripción del control que aplica." sqref="U8:U9" xr:uid="{9295D29C-370B-411A-A5E5-513ACD67A7DC}"/>
    <dataValidation allowBlank="1" showInputMessage="1" showErrorMessage="1" promptTitle="Descripción del riesgo" prompt="Registre en este espacio el riesgo teniendo en cuenta la siguiente estructura:_x000a_Posibilidad de... + Impacto para la entidad (Qué) + Causa Inmediata (Cómo) + Causa Raíz (Por qué)_x000a__x000a__x000a_" sqref="J8:J9" xr:uid="{D1886639-A85A-41C3-99DD-1299A45801FD}"/>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progId="PBrush" shapeId="1025" r:id="rId4">
          <objectPr defaultSize="0" autoPict="0" altText="" r:id="rId5">
            <anchor moveWithCells="1" sizeWithCells="1">
              <from>
                <xdr:col>2</xdr:col>
                <xdr:colOff>1695450</xdr:colOff>
                <xdr:row>0</xdr:row>
                <xdr:rowOff>0</xdr:rowOff>
              </from>
              <to>
                <xdr:col>4</xdr:col>
                <xdr:colOff>771525</xdr:colOff>
                <xdr:row>4</xdr:row>
                <xdr:rowOff>161925</xdr:rowOff>
              </to>
            </anchor>
          </objectPr>
        </oleObject>
      </mc:Choice>
      <mc:Fallback>
        <oleObject progId="PBrush" shapeId="102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Mapa de Riesgos de Gestión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2023-08-08T21:24:40Z</dcterms:created>
  <dcterms:modified xsi:type="dcterms:W3CDTF">2023-08-16T19:46:23Z</dcterms:modified>
</cp:coreProperties>
</file>