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Desktop\Planeacion\Indicadores\"/>
    </mc:Choice>
  </mc:AlternateContent>
  <xr:revisionPtr revIDLastSave="0" documentId="13_ncr:1_{35249452-0CCF-4F17-8681-AEB6D9DCF929}" xr6:coauthVersionLast="47" xr6:coauthVersionMax="47" xr10:uidLastSave="{00000000-0000-0000-0000-000000000000}"/>
  <bookViews>
    <workbookView xWindow="-120" yWindow="-120" windowWidth="20730" windowHeight="11160" xr2:uid="{E70891BD-F05B-4855-B54B-5622C630E578}"/>
  </bookViews>
  <sheets>
    <sheet name="Hoja1" sheetId="1" r:id="rId1"/>
  </sheets>
  <definedNames>
    <definedName name="_xlnm._FilterDatabase" localSheetId="0" hidden="1">Hoja1!$A$3:$O$634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5" i="1" l="1"/>
  <c r="N231" i="1"/>
  <c r="N232" i="1"/>
  <c r="N233" i="1"/>
  <c r="N237" i="1"/>
  <c r="O634" i="1" l="1"/>
  <c r="M634" i="1"/>
  <c r="N633" i="1"/>
  <c r="N632" i="1"/>
  <c r="N631" i="1"/>
  <c r="N630" i="1"/>
  <c r="N629" i="1"/>
  <c r="N628" i="1"/>
  <c r="N627" i="1"/>
  <c r="N626" i="1"/>
  <c r="N625" i="1"/>
  <c r="N624" i="1"/>
  <c r="N623" i="1"/>
  <c r="N622" i="1"/>
  <c r="O621" i="1"/>
  <c r="M621" i="1"/>
  <c r="N620" i="1"/>
  <c r="N619" i="1"/>
  <c r="N618" i="1"/>
  <c r="N617" i="1"/>
  <c r="N616" i="1"/>
  <c r="N615" i="1"/>
  <c r="N614" i="1"/>
  <c r="N613" i="1"/>
  <c r="N612" i="1"/>
  <c r="N611" i="1"/>
  <c r="N610" i="1"/>
  <c r="N609" i="1"/>
  <c r="M608" i="1"/>
  <c r="N607" i="1"/>
  <c r="N606" i="1"/>
  <c r="N605" i="1"/>
  <c r="N604" i="1"/>
  <c r="N603" i="1"/>
  <c r="N602" i="1"/>
  <c r="N601" i="1"/>
  <c r="N600" i="1"/>
  <c r="N599" i="1"/>
  <c r="N598" i="1"/>
  <c r="N597" i="1"/>
  <c r="N596" i="1"/>
  <c r="N608" i="1" l="1"/>
  <c r="N621" i="1"/>
  <c r="N634" i="1"/>
  <c r="M595" i="1" l="1"/>
  <c r="N594" i="1"/>
  <c r="N593" i="1"/>
  <c r="N592" i="1"/>
  <c r="N591" i="1"/>
  <c r="N590" i="1"/>
  <c r="N589" i="1"/>
  <c r="N588" i="1"/>
  <c r="N587" i="1"/>
  <c r="N586" i="1"/>
  <c r="N585" i="1"/>
  <c r="N584" i="1"/>
  <c r="N583" i="1"/>
  <c r="N595" i="1" l="1"/>
  <c r="O582" i="1"/>
  <c r="M582" i="1"/>
  <c r="N581" i="1"/>
  <c r="N580" i="1"/>
  <c r="O579" i="1"/>
  <c r="M579" i="1"/>
  <c r="N578" i="1"/>
  <c r="N577" i="1"/>
  <c r="N576" i="1"/>
  <c r="N575" i="1"/>
  <c r="N574" i="1"/>
  <c r="N573" i="1"/>
  <c r="N572" i="1"/>
  <c r="N571" i="1"/>
  <c r="N570" i="1"/>
  <c r="N569" i="1"/>
  <c r="N568" i="1"/>
  <c r="N567" i="1"/>
  <c r="O566" i="1"/>
  <c r="M566" i="1"/>
  <c r="N565" i="1"/>
  <c r="N564" i="1"/>
  <c r="N563" i="1"/>
  <c r="N562" i="1"/>
  <c r="O561" i="1"/>
  <c r="M561" i="1"/>
  <c r="N560" i="1"/>
  <c r="N559" i="1"/>
  <c r="N558" i="1"/>
  <c r="N557" i="1"/>
  <c r="O556" i="1"/>
  <c r="M556" i="1"/>
  <c r="N555" i="1"/>
  <c r="N554" i="1"/>
  <c r="N553" i="1"/>
  <c r="O552" i="1"/>
  <c r="M552" i="1"/>
  <c r="N551" i="1"/>
  <c r="N550" i="1"/>
  <c r="N549" i="1"/>
  <c r="N548" i="1"/>
  <c r="N547" i="1"/>
  <c r="N546" i="1"/>
  <c r="N545" i="1"/>
  <c r="N544" i="1"/>
  <c r="N543" i="1"/>
  <c r="N542" i="1"/>
  <c r="N541" i="1"/>
  <c r="N540" i="1"/>
  <c r="N582" i="1" l="1"/>
  <c r="N566" i="1"/>
  <c r="N552" i="1"/>
  <c r="N556" i="1"/>
  <c r="N561" i="1"/>
  <c r="N579" i="1"/>
  <c r="O539" i="1" l="1"/>
  <c r="N539" i="1"/>
  <c r="N538" i="1"/>
  <c r="N537" i="1"/>
  <c r="N536" i="1"/>
  <c r="N535" i="1"/>
  <c r="N534" i="1"/>
  <c r="N533" i="1"/>
  <c r="N532" i="1"/>
  <c r="N531" i="1"/>
  <c r="N530" i="1"/>
  <c r="N529" i="1"/>
  <c r="N528" i="1"/>
  <c r="N527" i="1"/>
  <c r="O526" i="1"/>
  <c r="N526" i="1"/>
  <c r="N523" i="1"/>
  <c r="N522" i="1"/>
  <c r="N521" i="1"/>
  <c r="N520" i="1"/>
  <c r="N519" i="1"/>
  <c r="N518" i="1"/>
  <c r="N517" i="1"/>
  <c r="N516" i="1"/>
  <c r="N515" i="1"/>
  <c r="N514" i="1"/>
  <c r="M513" i="1"/>
  <c r="N513" i="1"/>
  <c r="N512" i="1"/>
  <c r="N511" i="1"/>
  <c r="N510" i="1"/>
  <c r="N509" i="1"/>
  <c r="M508" i="1"/>
  <c r="N508" i="1"/>
  <c r="N507" i="1"/>
  <c r="N506" i="1"/>
  <c r="N505" i="1"/>
  <c r="N504" i="1"/>
  <c r="O503" i="1"/>
  <c r="N503" i="1"/>
  <c r="N502" i="1"/>
  <c r="N501" i="1"/>
  <c r="N500" i="1"/>
  <c r="N499" i="1"/>
  <c r="N498" i="1"/>
  <c r="N497" i="1"/>
  <c r="N496" i="1"/>
  <c r="N495" i="1"/>
  <c r="N494" i="1"/>
  <c r="N493" i="1"/>
  <c r="N492" i="1"/>
  <c r="N491" i="1"/>
  <c r="O490" i="1"/>
  <c r="N490" i="1"/>
  <c r="N489" i="1"/>
  <c r="M488" i="1" l="1"/>
  <c r="N487" i="1"/>
  <c r="N486" i="1"/>
  <c r="M485" i="1"/>
  <c r="N484" i="1"/>
  <c r="N483" i="1"/>
  <c r="N482" i="1"/>
  <c r="N481" i="1"/>
  <c r="M480" i="1"/>
  <c r="N479" i="1"/>
  <c r="N478" i="1"/>
  <c r="N477" i="1"/>
  <c r="N476" i="1"/>
  <c r="M475" i="1"/>
  <c r="N474" i="1"/>
  <c r="N473" i="1"/>
  <c r="N472" i="1"/>
  <c r="N471" i="1"/>
  <c r="N480" i="1" l="1"/>
  <c r="N475" i="1"/>
  <c r="N485" i="1"/>
  <c r="N488" i="1"/>
  <c r="M470" i="1"/>
  <c r="N469" i="1"/>
  <c r="N468" i="1"/>
  <c r="M467" i="1"/>
  <c r="N466" i="1"/>
  <c r="M465" i="1"/>
  <c r="N464" i="1"/>
  <c r="N463" i="1"/>
  <c r="N462" i="1"/>
  <c r="N461" i="1"/>
  <c r="M460" i="1"/>
  <c r="N459" i="1"/>
  <c r="N458" i="1"/>
  <c r="N457" i="1"/>
  <c r="N456" i="1"/>
  <c r="M455" i="1"/>
  <c r="N454" i="1"/>
  <c r="N453" i="1"/>
  <c r="N452" i="1"/>
  <c r="N451" i="1"/>
  <c r="M450" i="1"/>
  <c r="N449" i="1"/>
  <c r="N448" i="1"/>
  <c r="N447" i="1"/>
  <c r="N446" i="1"/>
  <c r="N455" i="1" l="1"/>
  <c r="N450" i="1"/>
  <c r="N467" i="1"/>
  <c r="N470" i="1"/>
  <c r="N465" i="1"/>
  <c r="N460" i="1"/>
  <c r="M395" i="1"/>
  <c r="N394" i="1"/>
  <c r="N393" i="1"/>
  <c r="M392" i="1"/>
  <c r="N391" i="1"/>
  <c r="M390" i="1"/>
  <c r="N389" i="1"/>
  <c r="N388" i="1"/>
  <c r="M387" i="1"/>
  <c r="N386" i="1"/>
  <c r="N385" i="1"/>
  <c r="N384" i="1"/>
  <c r="N383" i="1"/>
  <c r="M382" i="1"/>
  <c r="N381" i="1"/>
  <c r="N380" i="1"/>
  <c r="N379" i="1"/>
  <c r="N378" i="1"/>
  <c r="N392" i="1" l="1"/>
  <c r="N387" i="1"/>
  <c r="N390" i="1"/>
  <c r="N395" i="1"/>
  <c r="N382" i="1"/>
  <c r="M377" i="1"/>
  <c r="N376" i="1"/>
  <c r="N375" i="1"/>
  <c r="N374" i="1"/>
  <c r="N373" i="1"/>
  <c r="N372" i="1"/>
  <c r="N371" i="1"/>
  <c r="N370" i="1"/>
  <c r="N369" i="1"/>
  <c r="N368" i="1"/>
  <c r="N367" i="1"/>
  <c r="N366" i="1"/>
  <c r="M364" i="1"/>
  <c r="N357" i="1"/>
  <c r="N356" i="1"/>
  <c r="N355" i="1"/>
  <c r="N354" i="1"/>
  <c r="M351" i="1"/>
  <c r="N350" i="1"/>
  <c r="N349" i="1"/>
  <c r="N348" i="1"/>
  <c r="N347" i="1"/>
  <c r="N346" i="1"/>
  <c r="N345" i="1"/>
  <c r="N344" i="1"/>
  <c r="N343" i="1"/>
  <c r="N342" i="1"/>
  <c r="N341" i="1"/>
  <c r="N340" i="1"/>
  <c r="N339" i="1"/>
  <c r="N337" i="1"/>
  <c r="M336" i="1"/>
  <c r="N336" i="1" s="1"/>
  <c r="M335" i="1"/>
  <c r="N334" i="1"/>
  <c r="M333" i="1"/>
  <c r="N332" i="1"/>
  <c r="N331" i="1"/>
  <c r="N330" i="1"/>
  <c r="N364" i="1" l="1"/>
  <c r="N351" i="1"/>
  <c r="N377" i="1"/>
  <c r="N333" i="1"/>
  <c r="N335" i="1"/>
  <c r="M338" i="1"/>
  <c r="N338" i="1" s="1"/>
  <c r="M329" i="1" l="1"/>
  <c r="N328" i="1"/>
  <c r="N327" i="1"/>
  <c r="M326" i="1"/>
  <c r="N325" i="1"/>
  <c r="N324" i="1"/>
  <c r="N323" i="1"/>
  <c r="N322" i="1"/>
  <c r="M321" i="1"/>
  <c r="N320" i="1"/>
  <c r="N319" i="1"/>
  <c r="N318" i="1"/>
  <c r="N317" i="1"/>
  <c r="N316" i="1"/>
  <c r="N315" i="1"/>
  <c r="N314" i="1"/>
  <c r="N313" i="1"/>
  <c r="N312" i="1"/>
  <c r="N311" i="1"/>
  <c r="N310" i="1"/>
  <c r="N309" i="1"/>
  <c r="M308" i="1"/>
  <c r="N307" i="1"/>
  <c r="N306" i="1"/>
  <c r="N305" i="1"/>
  <c r="N304" i="1"/>
  <c r="N321" i="1" l="1"/>
  <c r="N308" i="1"/>
  <c r="N326" i="1"/>
  <c r="N329" i="1"/>
  <c r="M303" i="1"/>
  <c r="N302" i="1"/>
  <c r="N301" i="1"/>
  <c r="N300" i="1"/>
  <c r="N299" i="1"/>
  <c r="M298" i="1"/>
  <c r="N297" i="1"/>
  <c r="N296" i="1"/>
  <c r="N295" i="1"/>
  <c r="N294" i="1"/>
  <c r="N292" i="1"/>
  <c r="N291" i="1"/>
  <c r="N290" i="1"/>
  <c r="N289" i="1"/>
  <c r="M288" i="1"/>
  <c r="N287" i="1"/>
  <c r="N286" i="1"/>
  <c r="N285" i="1"/>
  <c r="N284" i="1"/>
  <c r="N298" i="1" l="1"/>
  <c r="N303" i="1"/>
  <c r="N288" i="1"/>
  <c r="M293" i="1"/>
  <c r="N293" i="1" s="1"/>
  <c r="N283" i="1" l="1"/>
  <c r="N282" i="1"/>
  <c r="N281" i="1"/>
  <c r="N280" i="1"/>
  <c r="N279" i="1"/>
  <c r="N278" i="1"/>
  <c r="M277" i="1" l="1"/>
  <c r="N276" i="1"/>
  <c r="N275" i="1"/>
  <c r="N274" i="1"/>
  <c r="N273" i="1"/>
  <c r="N272" i="1"/>
  <c r="N271" i="1"/>
  <c r="N270" i="1"/>
  <c r="N277" i="1" l="1"/>
  <c r="M269" i="1"/>
  <c r="N268" i="1"/>
  <c r="N267" i="1"/>
  <c r="N266" i="1"/>
  <c r="N265" i="1"/>
  <c r="N264" i="1"/>
  <c r="N263" i="1"/>
  <c r="N262" i="1"/>
  <c r="N261" i="1"/>
  <c r="N260" i="1"/>
  <c r="N259" i="1"/>
  <c r="N258" i="1"/>
  <c r="N257" i="1"/>
  <c r="N255" i="1"/>
  <c r="N254" i="1"/>
  <c r="N269" i="1" l="1"/>
  <c r="M253" i="1"/>
  <c r="M256" i="1" s="1"/>
  <c r="N252" i="1"/>
  <c r="N251" i="1"/>
  <c r="N250" i="1"/>
  <c r="N249" i="1"/>
  <c r="M248" i="1"/>
  <c r="N247" i="1"/>
  <c r="N246" i="1"/>
  <c r="O245" i="1"/>
  <c r="M245" i="1"/>
  <c r="N244" i="1"/>
  <c r="N243" i="1"/>
  <c r="N241" i="1"/>
  <c r="N253" i="1" l="1"/>
  <c r="N256" i="1"/>
  <c r="N245" i="1"/>
  <c r="N240" i="1" l="1"/>
  <c r="N239" i="1"/>
  <c r="N238" i="1"/>
  <c r="O235" i="1"/>
  <c r="N235" i="1"/>
  <c r="N234" i="1"/>
  <c r="M230" i="1" l="1"/>
  <c r="N230" i="1"/>
  <c r="N229" i="1"/>
  <c r="N228" i="1"/>
  <c r="N227" i="1"/>
  <c r="M225" i="1"/>
  <c r="N225" i="1"/>
  <c r="N224" i="1"/>
  <c r="N223" i="1"/>
  <c r="N222" i="1"/>
  <c r="N221" i="1"/>
  <c r="N220" i="1"/>
  <c r="N219" i="1"/>
  <c r="N218" i="1"/>
  <c r="M217" i="1" l="1"/>
  <c r="N216" i="1"/>
  <c r="N215" i="1"/>
  <c r="N214" i="1"/>
  <c r="N213" i="1"/>
  <c r="M212" i="1"/>
  <c r="N211" i="1"/>
  <c r="N210" i="1"/>
  <c r="N209" i="1"/>
  <c r="N208" i="1"/>
  <c r="N212" i="1" l="1"/>
  <c r="M180" i="1"/>
  <c r="N179" i="1"/>
  <c r="N178" i="1"/>
  <c r="N177" i="1"/>
  <c r="N176" i="1"/>
  <c r="M175" i="1"/>
  <c r="N174" i="1"/>
  <c r="N173" i="1"/>
  <c r="N172" i="1"/>
  <c r="N171" i="1"/>
  <c r="M170" i="1"/>
  <c r="N169" i="1"/>
  <c r="N168" i="1"/>
  <c r="N167" i="1"/>
  <c r="N166" i="1"/>
  <c r="M165" i="1"/>
  <c r="N164" i="1"/>
  <c r="N163" i="1"/>
  <c r="N162" i="1"/>
  <c r="N161" i="1"/>
  <c r="N160" i="1"/>
  <c r="N159" i="1"/>
  <c r="N165" i="1" l="1"/>
  <c r="N175" i="1"/>
  <c r="N170" i="1"/>
  <c r="N180" i="1"/>
  <c r="N158" i="1"/>
  <c r="N157" i="1"/>
  <c r="N156" i="1"/>
  <c r="N155" i="1"/>
  <c r="N154" i="1"/>
  <c r="O153" i="1"/>
  <c r="N153" i="1"/>
  <c r="N152" i="1"/>
  <c r="N151" i="1"/>
  <c r="N150" i="1"/>
  <c r="N149" i="1"/>
  <c r="N148" i="1"/>
  <c r="M147" i="1"/>
  <c r="N146" i="1"/>
  <c r="N145" i="1"/>
  <c r="N144" i="1"/>
  <c r="N143" i="1"/>
  <c r="N142" i="1"/>
  <c r="O141" i="1"/>
  <c r="N141" i="1"/>
  <c r="O140" i="1"/>
  <c r="N140" i="1"/>
  <c r="M139" i="1"/>
  <c r="N138" i="1"/>
  <c r="N137" i="1"/>
  <c r="N136" i="1"/>
  <c r="N135" i="1"/>
  <c r="N134" i="1"/>
  <c r="N133" i="1"/>
  <c r="N132" i="1"/>
  <c r="M131" i="1"/>
  <c r="N130" i="1"/>
  <c r="M129" i="1"/>
  <c r="N128" i="1"/>
  <c r="M127" i="1"/>
  <c r="N126" i="1"/>
  <c r="M125" i="1"/>
  <c r="N124" i="1"/>
  <c r="N123" i="1"/>
  <c r="N122" i="1"/>
  <c r="N121" i="1"/>
  <c r="N120" i="1"/>
  <c r="N119" i="1"/>
  <c r="N139" i="1" l="1"/>
  <c r="N147" i="1"/>
  <c r="N131" i="1"/>
  <c r="N125" i="1"/>
  <c r="N127" i="1"/>
  <c r="N129" i="1"/>
  <c r="M118" i="1"/>
  <c r="N118" i="1"/>
  <c r="N117" i="1"/>
  <c r="M116" i="1"/>
  <c r="N116" i="1"/>
  <c r="N115" i="1"/>
  <c r="N114" i="1"/>
  <c r="M113" i="1"/>
  <c r="N113" i="1"/>
  <c r="N112" i="1"/>
  <c r="N111" i="1"/>
  <c r="N110" i="1"/>
  <c r="N109" i="1"/>
  <c r="M108" i="1"/>
  <c r="N108" i="1"/>
  <c r="N107" i="1"/>
  <c r="N106" i="1"/>
  <c r="N105" i="1"/>
  <c r="N104" i="1"/>
  <c r="M103" i="1"/>
  <c r="N103" i="1"/>
  <c r="N102" i="1"/>
  <c r="M101" i="1"/>
  <c r="N101" i="1"/>
  <c r="N100" i="1"/>
  <c r="N99" i="1"/>
  <c r="N98" i="1"/>
  <c r="N97" i="1"/>
  <c r="M96" i="1"/>
  <c r="N96" i="1"/>
  <c r="N95" i="1"/>
  <c r="N94" i="1"/>
  <c r="N93" i="1"/>
  <c r="N92" i="1"/>
  <c r="M91" i="1"/>
  <c r="N91" i="1"/>
  <c r="N90" i="1"/>
  <c r="N89" i="1"/>
  <c r="N88" i="1"/>
  <c r="N87" i="1"/>
  <c r="N86" i="1"/>
  <c r="N85" i="1"/>
  <c r="N84" i="1"/>
  <c r="O83" i="1"/>
  <c r="N83" i="1"/>
  <c r="N82" i="1"/>
  <c r="N81" i="1"/>
  <c r="N80" i="1"/>
  <c r="N79" i="1"/>
  <c r="O78" i="1"/>
  <c r="N78" i="1"/>
  <c r="N77" i="1"/>
  <c r="N76" i="1"/>
  <c r="N75" i="1"/>
  <c r="N74" i="1"/>
  <c r="O73" i="1"/>
  <c r="M73" i="1"/>
  <c r="N72" i="1"/>
  <c r="N71" i="1"/>
  <c r="O70" i="1"/>
  <c r="M70" i="1"/>
  <c r="N69" i="1"/>
  <c r="N68" i="1"/>
  <c r="O67" i="1"/>
  <c r="M67" i="1"/>
  <c r="N66" i="1"/>
  <c r="N65" i="1"/>
  <c r="N73" i="1" l="1"/>
  <c r="N67" i="1"/>
  <c r="N70" i="1"/>
  <c r="M46" i="1"/>
  <c r="N45" i="1"/>
  <c r="N44" i="1"/>
  <c r="N43" i="1"/>
  <c r="M41" i="1"/>
  <c r="N40" i="1"/>
  <c r="M39" i="1"/>
  <c r="N38" i="1"/>
  <c r="N37" i="1"/>
  <c r="N36" i="1"/>
  <c r="N35" i="1"/>
  <c r="O34" i="1"/>
  <c r="N34" i="1"/>
  <c r="N33" i="1"/>
  <c r="N32" i="1"/>
  <c r="N31" i="1"/>
  <c r="N30" i="1"/>
  <c r="N39" i="1" l="1"/>
  <c r="N46" i="1"/>
  <c r="N41" i="1"/>
  <c r="M29" i="1"/>
  <c r="O28" i="1" s="1"/>
  <c r="N28" i="1"/>
  <c r="N27" i="1"/>
  <c r="M24" i="1"/>
  <c r="N23" i="1"/>
  <c r="N22" i="1"/>
  <c r="N21" i="1"/>
  <c r="M20" i="1"/>
  <c r="O19" i="1" s="1"/>
  <c r="N19" i="1"/>
  <c r="N18" i="1"/>
  <c r="O17" i="1"/>
  <c r="M17" i="1"/>
  <c r="N16" i="1"/>
  <c r="N17" i="1" s="1"/>
  <c r="O15" i="1"/>
  <c r="M15" i="1"/>
  <c r="N14" i="1"/>
  <c r="N13" i="1"/>
  <c r="N12" i="1"/>
  <c r="N11" i="1"/>
  <c r="O10" i="1"/>
  <c r="M10" i="1"/>
  <c r="N9" i="1"/>
  <c r="N8" i="1"/>
  <c r="N7" i="1"/>
  <c r="N6" i="1"/>
  <c r="N5" i="1"/>
  <c r="N4" i="1"/>
  <c r="N10" i="1" l="1"/>
  <c r="O27" i="1"/>
  <c r="N29" i="1"/>
  <c r="N15" i="1"/>
  <c r="O18" i="1"/>
  <c r="O20" i="1" s="1"/>
  <c r="N24" i="1"/>
  <c r="N20" i="1"/>
  <c r="O29" i="1" l="1"/>
</calcChain>
</file>

<file path=xl/sharedStrings.xml><?xml version="1.0" encoding="utf-8"?>
<sst xmlns="http://schemas.openxmlformats.org/spreadsheetml/2006/main" count="1599" uniqueCount="692">
  <si>
    <t>Indicador</t>
  </si>
  <si>
    <t>Nombre Indicador</t>
  </si>
  <si>
    <t>Objetivo</t>
  </si>
  <si>
    <t xml:space="preserve">Tipo de Indicador </t>
  </si>
  <si>
    <t>Periodicidad</t>
  </si>
  <si>
    <t>Unidad Medida</t>
  </si>
  <si>
    <t>Fórmula</t>
  </si>
  <si>
    <t>Fuente de información</t>
  </si>
  <si>
    <t>Meta</t>
  </si>
  <si>
    <t>Periodo</t>
  </si>
  <si>
    <t xml:space="preserve">Resultado </t>
  </si>
  <si>
    <t xml:space="preserve">Meta </t>
  </si>
  <si>
    <t>Porcentaje de mapas de riesgos de gestión y corrupción de los procesos con seguimiento</t>
  </si>
  <si>
    <t>Verificar el cumpliendo en el seguimiento a los mapas de riesgos de gestión y corrupción de los procesos de la cadena de valor</t>
  </si>
  <si>
    <t>Eficacia</t>
  </si>
  <si>
    <t>Bimestral</t>
  </si>
  <si>
    <t>Porcentaje</t>
  </si>
  <si>
    <t xml:space="preserve">Número de mapas de riesgos de los procesos con seguimiento / Número total de mapa de riesgos de los procesos
</t>
  </si>
  <si>
    <t xml:space="preserve">Repositorio de evidencias - carpeta de riesgos de los procesos 
Numerador: Base de datos con registro de los seguimientos realizados al mapa de riesgos de gestión y corrupción por proceso de la cadena de valor
Denominador: Total de mapa de riesgos de gestión y corrupción aprobados por el Comité Institucional de Coordinación de Control Interno CICCI en enero de 2022
</t>
  </si>
  <si>
    <t>Realizar seguimiento al 100% de los mapas de riesgos de todos los procesos de la entidad</t>
  </si>
  <si>
    <t>Bimestre 1</t>
  </si>
  <si>
    <t>Bimestre 2</t>
  </si>
  <si>
    <t>Bimestre 3</t>
  </si>
  <si>
    <t>Bimestre 4</t>
  </si>
  <si>
    <t>Bimestre 5</t>
  </si>
  <si>
    <t>Bimestre 6</t>
  </si>
  <si>
    <t>Total año</t>
  </si>
  <si>
    <t>Porcentaje de gestión y monitoreo del desempeño de los procesos de la cadena de valor</t>
  </si>
  <si>
    <t>Cumplir con la gestión y monitoreo del desempñeo de todos los procesos de la cadena de valor</t>
  </si>
  <si>
    <t>Eficiencia</t>
  </si>
  <si>
    <t>Trimestral</t>
  </si>
  <si>
    <t>Número de procesos gestionados y monitoreados de la cadena de valor / Total de procesos de la cadena de valor</t>
  </si>
  <si>
    <t>Repositorio de evidencias carpeta PEI - PAI de los procesos</t>
  </si>
  <si>
    <t>Gestionar y monitorear el desempeño del 100% de todos los procesos de la entidad</t>
  </si>
  <si>
    <t>Trimestre 1</t>
  </si>
  <si>
    <t>Trimestre 2</t>
  </si>
  <si>
    <t>Trimestre 3</t>
  </si>
  <si>
    <t>Trimestre 4</t>
  </si>
  <si>
    <t>Variación del resultado del Indice de Desempeño Institucional -IDI frente a la vigencia anterior</t>
  </si>
  <si>
    <t>Medir la variación del resultado del IDI respecto a la vigencia anterior</t>
  </si>
  <si>
    <t>Anual</t>
  </si>
  <si>
    <t>Número</t>
  </si>
  <si>
    <t>IDI vigencia 2021 - IDI vigencia 2020</t>
  </si>
  <si>
    <t>Resultado del Índice de Desempeño Institucional publicado en el Micrositio de MIPG de la página web del Departamento Administrativo de la Función Pública</t>
  </si>
  <si>
    <t>Incrementar como mínimo 3 puntos los resultados del Indice de Desempeño Institucional-  IDI respecto a la vigencia anterior</t>
  </si>
  <si>
    <t>Porcentaje de cumplimiento de los requisitos establecidos en el  ITEP y los estándares de divulgación de la información de transparencia y acceso a la información pública</t>
  </si>
  <si>
    <t>Medir el cumplimiento de los requisitos establecidos en el  ITEP y los estándares de divulgación de la información de transparencia y acceso a la información pública</t>
  </si>
  <si>
    <t>Cuatrimestral</t>
  </si>
  <si>
    <t>(Número de información publicada que cumple con los requisitos según Resolución MINTIC 1519 de 2020 / Total de información a publicar en el periodo)*100</t>
  </si>
  <si>
    <t>Numerador: Seguimiento de la Matriz ITEP
Denominador: Matriz ITEP</t>
  </si>
  <si>
    <t>Cumplir el 100% de los requisitos establecidos en el Indice de Transparencia de las Entidades Públicas- ITEP y los estándares de divulgación de la información de transparencia y acceso a la información pública</t>
  </si>
  <si>
    <t>Semestre 1</t>
  </si>
  <si>
    <t>Semestre 2</t>
  </si>
  <si>
    <t>Porcentaje de cumplimiento de las acciones del Plan Anticorrupción y Atención al Ciudadano</t>
  </si>
  <si>
    <t>Medir el avance de las acciones del Plan Anticorrupción y Atención al Ciudadano - PAAC</t>
  </si>
  <si>
    <t>Total de acciones realizadas PAAC / Total de acciones programadas PAAC</t>
  </si>
  <si>
    <t xml:space="preserve">Repositorio de evidencias - Direccionamiento Estratégico - Auditorías - Seguimiento - PAAC 2022
Numerador : Actividades realizadas del Plan Anticorrupción y Atención al Ciudadano - PAAC 
Denominador: Actividades programadas del Plan Anticorrupción y Atenciones al Ciudadano - PAAC </t>
  </si>
  <si>
    <t>Cumplir el 100% del Plan Anticorrupción y Atención al Ciudadano</t>
  </si>
  <si>
    <t>Cuatrimestre 1</t>
  </si>
  <si>
    <t>Cuatrimestre 2</t>
  </si>
  <si>
    <t>Cuatrimestre 3</t>
  </si>
  <si>
    <t xml:space="preserve">Porcentaje de avance de las actividades (productos) programadas en la vigencia 2022 en el marco del convenio con el PNUD </t>
  </si>
  <si>
    <t>Cumplir el 100% de las actividades (productos) programadas en la vigencia 2022, de acuerdo con la programación formulada en el convenio con el PNUD</t>
  </si>
  <si>
    <t>Número de actividades (productos) ejecutas / Número de actividades (productos) programadas</t>
  </si>
  <si>
    <t>Cronograma de actividades (productos) del convenio con el PNUD</t>
  </si>
  <si>
    <t>Implementar el 100% de las actividades programada en 2022, para acceder al Sello de Equidad de Género-Equipares</t>
  </si>
  <si>
    <t>CONSOLIDACIÓN FICHAS TECNICAS DE INDICADORES DE PROCESOS</t>
  </si>
  <si>
    <t>PROCESO</t>
  </si>
  <si>
    <t>1. DIRECCIONAMIENTO ESTRATEGICO</t>
  </si>
  <si>
    <t xml:space="preserve">Porcentaje de
implementación del autodiagnostico de la política de Gestión del Conocimiento y la Innovación </t>
  </si>
  <si>
    <t xml:space="preserve">Medir el avance en la implementación  del autodiagnostico de la política de Gestión del Conocimiento y la Innovación </t>
  </si>
  <si>
    <t>(Número de actividades realizadas del autodiagnostico de la política de Gestión del Conocimiento y la Innovación  / Total de actividades
programadas del autodiagnostico de la política de Gestión del Conocimiento y la Innovación en el periodo a evaluar )
*100</t>
  </si>
  <si>
    <t>Autodiagnostico diligenciado</t>
  </si>
  <si>
    <t>Cumplir como mínimo el 70% de las actividades del autodiagnostico de la política de Gestión del Conocimiento y la Innovación.</t>
  </si>
  <si>
    <t>Trim 1</t>
  </si>
  <si>
    <t>Trim 2</t>
  </si>
  <si>
    <t>Trim 3</t>
  </si>
  <si>
    <t>Trim 4</t>
  </si>
  <si>
    <t xml:space="preserve">Porcentaje de cumplimiento del Plan de Actualización de Documentos consolidado </t>
  </si>
  <si>
    <t>Evaluar el avance del plan de actualización de los documentos consolidado para asegurar que el documento refleje el quehacer de los procesos.</t>
  </si>
  <si>
    <t>(Número de documentos revisados a fecha de corte/ Total de
documentos del plan de revision y actualización a fecha de corte)*100</t>
  </si>
  <si>
    <t>Numerador: Seguimiento al Plan de Actualización de Documentos por proceso y denominador: El plan de Actualización de Documentos Consolidado (se excluyen aquellos que son nuevos)  
NOTA: El revisar incluye la posibilidad de mantenerlo porque no requiere actualización</t>
  </si>
  <si>
    <t xml:space="preserve">Mantener actualizado el 100% de los documentos de cada proceso </t>
  </si>
  <si>
    <t>Porcentaje de iniciativas de
innovación formulados.</t>
  </si>
  <si>
    <t>Promover iniciativas de innovación en la entidad</t>
  </si>
  <si>
    <t>( Número de iniciativas
formuladas e implementadas / Total iniciativas a
formuladas e implementadas. )*100</t>
  </si>
  <si>
    <t>Documento de la estructuración de formulación de la iniciativa</t>
  </si>
  <si>
    <t>Formular e implementar al menos una iniciativa de innovación.</t>
  </si>
  <si>
    <t>Año</t>
  </si>
  <si>
    <t>Porcentaje de estudios, investigaciones y otras publicaciones 
de gestión del conocimiento
generadas.</t>
  </si>
  <si>
    <t>Evaluar la generación de conocimiento a partir del analisis de la información disponible por la entidad</t>
  </si>
  <si>
    <t>(Número de publicaciones generadas / Número de publicaciones programadas en el periodo a evaluar) *100</t>
  </si>
  <si>
    <t xml:space="preserve">Repositorio y evidencias de publicaciones </t>
  </si>
  <si>
    <t xml:space="preserve"> Realizar al menos 4 publicaciones en el año ( estudios, investigaciones y otras publicaciones)</t>
  </si>
  <si>
    <t>2. GESTION DEL CONOCIMIENTO Y LA INNOVACIÓN</t>
  </si>
  <si>
    <t xml:space="preserve">Porcentaje de cumplimiento al Plan Institucional de Comuniciones </t>
  </si>
  <si>
    <t>Evaluar y Monitorizar el cumplimiento del Plan Institucional de Comunicaciones</t>
  </si>
  <si>
    <t>(Número de de las actividades ejecutadas del Plan Institucional de Comunicaciones en el periodo/ Número de las actividades programadas en el Plan Institucional de Comunicaciones para el periodo)*100</t>
  </si>
  <si>
    <t>Publicaciones en página web, redes sociales y medios de comunicación</t>
  </si>
  <si>
    <t>Cumplir el 100% de las actividades del Plan Institucional de Comunicaciones</t>
  </si>
  <si>
    <t>Número de seguidores nuevos en redes sociales</t>
  </si>
  <si>
    <t>Aumentar el número de seguidores en las principales redes sociales de la entidad (Instagram, Twitter, Facebook)</t>
  </si>
  <si>
    <t>Efectividad</t>
  </si>
  <si>
    <t>Crecimiento de mínimo 90 seguidores trimestrales en las principales redes sociales de la Entidad. (Twitter, Facebook e instagram)</t>
  </si>
  <si>
    <t>Porcentaje de aumento de menciones en medios de comunicación.</t>
  </si>
  <si>
    <t>Evaluar el avance de la entidad en menciones en medios de comunicación para lograr posicionamiento en el trimestre.</t>
  </si>
  <si>
    <t>Numero</t>
  </si>
  <si>
    <t>(Número de menciones en el trimestre a reportar ) - Número de menciones programadas para el trimestre) / 60 mensiones mínimas</t>
  </si>
  <si>
    <t>Monitoreo de Medios y Cuadros de gestión</t>
  </si>
  <si>
    <t>Alcanzar mínimo 60 menciones trimestrales sobre aspectos relacionados con noticias de la Entidad.</t>
  </si>
  <si>
    <t>3. GESTION COMUNICACIONES</t>
  </si>
  <si>
    <t>Porcentaje de avance en el proyecto Sistema Unico de Trámites.</t>
  </si>
  <si>
    <t>Apoyar desde la OTIC en la automatización y mejora de los procesos de la Entidad</t>
  </si>
  <si>
    <t>Semestral</t>
  </si>
  <si>
    <t>(Nro.Actividades ejecutadas /  Nro. Actividades solicitadas o requeridas) * 100%</t>
  </si>
  <si>
    <t xml:space="preserve">Listado de solicitudes de las dependencias que por su alcance, tiempo y costo de implementación correspondan a la vigencia 2022. </t>
  </si>
  <si>
    <t xml:space="preserve">Ejecutar mínimo el 80% de los requerimientos solicitadas por las dependencias para fortalecer y mejorar procesos y sistemas de información de la Entidad a través de las tecnologías de la información. </t>
  </si>
  <si>
    <t>Sem 1</t>
  </si>
  <si>
    <t>Sem 2</t>
  </si>
  <si>
    <t>Porcentaje de avance en el proyecto de Sistema de Gestión Documental</t>
  </si>
  <si>
    <t>Apoyar en los procesos de automatización y mejora del  Sistema de Gestión Documental con el uso de TICs.</t>
  </si>
  <si>
    <t>(Nro. actividades de la fase implementadas / Nro. Actividades planeadas para la fase) * 100%</t>
  </si>
  <si>
    <t>Listado de actividades que se apoyan desde la OTIC para automatización en el Sistema de Gestión Documental en la vigencia 2022</t>
  </si>
  <si>
    <t xml:space="preserve">Implementar el 100% de las mejoras definidas en el Sistema de Gestión Documental para la vigencia 2022. </t>
  </si>
  <si>
    <t xml:space="preserve">Nivel de ejecución del PETI  para la vigencia </t>
  </si>
  <si>
    <t xml:space="preserve">Realizar el monitoreo, seguimiento y control de la ejecución de los proyectos del PETI que seran realizados a través de contratación interna y externa. </t>
  </si>
  <si>
    <t>(Nro. Iniciativas ejecutadas  / Nro. Iniciativas planteadas) * 100%</t>
  </si>
  <si>
    <t>PETI</t>
  </si>
  <si>
    <t xml:space="preserve">Ejecutar mínimo el 90% de los proyectos planteados en el Plan Estratégico de Tecnologías de la Información y las Comunicaciones - PETI para la vigencia 2022. </t>
  </si>
  <si>
    <t>Cumplimiento de Actividades de Gobierno Digital.</t>
  </si>
  <si>
    <t>Definir y ejecutar actividades que contribuyen a incrementar el índice de Gobierno Digital.</t>
  </si>
  <si>
    <t>Tablero de control Gobierno Digital</t>
  </si>
  <si>
    <t xml:space="preserve">Ejecutar mínimo el 90% de las iniciativas planteadas para la vigencia 2022 con el fin de avanzar en la implementación de la Política de Gobierno Digital. </t>
  </si>
  <si>
    <t>Cumplimiento de Actividades Seguridad Digital.</t>
  </si>
  <si>
    <t>Definir y ejecutar actividades que contribuyen a incrementar el subíndice de Seguridad Digital y los Controles implementados en los diferentes activos de información.</t>
  </si>
  <si>
    <t xml:space="preserve">PESI
Política de Seguridad de la Información
</t>
  </si>
  <si>
    <t>Cumplir con mínimo el 85% de las actividades definidas para la vigencia 2022 en el Plan Estratégico de Seguridad de la Información. l.</t>
  </si>
  <si>
    <t>Modelo predictivo y Tableros de analítica descripctiva</t>
  </si>
  <si>
    <t>Generar tableros de control  publicados  en la intranet o el portal segun se requiera y la realización de un ejercicio de análisis predictivo funcional para la entidad. Alineados con el Plan Estratégico Sectorial.</t>
  </si>
  <si>
    <t>(Nro. Tableros y modelos ejecutados   / Nro. Tableros y modelos definidos ) * 100%</t>
  </si>
  <si>
    <t>PETI - Listado tableros de control</t>
  </si>
  <si>
    <t xml:space="preserve">Cumplir con el 100% de la implementación de tableros de analítica descriptiva. </t>
  </si>
  <si>
    <t>Porcentaje de Caracterización</t>
  </si>
  <si>
    <t>Conocer el nivel de formalización en la prestación del servicio público de transporte, infraestructura y servicios conexos, en las 2 zonas geográficas caracterizadas como insumo para la vigilancia</t>
  </si>
  <si>
    <t>Mensual</t>
  </si>
  <si>
    <t>(Número de zonas geográficas caracterizadas / Número de zonas geográficas programadas ) *100</t>
  </si>
  <si>
    <t xml:space="preserve">Numerador: Documentos de caracterización elaborados
Denominador: Se programaron 2 caracterizaciones en el PAI </t>
  </si>
  <si>
    <t xml:space="preserve">Caracterizar en 2 zonas geográficas la prestación del servicio público de transporte, infraestructura y servicios conexos, en los modos marítimo y fluvial, en el ejercicio de la Campaña de Promoción y Prevención </t>
  </si>
  <si>
    <t>Porcentaje de Boletines de Tráfico Portuario elaborados y publicados</t>
  </si>
  <si>
    <t xml:space="preserve">Poner a disposición de la Comunidad Portuaria y demás actores nacionales e internacionales, públicos y privados interesados, la información estadística sobre el comportamiento y evolución de la carga de tráfico portuario en el país. </t>
  </si>
  <si>
    <t>(Número de Boletines elaborados y publicados / Número Boletines planeados) *100</t>
  </si>
  <si>
    <t>Numerador: Boletines publicados en página web de la entidad
Denominador: Se planearon 4 boletines en el PAI. En el primer trimestre se publica el boletin anual vigencia anterior. En los siguientes trimestres los resultados del trimestre anterior de la vigencia actual</t>
  </si>
  <si>
    <t>Publicar 4 boletines de tráfico portuario en la página web de la entidad</t>
  </si>
  <si>
    <t>I Trim</t>
  </si>
  <si>
    <t>II Trim</t>
  </si>
  <si>
    <t>III Trim</t>
  </si>
  <si>
    <t>IV Trim</t>
  </si>
  <si>
    <t>Porcentaje de informes de indicadores de eficiencia portuaria elaborados y publicados</t>
  </si>
  <si>
    <t xml:space="preserve">Colocar a disposición de la Comunidad Portuaria y demás actores nacionales e internacionales, públicos y privados interesados, información respecto del rendimiento de las instalaciones portuarias marítimas y fluviales, medido en términos de eficiencia y productividad. 
</t>
  </si>
  <si>
    <t>(Número de informes elaborados y publicados/ Número informes planeados ) *100</t>
  </si>
  <si>
    <r>
      <rPr>
        <sz val="11"/>
        <rFont val="Arial Narrow"/>
        <family val="2"/>
      </rPr>
      <t>Numerador: Informes publicados en la página web</t>
    </r>
    <r>
      <rPr>
        <sz val="11"/>
        <color rgb="FFFF0000"/>
        <rFont val="Arial Narrow"/>
        <family val="2"/>
      </rPr>
      <t xml:space="preserve">
</t>
    </r>
    <r>
      <rPr>
        <sz val="11"/>
        <rFont val="Arial Narrow"/>
        <family val="2"/>
      </rPr>
      <t>Denominador: Se planearon 4 informes en el PAI</t>
    </r>
  </si>
  <si>
    <t>Publicar 4 informes de indicadores de eficiencia portuaria en la página web de la entidad</t>
  </si>
  <si>
    <t xml:space="preserve">Porcentaje de ejecución del plan de trabajo para la certificación de la operación estadística de tráfico portuario.
</t>
  </si>
  <si>
    <t>Hacer seguimiento al cumplimiento del plan de trabajo para la certificación de la calidad de la operación estadística de tráfico portuario</t>
  </si>
  <si>
    <t xml:space="preserve">(Número de actividades ejecutadas del plan de trabajo para la certificación de la operación estadística de tráfico portuario / Número de actividades programadas en el plan de trabajo para la certificación de la operación estadística de tráfico portuario para el período a evaluar) *100% </t>
  </si>
  <si>
    <t>Numerador: Registro del seguimiento al Plan de trabajo aprobado
Denominador: Plan de trabajo aprobado por el Delegado de Puertos (Matriz en excel)</t>
  </si>
  <si>
    <t xml:space="preserve">Cumplir el plan de trabajo definido para obtener la certificación de la operación estadística de trafico  portuario por parte del DANE, bajo la norma NTCPE 1000:2020. </t>
  </si>
  <si>
    <t xml:space="preserve">Año </t>
  </si>
  <si>
    <t>Porcentaje Capacitaciones de Transporte Fluvial, marítimo y la operación portuaria</t>
  </si>
  <si>
    <t>Realizar seguimiento al cumplimiento del Plan de Capacitaciones</t>
  </si>
  <si>
    <t>(Número capacitaciones realizadas / Número capacitaciones planeadas ) *100</t>
  </si>
  <si>
    <t>Numerador: Registro del seguimiento al Plan de Capacitaciones aprobado
Denominador: Plan de Capacitaciones aprobado por el Delegado de Puertos (Matriz excel)</t>
  </si>
  <si>
    <t xml:space="preserve">Desarrollar 6 capacitaciones para promover la prestación del servicio público de transporte fluvial, marítimo y la operación portuaria en condiciones de formalidad, seguridad y eficiencia </t>
  </si>
  <si>
    <t>Porcentaje de Reuniones de trabajo con sector transporte de carga</t>
  </si>
  <si>
    <t xml:space="preserve">Hacer seguimiento al cumplimiento de las mesas de trabajo planeadas </t>
  </si>
  <si>
    <t>(Número de reuniones realizadas / Número reuniones planeadas ) *100</t>
  </si>
  <si>
    <t xml:space="preserve">Numerador: Actas de las reuniones realizadas
Denominador: Plan de reuniones aprobado por el Delegado de Puertos. (matriz excel). </t>
  </si>
  <si>
    <t>Realizar 12 reuniones de la Mesa de Trabajo Permanente con  diferentes actores de la cadena logística, para tratar temas relacionados con las competencias de la delegatura  </t>
  </si>
  <si>
    <t xml:space="preserve">Porcentaje de Departamentos caracterizados </t>
  </si>
  <si>
    <t xml:space="preserve">Hacer seguimiento a las caracterizaciones elaboradas, validadas y publicadas. </t>
  </si>
  <si>
    <t>(Número de caracterizaciones realizadas / Número de caracterizaciones publicadas)*100</t>
  </si>
  <si>
    <t xml:space="preserve">Numerador: Registro de seguimiento de elaboración del documento de caracterización. 
Denominador:  Registro de publicación del documento de caracterización. </t>
  </si>
  <si>
    <t>Publicar 16 caracterizaciones fluviales elaboradas para 16 departamentos del país. </t>
  </si>
  <si>
    <t>I Sem</t>
  </si>
  <si>
    <t>II Sem</t>
  </si>
  <si>
    <t>Publicación visor geográfico infraestructura concesionada</t>
  </si>
  <si>
    <t xml:space="preserve">Realizar lanzamiento del Visor geográfico de infraestructura concesionada a la ciudadania. </t>
  </si>
  <si>
    <t>(Visor geográfico de infraestructura concesionada publicado / Visor geográfico de infraestructura concesionada desarrollado )*100</t>
  </si>
  <si>
    <t>Numerador: Visor geográfico
Denominador: Informe lanzamiento y publicación del visor geográfico</t>
  </si>
  <si>
    <t>Publicar visor geográfico de las instalaciones portuarias concesionadas del país con su respectiva ficha técnica  </t>
  </si>
  <si>
    <t>Porcentaje de evaluaciones en aspecto subjetivo realizadas a los vigilados de la Delegatura de Concesiones e Infraestructura</t>
  </si>
  <si>
    <t xml:space="preserve">Medir el grado de cumplimiento de las evaluaciones que se realizan en el componente subjetivo con el propósito de identificar situaciones de riesgo administrativo, societario y financiero así como el cumplimiento de las normas que lo regulan   </t>
  </si>
  <si>
    <t>(N° de vigilados de concesiones e infraestructura evaluados en aspectos subjetivos en el periodo / N° total de vigilados de la delegatura de Concesiones e infraestructura)*100</t>
  </si>
  <si>
    <t>Numerador: Base de datos de VIGIA 
Denominador:  Base de datos de VIGIA
el total de los vigilados es de 236 y con respecto a la meta que es evaluar mínimo al 80% de los vigilados que corresponde a 189 vigilados a evaluar así:
I Trimestre: 5  
II Trimestre: 11 
III Trimestre: 93
IV Trimestre: 80</t>
  </si>
  <si>
    <t>Evaluar en aspectos subjetivos a por lo menos el 80% de los vigilados de la Delegatura de Concesiones e Infraestructura</t>
  </si>
  <si>
    <t>Porcentaje de respuesta de Entidades habilitadoras recibidas en la Delegatura de Concesiones e Infraestructura</t>
  </si>
  <si>
    <t>Medir el grado en que las entidades habilitadores responden a las solicitudes para lograr ser registradas en el aplicativo de VIGIA</t>
  </si>
  <si>
    <t>(N° de entidades habilitadoras que dieron respuesta / Total de entidades habilitadoras a las que se les solicito información)*100</t>
  </si>
  <si>
    <t xml:space="preserve">Numerador: numero de comunicaciones recibidas según requerimientos emitidos 
Denominador:  total de entes habilitadores que son 3: 
Aerocivil 
ANI
Ministerio de Transporte </t>
  </si>
  <si>
    <t>Impulsar que el 100% de los vigilados de Concesiones e Infraestructura estén registrados en el sistema VIGIA</t>
  </si>
  <si>
    <t xml:space="preserve">Porcentaje de vigilados de la Delegatura de Concesiones e Infraestructura a los que se les realiza requerimiento por reportes extemporáneos o inexistencia de información </t>
  </si>
  <si>
    <t xml:space="preserve">Lograr que los vigilados que reportan de forma extemporánea o no se tiene información realicen su reporte </t>
  </si>
  <si>
    <t>Número de vigilados que reportaron de forma extemporánea o sin información con requerimiento / Número de vigilados que reportaron de forma extemporánea o sin información</t>
  </si>
  <si>
    <t xml:space="preserve">Numerador: Cuadro de control Denominado "Acciones Societario consolidado 2020"
Denominador:  Base de datos de VIGIA del total de los 236 vigilados cuantos no reportaron o reportan de forma extemporánea la  información administrativa, societaria, contable y financiera de acuerdo a la resolución que expida la ST. </t>
  </si>
  <si>
    <t>Requerir al 100% de los vigilados con reporte extemporáneos o inexistente de la información administrativa, societaria, contable y financiera de la Delegatura de Concesiones e Infraestructura</t>
  </si>
  <si>
    <t>Porcentaje de cobertura a los supervisados de Concesiones e Infraestructura</t>
  </si>
  <si>
    <t>Realizar acciones de supervisión objetiva y subjetiva para lograr la cobertura al universo de supervisados.</t>
  </si>
  <si>
    <t xml:space="preserve">(Número de supervisados de concesiones e  infraestructura  con acciones de supervisión / Número de supervisados  de concesiones e infraestructura) *100  </t>
  </si>
  <si>
    <r>
      <t xml:space="preserve">Numerador: Cuadro de control denominado "seguimiento Plan </t>
    </r>
    <r>
      <rPr>
        <b/>
        <u/>
        <sz val="12"/>
        <rFont val="Arial Narrow"/>
        <family val="2"/>
      </rPr>
      <t xml:space="preserve">General de Supervisión PGS 2022" </t>
    </r>
    <r>
      <rPr>
        <sz val="12"/>
        <rFont val="Arial Narrow"/>
        <family val="2"/>
      </rPr>
      <t xml:space="preserve">
Denominador:  Total de supervisados 100%</t>
    </r>
  </si>
  <si>
    <t>Generar el 100% de acciones de supervisión objetiva y subjetiva al universo de supervisados.</t>
  </si>
  <si>
    <t>Porcentaje Entes territoriales con infraestructura construida para terminal de transporte sin prestación del servicio con solicitud de acciones o requerimientos para impulsar su funcionamiento.</t>
  </si>
  <si>
    <t xml:space="preserve">Medir el numero de requerimientos o número de mesas de trabajo que se realizan con los Entes territoriales que cuentan con infraestructura construida para terminal de transporte y no prestan sus servicios para lograr  impulsar su prestación del servicio </t>
  </si>
  <si>
    <t>(Número de Entes Territoriales que cuentan con infraestructura construida para terminal de transporte sin prestación del servicio con acciones o requerimientos / Número de Entes Territoriales Entes Territoriales que cuentan con infraestructura construida para terminal de transporte sin prestación del servicio ) *100.</t>
  </si>
  <si>
    <r>
      <t xml:space="preserve">Numerador: Cuadro de control denominado "Consolidado Infraestructuras Terminales y Paraderos  </t>
    </r>
    <r>
      <rPr>
        <b/>
        <u/>
        <sz val="10"/>
        <rFont val="Arial Narrow"/>
        <family val="2"/>
      </rPr>
      <t>2015-2016-2019</t>
    </r>
    <r>
      <rPr>
        <sz val="10"/>
        <rFont val="Arial Narrow"/>
        <family val="2"/>
      </rPr>
      <t xml:space="preserve">" 
Denominador: el total de infraestructuras de transporte intermunicipal identificadas infraestructura construida para terminal de transporte y no prestan sus servicios para lograr  impulsar su prestación del servicio son </t>
    </r>
    <r>
      <rPr>
        <b/>
        <i/>
        <u/>
        <sz val="10"/>
        <rFont val="Arial Narrow"/>
        <family val="2"/>
      </rPr>
      <t>4</t>
    </r>
    <r>
      <rPr>
        <sz val="10"/>
        <rFont val="Arial Narrow"/>
        <family val="2"/>
      </rPr>
      <t xml:space="preserve">, Cuadro de control denominado "Consolidado Infraestructuras Terminales y Paraderos </t>
    </r>
    <r>
      <rPr>
        <b/>
        <u/>
        <sz val="10"/>
        <rFont val="Arial Narrow"/>
        <family val="2"/>
      </rPr>
      <t xml:space="preserve">2015-2016-2019" </t>
    </r>
    <r>
      <rPr>
        <sz val="10"/>
        <rFont val="Arial Narrow"/>
        <family val="2"/>
      </rPr>
      <t xml:space="preserve"> </t>
    </r>
  </si>
  <si>
    <t>Realizar acciones al 100% de Entes Territoriales que cuentan con infraestructura construida para terminal de transporte sin prestación del servicio para impulsar su funcionamiento.</t>
  </si>
  <si>
    <t xml:space="preserve">Anual </t>
  </si>
  <si>
    <t>Porcentaje de vigilados del programa especial de accesibilidad PEACCI</t>
  </si>
  <si>
    <t xml:space="preserve">Medir el número de acciones de autogestión en las fases 1 y 2, y medir el número de inspección en la fase 3 a realizar seguimiento a la implementación de las normas técnicas de accesibilidad realizadas a los vigilados de la Delegatura de Concesiones e Infraestructura </t>
  </si>
  <si>
    <t>(N°  de acciones del programaPEACCI a vigilados    / N° Total de acciones programadas a vigilados del programa de PEACCI)*100</t>
  </si>
  <si>
    <r>
      <t>Numerador: Cuadro de control denominado "Seguimiento Plan General de Superv</t>
    </r>
    <r>
      <rPr>
        <b/>
        <u/>
        <sz val="10"/>
        <rFont val="Arial Narrow"/>
        <family val="2"/>
      </rPr>
      <t>isión (PGS) - 2022"</t>
    </r>
    <r>
      <rPr>
        <sz val="10"/>
        <rFont val="Arial Narrow"/>
        <family val="2"/>
      </rPr>
      <t xml:space="preserve">
Del total de los vigilados a los que aplica el programa PEACCI son 176 vigilados, se programa validar las acciones realizadas a las infraestructuras de transporte para medir la implementación de las normas técnicas de accesibilidad a los vigilados de la Delegatura de Concesiones e Infraestructura al 50% que corresponde a 88 vigilados, así: 88 acciones en las fases 1 y 2 (Autogestión),  y 88 inspecciones a 88 vigilados en la fase 3 (inspeciones de verificación) los cuales se encuentran programados en los siguientes periodos:
I. Semestre: 88
II Semestre: 88
</t>
    </r>
  </si>
  <si>
    <t>Realizar actividades de autogestión e inspecciones como mínimo el 50% de Infraestructuras de transporte identificadas con requisitos de cumplimiento bajo la ley 1618 del 2013 de accesibilidad e inclusión, para promover y evaluar su implementación.</t>
  </si>
  <si>
    <t>Porcentaje de vigilados del programa especial de sectores críticos de accidentalidad PESCRI</t>
  </si>
  <si>
    <t xml:space="preserve">Medir el número de acciones de autogestión en las fases 1 y 2, y medir el número de inspección en la fase 3 a realizar a los vigilados de la Delegatura de Concesiones e Infraestructura que les aplica el programa especial Sectores Críticos de Accidentalidad para minimizar los sitios de mayor reincidencia de siniestros viales </t>
  </si>
  <si>
    <t>(N°  de acciones del programa PESCRI a vigilados    / N° Total de acciones programadas a vigilados del programa de PESCRI)*100</t>
  </si>
  <si>
    <t>Numerador: Cuadro de control denominado "Seguimiento Plan General de Supervisión (PGS) - 2022"
Denominador:  Cuadro de control denominado "Seguimiento Plan General de Supervisión (PGS) - 2022"
Del total de los vigilados a los que aplica el programa PESCRI son 49 vigilados, se programa validar las acciones realizadas a las infraestructuras de transporte para minimizar los sitios de mayor reincidencia de siniestros viales al 30% que corresponde a 15 vigilados, así: 15 acciones en las fases 1 y 2 (Autogestión y planes de acciones de mejora) en el trrimestre 1, y 15 inspecciones a 15 vigilados en la fase 3 (inspeciones de verificación) en los trimestres 2, 3 y 4, los cuales se encuentran programados en los siguientes periodos:
I Trimestre: 15
II Trimestre: 6
III Trimestre: 6
IV Trimestre: 3</t>
  </si>
  <si>
    <t>Realizar actividades de autogestión e inspecciones como mínimo el 30% de Concesiones carreteras con operación bajo la metodología del programa especial de sectores críticos de accidentalidad.</t>
  </si>
  <si>
    <t>Porcentaje de vigilados del programa especial  de afectaciónes y cierres  PAFYCI</t>
  </si>
  <si>
    <t>Medir el número de acciones de autogestión en las fases 1 y 2, y medir el número de inspección en la fase 3 a realizar a los vigilados de la Delegatura de Concesiones e Infraestructura que les aplica el programa especial de Afectaciones y cierres para mantener actualizado la información de la conectividad, continuidad en la prestación del servicio y de puntos criticos de temporalidad.</t>
  </si>
  <si>
    <t>(N°  de acciones del programa PAFYCI a vigilados    / N° Total de acciones programadas a vigilados del programa de PAFYCI)*100</t>
  </si>
  <si>
    <r>
      <t xml:space="preserve">Numerador: Cuadro de control denominado "Seguimiento </t>
    </r>
    <r>
      <rPr>
        <b/>
        <i/>
        <u/>
        <sz val="10"/>
        <rFont val="Arial Narrow"/>
        <family val="2"/>
      </rPr>
      <t>Plan General de Supervisión (PGS) - 2022"</t>
    </r>
    <r>
      <rPr>
        <sz val="10"/>
        <rFont val="Arial Narrow"/>
        <family val="2"/>
      </rPr>
      <t xml:space="preserve">
Denominador:  Cuadro de control denominado "Seguimiento Plan General de Supervisión</t>
    </r>
    <r>
      <rPr>
        <b/>
        <i/>
        <u/>
        <sz val="10"/>
        <rFont val="Arial Narrow"/>
        <family val="2"/>
      </rPr>
      <t xml:space="preserve"> (PGS) - 2022"</t>
    </r>
    <r>
      <rPr>
        <sz val="10"/>
        <rFont val="Arial Narrow"/>
        <family val="2"/>
      </rPr>
      <t xml:space="preserve">
Del total de los vigilados a los que aplica el programa PAFYCI son 49 vigilados, se programa validar las acciones realizadas a las infraestructuras de transporte para mantener actualizado la información de la conectividad, continuidad en la prestación del servicio y de puntos criticos de temporalidad al 16% que corresponde a 8 vigilados, así: 8 acciones en las fases 1 y 2 (Autogestión y planes de acciones de mejora) en el trrimestre 2, y 8 inspecciones a 8 vigilados en la fase 3 (inspeciones de verificación) en el trimestre 3, los cuales se encuentran programados en los siguientes periodos:
I. Semestre: 8
II. Semestre: 8
</t>
    </r>
  </si>
  <si>
    <t>Realizar actividades de autogestión e inspecciones como mínimo el 16% de vigilados bajo la metodología del programa especial de afectaciones y cierres.</t>
  </si>
  <si>
    <t xml:space="preserve">Porcentaje de vigilados del programa especial SETA </t>
  </si>
  <si>
    <t>Medir el número de acciones inspecciones iniciales en la face 1, autogestión en la fase 2 , y medir el número de inspección en las fases 3 a los vigilados de la Delegatura de Concesiones e Infraestructura que les aplica el programa especial SETA, para mejorar las condiones de servico, mitigando los factores de riesgo previas a las teporadas altas de pasajeros.</t>
  </si>
  <si>
    <t>(N°  de acciones del programa SETA a vigilados    / N° Total de acciones programadas a vigilados del programa de SETA)*100</t>
  </si>
  <si>
    <t xml:space="preserve">Numerador: Cuadro de control denominado "Seguimiento Plan General de Supervisión (PGS) - 2022"
Se planea realizar un total de 117 actividades de autogestión e inspección, como mínimo al 33% de los 118 vigilados que se les aplica la metodología del programa SETA, lo cual corresponde a 39 vigilados.
Las 117 actividades se implementarán trimestralmente así:  39 acciones en las fase 1 (inspeciones iniciales), 39 acciones en la fase 2 (planes de acciones de mejora y Autogestión) en el trimestre 2, y 39 acciones en la fase 3 (inspeciones de verificación) en los trimestres 3 y 4, los cuales se encuentran programados en los siguientes periodos:
I Trimestre: 39   
II Trimestre: 39   
III Trimestres: 20  
IV trimestre: 19  </t>
  </si>
  <si>
    <t>Realizar actividades de autogestión e inspecciones como mínimo al 33% de vigilados bajo la metodología del programa SETA, para la mitigación de riesgos en las temporadas altas.</t>
  </si>
  <si>
    <t>Porcentaje de supervisados del programa especial PECSO  para validación de normas de control al sobrepeso y estaciones de pesaje.</t>
  </si>
  <si>
    <t>Medir el número de acciones de autogestión en las fases 1 y 2, y medir el número de inspección en la fase 3 a realizar a los Supervisados de la Delegatura de Concesiones e Infraestructura que les aplica el programa especial PECSO para validación de normas de control al sobrepeso y estaciones de pesaje.</t>
  </si>
  <si>
    <t>(N°  de acciones del programa PECSO a vigilados    / N° Total de acciones programadas a vigilados del programa de PECSO)*100</t>
  </si>
  <si>
    <t>Numerador: Cuadro de control denominado "Seguimiento Plan General de Supervisión (PGS) - 2022"
Nota. La metodología de programa PECSO "Seguimiento Plan General de Supervisión (PGS) - 2022"
Del total de los vigilados a los que aplica el programa PECSO son 49 vigilados, se programa validar las acciones realizadas a las infraestructuras de transporte para validación de normas de control al sobrepeso y estaciones de pesaje al 50% que corresponde a 25 vigilados, así: 25 acciones en las fases 1 y 2 (Autogestión y planes de acciones de mejora) en el semestre 1, y 25 inspecciones a 25 vigilados en la fase 3 (inspeciones de verificación) en el semestre 2, los cuales se encuentran programados en los siguientes periodos:
I, Semestre: 25
II, Semestre: 25</t>
  </si>
  <si>
    <t>Realizar actividades de autogestión e inspecciones como mínimo el 50% de vigilados bajo la metodología del programa PECSO, para validación de normas de control al sobrepeso y estaciones de pesaje.</t>
  </si>
  <si>
    <t>Porcentaje de vigilados del programa especial SASPRO para validación de los estándares de bioseguridad</t>
  </si>
  <si>
    <t>Medir el número de acciones de autogestión en las fases 1 y 2, y medir el número de inspecciones en la fase 3 a realizar a los vigilados de la Delegatura de Concesiones e Infraestructura que les aplica el programa especial  SASPRO para validación los estándares de bioseguridad</t>
  </si>
  <si>
    <t>(N°  de acciones del programa SASPRO a vigilados    / N° Total de acciones programadas a vigilados del programa de SASPRO)*100</t>
  </si>
  <si>
    <t xml:space="preserve">Numerador: Cuadro de control denominado "Seguimiento Plan General de Supervisión (PGS) - 2022"
Se planea realizar un total de 40 actividades de autogestión e inspección, como mínimo al 17% de los 118 vigilados que se les aplica la metodología del programa SETA, lo cual corresponde a 20 vigilados.
Las 40 actividades se implementarán en el año así:  40 acciones en las fase 1 (inspeciones iniciales). 
Anual: 40 </t>
  </si>
  <si>
    <t>Realizar actividades de autogestión e inspecciones como mínimo al 17% de vigilados bajo la metodología del programa especial SASPRO para validación a los estándares de bioseguridad</t>
  </si>
  <si>
    <t>Porcentaje de vigilados del programa especial CONECTARTE para la formalización de infraestructuras de transporte intermunicipal identificadas como homologables o habilitables a terminales de transporte y la formalización de la administración de aeródromos a cargo de entes territoriales</t>
  </si>
  <si>
    <t>Medir el número de acciones de autogestión en las fases 1 y 2, y medir el número de inspección en la fase 3  a realizar a las  infraestructuras de transporte intermunicipal identificadas como homologables o habilitables a terminales de transporte y la formalización de la administración de aeródromos a cargo de entes territoriales</t>
  </si>
  <si>
    <t>(N°  de acciones del programa CONECTARTE a vigilados    / N° Total de acciones programadas a vigilados del programa de CONECTARTE)*100</t>
  </si>
  <si>
    <r>
      <t xml:space="preserve">Numerador: Cuadro de control denominado "Seguimiento </t>
    </r>
    <r>
      <rPr>
        <b/>
        <i/>
        <u/>
        <sz val="10"/>
        <rFont val="Arial Narrow"/>
        <family val="2"/>
      </rPr>
      <t>Plan General de Supervisión (PGS) - 2022"</t>
    </r>
    <r>
      <rPr>
        <sz val="10"/>
        <rFont val="Arial Narrow"/>
        <family val="2"/>
      </rPr>
      <t xml:space="preserve">
 </t>
    </r>
    <r>
      <rPr>
        <b/>
        <i/>
        <u/>
        <sz val="10"/>
        <rFont val="Arial Narrow"/>
        <family val="2"/>
      </rPr>
      <t>"Seguimiento Plan General de Supervisión (PGS) - 2022"</t>
    </r>
    <r>
      <rPr>
        <sz val="10"/>
        <rFont val="Arial Narrow"/>
        <family val="2"/>
      </rPr>
      <t xml:space="preserve">
Del total de los vigilados a los que aplica el programa CONECTARTE  son 87 vigilados, se programa validar las acciones realizadas a las  infraestructuras de transporte intermunicipal identificadas como homologables o habilitables a terminales de transporte y la formalización de la administración de aeródromos a cargo de entes territoriales al 23% que corresponde a 20 vigilados, así: 20 acciones en las fases 1 y 2 (Autogestión y planes de acciones de mejora) en el trrimestre 2, y 20 inspecciones a 20 vigilados en la fase 3 (inspeciones de verificación) en el trimestre 3, los cuales se encuentran programados en los siguientes periodos:
I, Semestre: 20   
II, Semestre: 20  
  </t>
    </r>
  </si>
  <si>
    <t>Realizar actividades de autogestión e inspecciones como mínimo el 23% de vigilados bajo la metodología del programa especial CONECTARTE para la formalización de infraestructuras de transporte intermunicipal identificadas como homologables o habilitables a terminales de transporte y aeródromos a cargo de entes territoriales</t>
  </si>
  <si>
    <t>Porcentaje de vigilados del programa especial SOZA para promover el uso adecuado de las zonas aledañas a los aeródromos y aeropuertos</t>
  </si>
  <si>
    <t>Medir el número de acciones a realizar a las  infraestructuras con afectaciones en las zonas aledañas a los aeródromos y aeropuerto</t>
  </si>
  <si>
    <t>(N°  de acciones del programa SOZA a vigilados    / N° Total de acciones programadas a vigilados del programa de SOZA)*100</t>
  </si>
  <si>
    <r>
      <t xml:space="preserve">Numerador: Cuadro de control denominado "Seguimiento </t>
    </r>
    <r>
      <rPr>
        <b/>
        <i/>
        <u/>
        <sz val="11"/>
        <rFont val="Arial Narrow"/>
        <family val="2"/>
      </rPr>
      <t>Plan General de Supervisión (PGS) - 2022"</t>
    </r>
    <r>
      <rPr>
        <sz val="11"/>
        <rFont val="Arial Narrow"/>
        <family val="2"/>
      </rPr>
      <t xml:space="preserve">
 </t>
    </r>
    <r>
      <rPr>
        <b/>
        <i/>
        <u/>
        <sz val="11"/>
        <rFont val="Arial Narrow"/>
        <family val="2"/>
      </rPr>
      <t>"Seguimiento Plan General de Supervisión (PGS) - 2022"</t>
    </r>
    <r>
      <rPr>
        <sz val="11"/>
        <rFont val="Arial Narrow"/>
        <family val="2"/>
      </rPr>
      <t xml:space="preserve">
Del total de los vigilados a los que aplica el programa SOZA  son</t>
    </r>
    <r>
      <rPr>
        <u/>
        <sz val="11"/>
        <rFont val="Arial Narrow"/>
        <family val="2"/>
      </rPr>
      <t xml:space="preserve"> 10</t>
    </r>
    <r>
      <rPr>
        <sz val="11"/>
        <rFont val="Arial Narrow"/>
        <family val="2"/>
      </rPr>
      <t xml:space="preserve"> vigilados, se programa validar las acciones realizadas a las  infraestructuras de zonas aledañas a los aeródromos y aeropuerto al</t>
    </r>
    <r>
      <rPr>
        <b/>
        <i/>
        <u/>
        <sz val="11"/>
        <rFont val="Arial Narrow"/>
        <family val="2"/>
      </rPr>
      <t xml:space="preserve"> 100% </t>
    </r>
    <r>
      <rPr>
        <sz val="11"/>
        <rFont val="Arial Narrow"/>
        <family val="2"/>
      </rPr>
      <t xml:space="preserve">que corresponde a 10 vigilados, así: 10 acciones en las fases 1 y 2 (Autogestión y planes de acciones de mejora) en el trrimestre 2, y 10 inspecciones a 10 vigilados en la fase 3 (inspeciones de verificación) en el trimestre 3, los cuales se encuentran programados en los siguientes periodos:
I. Semestre: 10
II. Semestre:10  </t>
    </r>
  </si>
  <si>
    <t>Realizar actividades de autogestión e inspecciones como mínimo el 100% de vigilados a los que aplica el programa, bajo la metodología del programa especial SOZA para para promover el uso adecuado de las zonas aledañas a los aeródromos y aeropuertos</t>
  </si>
  <si>
    <t>Porcentaje de Actividades y/o acciones de divulgación, promoción y fomento  realizadas.</t>
  </si>
  <si>
    <t>Promover y fomentar la debida prestación del servicio público de transporte terrestre y el cumplimiento de la normatividad vigente</t>
  </si>
  <si>
    <t>trimestral</t>
  </si>
  <si>
    <t>(Número de actividades y/o acciones  de divulgación, promoción y fomento realizadas /Número Total de actividades de divulgación, promoción y fomento programadas en el periodo a evaluar) *100</t>
  </si>
  <si>
    <t xml:space="preserve">Base de Datos actividades de divulgación </t>
  </si>
  <si>
    <t>Desarrollar el 100% de las actividades y/o acciones programadas tendientes a la  divulgación, promoción y fomento del cumplimiento de las normas relacionadas con la debida prestación del servicio público de transporte, servicios conexos a este, así como la aplicación de las normas de tránsito.</t>
  </si>
  <si>
    <t>Porcentaje de información financiera analizada, reportada por las empresas</t>
  </si>
  <si>
    <t xml:space="preserve">
Identificar posibles situaciones criticas que enfrentan la empresas a fin de priorizar acciones de supervisión</t>
  </si>
  <si>
    <t xml:space="preserve">(Número de análisis de reportes realizados/Número de reportes recibidos en termino)*100 </t>
  </si>
  <si>
    <t>1. Sistema de información Vigia
2. Base de Datos Algoritmo Phyton</t>
  </si>
  <si>
    <t>Analizar el 100% de la información financiera reportada por los vigilados en termino, a través del Algoritmo en Código Phyton.</t>
  </si>
  <si>
    <t>Porcentaje de solicitudes de conceptos de sustentabilidad financiera resueltas</t>
  </si>
  <si>
    <t>Analizar la sutentabilidad financiera de la fijación o el incremento de la capacidad transportadora de las empresas de transporte especial, teniendo en cuenta los contratos vigentes y el plan de rodamiento, asegurando la debida prestación del servicio público de transporte.</t>
  </si>
  <si>
    <t>(Número de conceptos de sustentabilidad financiera resueltos/Número de solicitudes de conceptos de sustentabilidad financiera remitidas por el Ministerio de Transporte)*100</t>
  </si>
  <si>
    <t>Base de Datos sustentabilidad financiera</t>
  </si>
  <si>
    <t>Resolver el 100% de las solicitudes de conceptos de sustentabilidad financiera remitidas por el Ministerio de Transporte.</t>
  </si>
  <si>
    <t>Porcentaje de solicitudes de fusiones, escisiones o transformaciones resueltas</t>
  </si>
  <si>
    <t>Analizar las solicitudes de reformas estatutarias de fusión, escisión o transformación de las sociedades vigiladas a fin de emitir la autorización previa para su realización o el acuse de comunicación, según la modalidad en la que se encuentren habilitadas las sociedades participantes en la reforma estatutaria, siempre que se acredite el cumplimiento de los requisitos señalados en la normatividad vigente.</t>
  </si>
  <si>
    <t>(Número de solicitudes de fusiones, escisiones o transformaciones resueltas/Número de solicitudes de escisiones, fusiones y transformaciones recibidas)*100</t>
  </si>
  <si>
    <t>Base de Datos fusiones, escisiones o transformaciones</t>
  </si>
  <si>
    <t>Resolver el 100% de las solicitudes de fusiones, escisiones o transformaciones</t>
  </si>
  <si>
    <t>Porcentaje de temporadas altas atendidas mediante la formalización del total de solicitudes de contratos que cumplan con la totalidad de los requisitos</t>
  </si>
  <si>
    <t>Analizar la documentación aportada para la formalización de los contratos suscritos entre las empresas habilitadas para la prestación del servicio público de transporte terrestre automotor de pasajeros por carretera y las empresas habilitadas para la prestación del servicio público de transporte especial, en periodos de alta demanda, a fin de identificar si los mismos cumplen con los requisitos establecidos en la normatividad vigente. Los contratos que cumplan con las condiciones requeridas serán reportados en la página de la Superintendencia para que las Terminales de Transporte puedan consultar y realizar el despacho del vehículo correspondiente.</t>
  </si>
  <si>
    <t xml:space="preserve">(Número de solicitudes de vehiculos contratados para temporada alta formalizados/Número de solicitudes de vehiculos contratados para temporada alta recibidos que cumplan con la totalidad de requisitos)*100 </t>
  </si>
  <si>
    <t>Base temporada alta</t>
  </si>
  <si>
    <t>Formalizar el 100% de solicitudes de contratos de temporada alta que cumplan con la totalidad de requisitos</t>
  </si>
  <si>
    <t>Porcentaje de cumplimiento de los  planes de prevención de la Delegatura para la Protección de Usuarios del Sector Transporte, a través de la Dirección de Prevención,  Promoción y Atención a Usuarios.</t>
  </si>
  <si>
    <t>Evaluar el cumplimiento de las acciones de los planes de prevención dirigidos a los empresarios del sector transporte.</t>
  </si>
  <si>
    <t xml:space="preserve">Trimestral </t>
  </si>
  <si>
    <t>(Número de acciones realizadas de los planes de prevención de la Delegatura para la Protección de Usuarios del Sector Transporte / Total de acciones programadas en los planes de prevención de la Delegatura para la Protección de Usuarios del Sector Transporte del periodo a evaluar) * 100</t>
  </si>
  <si>
    <t>Numerador: seguimiento al cronograma y evidencias de las acciones ejecutadas en cada periodo.</t>
  </si>
  <si>
    <t>Denominador: cronograma de los planes de prevención.</t>
  </si>
  <si>
    <t xml:space="preserve">Ejecutar el 100% de las acciones de los planes de prevención de la Delegatura para la Protección de Usuarios del Sector Transporte </t>
  </si>
  <si>
    <t>Porcentaje de cumplimiento de las campañas de promoción y capacitación de la Delegatura para la Protección de Usuarios del Sector Transporte, a través de la Dirección de Prevención,  Promoción y Atención a Usuarios.</t>
  </si>
  <si>
    <t xml:space="preserve">Evaluar el cumplimiento de las acciones adelantadas en los programas y campañas para la promoción de los derechos y deberes dirigidos a todos los actores del sector transporte. </t>
  </si>
  <si>
    <t>(Número de acciones realizadas  para las campañas de promoción y capacitación de la Delegatura para la Protección de Usuarios del Sector Transporte  / Total de acciones programadas para las campañas de promoción y capacitación de la Delegatura para la Protección de Usuarios del Sector Transporte del periodo a evaluar) * 100</t>
  </si>
  <si>
    <t>Numerador: seguimiento  y evidencia de las actividades realizadas en cada periodo.</t>
  </si>
  <si>
    <t xml:space="preserve">Denominador: cronograma de los programas de promoción. </t>
  </si>
  <si>
    <t xml:space="preserve">Ejecutar el 100% de las acciones de las campañas de promoción y capacitación de la Delegatura para la Protección de Usuarios del Sector Transporte </t>
  </si>
  <si>
    <t>Porcentaje de cumplimiento de las acciones de participación con los grupos de valor definidos.</t>
  </si>
  <si>
    <t>Realizar el seguimiento del cumplimiento de las acciones de participación con grupos de valor difinidos.</t>
  </si>
  <si>
    <t>(Número de acciones de participación realizadas con los grupos de valor definidos / Total de acciones de Participación programadas en el periodo a evaluar) * 100</t>
  </si>
  <si>
    <t>Numerador: seguimiento al Plan Institucional de Participación Ciudadana y solicitudes de los actores del sector transporte.</t>
  </si>
  <si>
    <t>Denominador: Plan Institucional de Participación Ciudadana y solicitudes de los actores del sector transporte para promover el dialogo e interacción de la Entidad con la ciudadanía.</t>
  </si>
  <si>
    <t>Ejecutar el 100% de las acciones de Participación con la Ciudadanía, empresarios y otros.</t>
  </si>
  <si>
    <t>Cuatri 1</t>
  </si>
  <si>
    <t>Cuatri 2</t>
  </si>
  <si>
    <t>Cuatri 3</t>
  </si>
  <si>
    <t>Porcentaje de respuesta de las peticiones recibidas  por parte de la Dirección de Promoción y Prevención  de la Delegatura para la Protección de Usuarios del Sector Transporte, dentro de los tiempos legalmente establecidos.</t>
  </si>
  <si>
    <t>Monitorear la gestión realizada para resolver las peticiones asignadas a la Dirección de Promoción y Prevención  de la Delegatura para la Protección de Usuarios del Sector Transporte.</t>
  </si>
  <si>
    <t>(Número de peticiones  gestionadas dentro de los tiempos establecidos / Número de peticiones que deben ser gestionadoa en el periodo a evaluar) *100</t>
  </si>
  <si>
    <t>Numerador y Denominador: Información recolectada de las plataformas de archivo de la Entidad: Vigia y Orfeo y Base de datos de Peticiones de la Dirección de Prevención, Promoción y Atención a Usuarios del Sector Transporte.</t>
  </si>
  <si>
    <t xml:space="preserve">Gestionar el 100% de las peticiones asignados a la Dirección de Promoción y Prevención de la Delegatura para la protección de Usuarios del Sector Transporte, dentro de  los términos establecidos. </t>
  </si>
  <si>
    <t>Ene</t>
  </si>
  <si>
    <t>Feb</t>
  </si>
  <si>
    <t>Mar</t>
  </si>
  <si>
    <t>Abr</t>
  </si>
  <si>
    <t>May</t>
  </si>
  <si>
    <t>Jun</t>
  </si>
  <si>
    <t>Jul</t>
  </si>
  <si>
    <t>Ago</t>
  </si>
  <si>
    <t>Sep</t>
  </si>
  <si>
    <t>Oct</t>
  </si>
  <si>
    <t>Nov</t>
  </si>
  <si>
    <t>Dic</t>
  </si>
  <si>
    <t>Porcentaje de sensibilizaciones efectuadas por el equipo regional de la Entidad a nivel nacional.</t>
  </si>
  <si>
    <t xml:space="preserve">Fortalecer la presencia regional de la SuperTransporte a lo largo del territorio nacional. </t>
  </si>
  <si>
    <t>(Número de sensibilizaciones efectuadas / Número de sensibilizaciones requeridas ) *100</t>
  </si>
  <si>
    <t>Numerador: Dato extraído de el formulario de sensibilizaciones, orientaciones e intermediaciones diligenciado por el equipo regional.
Denominador: Cantidad de sensibilizaciones por necesidad del servicio. De acuerdo con los recursos disponibles se analiza las necesidades del servicio y se prioriza la presencia regional en departamentos y ciudades del país.</t>
  </si>
  <si>
    <t xml:space="preserve">Realizar mínimo 550.000 sensibilizaciones en el año con el fin de hacer el acompañamiento preventivo en función de la debida prestación del servicio en las 28 regiones del territorio nacional. </t>
  </si>
  <si>
    <t>Porcentaje de actividades realizadas.</t>
  </si>
  <si>
    <t xml:space="preserve">Lograr una coordinación eficiente del personal regional que realiza actividades de inspección y vigilancia a lo largo del territorio nacional. </t>
  </si>
  <si>
    <t>(Número de actividades realizadas / Número de actividades solicitadas) *100</t>
  </si>
  <si>
    <t>Numerador: Cantidad de actividades realizadas por los regionales según la programación entendidas estas como labores en jornada diaria en cada territorio extraídos en los archivos de seguimiento diario a la programación en Sharepoint.
Denominador: Programación de actividades del equipo regional publicado como archivo de consulta en el equipo de regionales ST de Microsoft Teams.
Entendiendo las necesidades y en constante comunicación con las delegaturas y oficinas de apoyo de la SuperTransporte se realiza la planificación de actividades en los territorios donde se tiene presencia física de los regionales.</t>
  </si>
  <si>
    <t>Realizar minimo el 95% de las actividades solicitadas por parte de los procesos misionales a los grupos de valor de los servicios de transporte en relación con sus derechos y deberes.</t>
  </si>
  <si>
    <t>5. VIGILANCIA (Regionales)</t>
  </si>
  <si>
    <t>Porcentaje de Visitas de supervisión  de la Delegatura de Puertos</t>
  </si>
  <si>
    <t>Hacer seguimiento al cumplimiento del Plan General de Supervisión</t>
  </si>
  <si>
    <t>(Número de visitas de supervisión realizadas / Número de visitas de supervisión Planeadas ) *100</t>
  </si>
  <si>
    <t>Numerador: Registro de seguimiento al Plan General de Supervisión de la Delegatura de Puertos
Denominador: Se programaron 25 visitas para el año 2021 en el Plan General de Supervisión aprobado por el Delegado de Puertos</t>
  </si>
  <si>
    <t>Realizar 25 visitas de inspección a los actores de la cadena logística, sujetos de supervisión.</t>
  </si>
  <si>
    <t>Porcentaje de solicitudes de reformas estatutarias evaluadas</t>
  </si>
  <si>
    <t>Hacer seguimiento a la evaluación de solicitudes recibidas</t>
  </si>
  <si>
    <t>(Número de solicitudes evaluadas /Número de solicitudes recibidas) * 100</t>
  </si>
  <si>
    <t>Numerador: Base de datos de seguimiento a las solicitudes recibidas
Denominador: Solicitudes recibidas por VIGIA</t>
  </si>
  <si>
    <t>Evaluar el 100% de solicitudes de reformas estatutarias radicadas en la Delegatura de Puertos, hasta el 15 de noviembre de 2022, para determinar su viabilidad</t>
  </si>
  <si>
    <t>Porcentaje Operativos de inspección</t>
  </si>
  <si>
    <t>Hacer seguimiento al cumplimiento de los operativos planeados</t>
  </si>
  <si>
    <t>(Número de operativos de inspección realizados / Número de operativos de inspección planeados ) *100</t>
  </si>
  <si>
    <t>Numerador: Registro de seguimiento al Cronograma de operativos de inspección aprobado
Denominador: Se programaron 30 operativos. Cronograma de operativos de inspección  aprobado por el Delegado de Puertos</t>
  </si>
  <si>
    <t>Realizar 30 Operativos de Inspección en cuerpos acuáticos del país </t>
  </si>
  <si>
    <t>6. INSPECCION (Puertos)</t>
  </si>
  <si>
    <t>Porcentaje  de vigilados de la Delegatura de Concesiones e Infraestructura con visitas de inspección de carácter  objetivo</t>
  </si>
  <si>
    <t>Medir el número de inspecciones de carácter objetivo  (Condiciones técnicas y operativas de la prestación de servicio) realizadas a los Supervisados de la Delegatura de Concesiones e Infraestructura</t>
  </si>
  <si>
    <t>(N° de vigilados activos y que prestan el servicio a los que se les realizo inspección objetiva / Total de vigilados de la delegatura de concesiones e infraestructura en aspectos objetivos )* 100</t>
  </si>
  <si>
    <t>Numerador: Cuadro de control denominado "Seguimiento Plan General de Supervisión (PGS) - 2022"
Denominador:  Cuadro de control denominado "Seguimiento Plan General de Supervisión (PGS) - 2022"
El total de los vigialdos es de 287 en aspectos objetivos, la meta es realizar mínimo al 49% de los vigilados  inspección en aspectos objetivos, lo que corresponde a 141 vigilados, distribuidos así:
I Trimestre: 10
II Trimestre: 35
III Trimestre: 50
IV Trimestre: 46</t>
  </si>
  <si>
    <t>Realizar como mínimo al 49% de los vigilados de Concesiones e Infraestructura en aspectos objetivos, inspecciones generales técnica operativa.</t>
  </si>
  <si>
    <t>Porcentaje de vigilados de concesiones e infraestructura con visitas de inspección de carácter  subjetivo</t>
  </si>
  <si>
    <t>Medir el número de inspecciones de carácter subjetivo realizadas a los Supervisados de la Delegatura de Concesiones e Infraestructura</t>
  </si>
  <si>
    <t>(N° de vigilados  de concesiones e infraestructura activos y que prestan el servicio a los que se les realizó  inspección subjetiva / Total de vigilados de la Delegatura de Concesiones e Infraestructura en aspectos subjetivos) * 100</t>
  </si>
  <si>
    <t>Numerador: Cuadro de control denominado "Seguimiento Plan General de Supervisión (PGS) - 2022"
Denominador:  Cuadro de control denominado "Seguimiento Plan General de Supervisión (PGS) - 2022"
El total de los vigilados son 236 en aspectos subjetivos, la meta es realizar como mínimo al 11% de los vigialdos inspeción en aspectos subjetivos, lo que coresponde a 26 vigilados, distribuidos así:
ITrimestre: 0
II Trimestre: 5
III Trimestre: 11
IV Trimestre: 10</t>
  </si>
  <si>
    <t>Realizar como mínimo al 11% de los vigilados de la Delegatura de concesiones e infraestructura en aspectos subjetivos, inspección generales administrativas, societarias, contables y financieras.</t>
  </si>
  <si>
    <t>Porcentaje de visitas administrativas realizadas a los vigilados</t>
  </si>
  <si>
    <t>Verificar las condiciones societarias, operativas y financieras de las empresas con el fin de fomentar y promover el cumplimiento de la normatividad vigente y la debida prestación del servicio público de transporte.</t>
  </si>
  <si>
    <t>(Número de visitas administrativas realizadas/Número de visitas administrativas programadas)*100</t>
  </si>
  <si>
    <t>Base de datos visitas Dirección de Promoción y Prevención</t>
  </si>
  <si>
    <t xml:space="preserve">Realizar el 100% de visitas administrativas programadas a los vigilados </t>
  </si>
  <si>
    <t>Porcentaje de visitas de inspección  objetivas y/o integrales realizadas</t>
  </si>
  <si>
    <t>dentificar posibles infracciones al Regimen de Transito y Transporte Terrestre Automotor</t>
  </si>
  <si>
    <t>( Número de visitas realizadas / Número de situaciones identificadas que requieren visita ) *100</t>
  </si>
  <si>
    <t>Matriz de Investigaciones adminsitrativas</t>
  </si>
  <si>
    <t>Realizar al 100% de sujetos identificados acciones de supervisión de carácter objetivo y/o Integral.</t>
  </si>
  <si>
    <t>Porcentaje de requerimientos de información que sean elaborados en el curso de averiguaciones preliminares</t>
  </si>
  <si>
    <t>Medir la efectividad respecto al curso que se debe dar a las investigaciones que necesitan averiguación preliminar  por parte de la Dirección de Investigaciones al Tránsito y Transporte Terrestre.</t>
  </si>
  <si>
    <t>Número de requerimientos tramitadas/Número de requerimientos a tramitar</t>
  </si>
  <si>
    <t>Matriz de PQR</t>
  </si>
  <si>
    <t>Gestionar el 100% de los requerimientos que sean necesarios para continuar la etapa procesal de las investigaciones que soliciten averiguación preliminar dentro del curso de las mismas.</t>
  </si>
  <si>
    <t>6. INSPECCION (Transito y Transporte Terrestre)</t>
  </si>
  <si>
    <t>Porcentaje de cumplimiento de visitas de inspección  para casos detectados, a través de la Dirección de Investigaciones de la Delegatura para la Protección de Usuarios del Sector Transporte</t>
  </si>
  <si>
    <t>Realizar seguimiento a la ejecución de las visitas de inspección en los casos detectados a partir de las PQRSD presentadas por los usuarios y  aquellas que en desarrollo de la función se adelanten de oficio, con el fin de verificar el cumplimiento de las normas de sector transporte para la protección de usuarios</t>
  </si>
  <si>
    <t>Semestre</t>
  </si>
  <si>
    <t>(Número de visitas realizadas /Número de visitas programadas para los casos detectados)*100</t>
  </si>
  <si>
    <t>Numerador: Actas de visitas de inspección.
Denominador:
Cronograma de visitas de inspección programadas de acuerdo a los casos detectados.</t>
  </si>
  <si>
    <t>Cumplir el 80% de las visitas de inspección para los casos detectados por la Dirección de Investigaciones de la Delegatura para la Protección de Usuarios del Sector Transporte</t>
  </si>
  <si>
    <t>I Semestre</t>
  </si>
  <si>
    <t>II Semestre</t>
  </si>
  <si>
    <t>Porcentaje de respuestas de los vigilados analizadas para identificación de posibles incumplimientos, a través de la Dirección de Investigaciones de la Delegatura para la Protección de Usuarios del Sector Transporte</t>
  </si>
  <si>
    <t xml:space="preserve">Realizar seguimiento a las  respuestas de los requerimientos efectuados a los vigilados,
con el fin de verificar el cumplimiento de las normas para la protección de usuarios del sector transporte </t>
  </si>
  <si>
    <t>(Número de respuestas analizadas para identificación de posibles incumplimientos / Total de respuestas recibidas por los vigilados para identificación de posibles incumplimientos)*100</t>
  </si>
  <si>
    <t>Numerador y Denominador: Información recolectada de las plataformas de archivo de la Entidad: Vigia y Orfeo y Base de datos de Peticiones de la Dirección de Investigaciones de la Delegatura para la Protección de Usuarios del Sector Transporte</t>
  </si>
  <si>
    <t>Lograr analizar el 80% de las respuestas de los vigilados, asignadas a la Dirección de Investigaciones de la Delegatura para la Protección de Usuarios del Sector Transporte, para identificación de posibles incumplimientos</t>
  </si>
  <si>
    <t xml:space="preserve">Total solicitudes de investigaciones atendidas 
</t>
  </si>
  <si>
    <t xml:space="preserve">Gestionar las solicitudes de investigación recibidas. </t>
  </si>
  <si>
    <t>mensual</t>
  </si>
  <si>
    <t>unitario</t>
  </si>
  <si>
    <t xml:space="preserve">Total solicitudes de investigación atendidas 
</t>
  </si>
  <si>
    <r>
      <t>Numerador y Denominador: Relación control de las solicitudes de investigación atendidas (atendidas se refiere a investigaciones aperturadas firmadas y fechadas; comunicaciones al solicitante externo o interno, informando que no se iniciará investigación; documento emitido informando que no se inicia investigación cuando se inicia de oficio, a mutuo propio del Director de Investigaciones de Puertos.)</t>
    </r>
    <r>
      <rPr>
        <sz val="12"/>
        <color rgb="FFFF0000"/>
        <rFont val="Arial Narrow"/>
        <family val="2"/>
      </rPr>
      <t xml:space="preserve"> </t>
    </r>
  </si>
  <si>
    <r>
      <t xml:space="preserve">Gestionar como mínimo, al 31 de diciembre de 2022,  el 70%  del total solicitudes de investigación recibidas desde el 1 de enero al  30 de noviembre de 2022 mas las </t>
    </r>
    <r>
      <rPr>
        <b/>
        <sz val="12"/>
        <rFont val="Arial Narrow"/>
        <family val="2"/>
      </rPr>
      <t>41</t>
    </r>
    <r>
      <rPr>
        <sz val="12"/>
        <color rgb="FFFF0000"/>
        <rFont val="Arial Narrow"/>
        <family val="2"/>
      </rPr>
      <t xml:space="preserve"> </t>
    </r>
    <r>
      <rPr>
        <sz val="12"/>
        <color theme="1"/>
        <rFont val="Arial Narrow"/>
        <family val="2"/>
      </rPr>
      <t>solicitudes pendientes de gestionar del año 2021.</t>
    </r>
  </si>
  <si>
    <t>Porcentaje de investigaciones gestionadas cuya caducidad se presenta en la vigencia 2022</t>
  </si>
  <si>
    <t xml:space="preserve">Evitar que se configure la caducidad en las investigaciones administrativas en las que dicho fenomeno opera en el año 2022.
</t>
  </si>
  <si>
    <t>porcentual</t>
  </si>
  <si>
    <t xml:space="preserve">Total de  investigaciones gestionadas cuya caducidad puede operar en el año 2022 /  11 investigaciones administrativas cuya caducidad puede operar en el 2022. </t>
  </si>
  <si>
    <t xml:space="preserve">Numerador: Relación seguimiento de la gestión de las investigaciones administrativas. 
Denominador: 13 investigaciones administrativas cuya caducidad puede operar en el 2022. </t>
  </si>
  <si>
    <t xml:space="preserve">Gestionar las 13  investigaciones administrativas cuya caducidad puede operar durante la vigencia del 2022
</t>
  </si>
  <si>
    <t>7. CONTROL (Puertos)</t>
  </si>
  <si>
    <t>Porcentaje de análisis de insumos allegados para estudio de merito o apertura de investigación administrativa de la Delegatura de concesiones e Infraestructura</t>
  </si>
  <si>
    <t>Adelantar el análisis de la totalidad de los insumos (PQRS, medios abiertos, informes o memorandos de PyP, requerimientos de otras autoridades, entre otros) que ingresen a la Dirección de Investigaciones con el fin de estudiar si existe merito para abrir o no una investigación administrativa.</t>
  </si>
  <si>
    <t xml:space="preserve">Semestral </t>
  </si>
  <si>
    <t>(Número de impulsos procesales que se tramitaron en la dirección de Investigaciones de la Delegatura de Concesiones e infraestructura para definir si amerita o no una apertura de investigación / Número de solicitudes que se recibieron en la Delegatura de Concesiones e Infraestructura - Dirección de Investigaciones para tramitar con corte al mes inmediatamente anterior al periodo a evaluar ) *100</t>
  </si>
  <si>
    <t>Numerador: Número de impulsos procesales que se tramitaron para definir si amerita o no una apertura de investigación. Base de datos denominada "Evidencias PAI Averiguaciones Preliminares 2022"
Denominador: Número de solicitudes que se recibieron para tramitar con corte al mes inmediatamente anterior al periodo a evaluar. Base de datos denominada "Evidencias PAI Averiguaciones Preliminares 2022"</t>
  </si>
  <si>
    <t>Analizar como mínimo el 90% de los insumos allegados para estudio de mérito o no de aperturas de investigación administrativa de la Delegatura de concesiones e Infraestructura</t>
  </si>
  <si>
    <t xml:space="preserve">Medir que la expedición de fallos de los procesos se de en los tiempos establecidos para evitar su caducidad. </t>
  </si>
  <si>
    <t>(N° de investigaciones gestionadas por la delegatura de concesiones e infraestructura  cuya caducidad se da en el año 2022/ Total de investigaciones administrativas de la delegatura de concesiones e infraestructura cuya caducidad de cierre se da en el año 2022)*100</t>
  </si>
  <si>
    <t>Numerador: Número de fallos expedidos cuya caducidad se da en el año 2022. Base de datos denominada "Evidencias PAI – Caducidades 2022"
Denominador:  Número de Investigaciones cuya caducidad de cierre se da en el 2022. Base de datos denominada "Evidencias PAI – Caducidades 2022"</t>
  </si>
  <si>
    <t>Tramitar el 100% de las investigaciones administrativas cuya caducidad pueda suceder durante la vigencia 2022.</t>
  </si>
  <si>
    <t>7. CONTROL (Concesiones e Infraestructura)</t>
  </si>
  <si>
    <t>Porcentaje de Decisiones de Investigaciones administrativas.</t>
  </si>
  <si>
    <t>Medir que la expedición de fallos de los procesos se de en los tiempos establecidos para evitar su caducidad.</t>
  </si>
  <si>
    <t>Número de investigaciones administrativas decididas / Número de investigaciones con expectativa de caducidad en la vigencia 2022 ) *100</t>
  </si>
  <si>
    <t>Cuadro de Datos Matriz de Investigaciones</t>
  </si>
  <si>
    <t>Gestionar y decidir el 100% de las investigaciones administrativas cuya caducidad pueda suceder durante la vigencia 2022., para la Dirección de Investigaciones de la DTTTA</t>
  </si>
  <si>
    <t>Porcentaje de PQRS trámitadas</t>
  </si>
  <si>
    <t>Medir la efectividad respecto al trámite correscpondiente que se debe dar a las PQRS recibidas por la Dirección de Investigaciones al Tránsito y Transporte Terrestre, atendiendo a los tiempos de vencimiento de las mismas.</t>
  </si>
  <si>
    <t>Número de PQRS tramitadas/Número de PQRS recibidas en la Dirección</t>
  </si>
  <si>
    <t>1. Base de datos matriz de PQR
2. Base general de correspondencia</t>
  </si>
  <si>
    <t>Tramitar como mínimo el 80% de las PQRS que sean allegadas a la Dirección con el acuse de recibo o traslado por competencia, según corresponda.</t>
  </si>
  <si>
    <t>Porcentaje de Recursos resueltos</t>
  </si>
  <si>
    <t xml:space="preserve">Propender por que las decisiones tomadas se ajusten a la ley. Y de esta manera que las decisiones puedan ser  modificadas, revocadas , aclaradas o confirmadas frente a un recurso </t>
  </si>
  <si>
    <t xml:space="preserve"> Número de  recursos o solicitudes de revocatoria directa resueltas dentro del termino legal / Número de recursos o solicitudes de revocatoria directa recibidos que deben ser  resueltos en el periodo evaluado ) *100</t>
  </si>
  <si>
    <t>Gestionar y decidir el 100% de los recursos y solicitudes de revocatoria dentro del término legal en la Dirección de Investigaciones.</t>
  </si>
  <si>
    <t>Porcentaje de recursos resueltos en segunda instancia  en el Despacho de la Delegatura de Transito y Transporte Terrestre</t>
  </si>
  <si>
    <t>Propender por que las decisiones tomadas en el Despacho de la Delegatura se ajusten a la ley, cuando estas impliquen la confirmación, revocatoria, aclaración o modificación de un acto administrativo impugnado a través de un recurso</t>
  </si>
  <si>
    <t>(Número de  recursos o solicitudes de revocatoria directa en segunda instancia resueltas dentro del término legal / Número de recursos o solicitudes de revocatoria directa recibidos en segunda instancia que deben ser resueltos en el periodo evaluado) *100</t>
  </si>
  <si>
    <t>Matriz Investigaciones Administrativas Segunda Instancia</t>
  </si>
  <si>
    <t>Gestionar y decidir el 100% de los recursos y solicitudes de revocatoria en segunda instancia dentro del término legal en el Despacho de la Delegatura de Transito y Transporte Terrestre</t>
  </si>
  <si>
    <t>7. CONTROL (Transito y Transporte Terrestre)</t>
  </si>
  <si>
    <t>Porcentaje de  Actuaciones Administrativas en 2da Instancia, resueltas dentro de los términos legalmente establecidos.</t>
  </si>
  <si>
    <t>Realizar seguimiento a la resolución de las actuaciones administrativas en 2da Instancia, a cargo del despacho de la Delegada para la Protección de Usuarios del Sector Transporte, dentro de los términos legalmente establecidos (Recursos de Apelación, Recursos de queja y Revocatorias directas)</t>
  </si>
  <si>
    <t>Timestral</t>
  </si>
  <si>
    <t>(Número de Actuaciones administrativas que se atendieron dentro de los términos legalmente establecidos / Total de actuaciones administrativas a resolver dentro los términos legalmente establecidos)*100</t>
  </si>
  <si>
    <t xml:space="preserve">Numerador: Registro de actos administrativos elaborados durante el periodo. 
Denominador: Base de actuaciones administrativas a resolver por el despacho de la Delegatura para la Protección de Usuarios del Sector Transporte, en el periodo a reportar.
</t>
  </si>
  <si>
    <t xml:space="preserve">Resolver el 100% de las Actuaciones Administrativas en 2da Instancia dentro de los términos legalmente establecidos y que se encuentran a cargo de la Delegatura para la Protección de Usuarios del Sector Transporte </t>
  </si>
  <si>
    <t>Lograr gestionar el 100% de las PQRSD  asignadas a la Dirección de Investigaciones de la Delegatura para la Protección de Usuarios del Sector Transporte dentro de  los tiempos establecidos.</t>
  </si>
  <si>
    <t>Monitorear la gestión realizada para resolver las PQRSD asignadas a la Dirección de Investigaciones  de la Delegatura para la Protección de Usuarios del Sector Transporte.</t>
  </si>
  <si>
    <t>(Número de PQRSD gestionadas dentro de los tiempos establecidos / Número de PQRSD que deben ser gestionadas en el periodo a evaluar) *100</t>
  </si>
  <si>
    <t>Numerador y Denominador: Información recolectada de las plataformas de archivo de la Entidad: Vigia y Orfeo y Base de datos de Peticiones de la Dirección de Investigaciones de la Delegatura para la Protección de Usuarios del Sector Transporte.</t>
  </si>
  <si>
    <t xml:space="preserve">Porcentaje de  Actuaciones Administrativas  resueltas dentro de los términos legalmente establecidos </t>
  </si>
  <si>
    <t>Verificar la oportuna ejecución de cada una de las etapas de las investigaciónes administrativas adelantadas  contra los vigilados por el presunto incumplimiento a las normas para la proteccion a usuarios del sector transporte</t>
  </si>
  <si>
    <t>(Número de Actuaciones administrativas que se atendieron dentro de los términos legalmente establecidos / Total de actuaciones administrativas a resolver dentro de los términos legalmente establecidos)*100</t>
  </si>
  <si>
    <t>Numerador:Registro de actos administrativos elaborados durante el periodo. 
Denominador: Base de actuaciones  administrativas a elaborar por la Dirección de investigaciones de la Delegatura para la Protección de Usuarios del Sector Transporte, en el periodo a reportar.</t>
  </si>
  <si>
    <t xml:space="preserve">Resolver el 100% de las Actuaciones Administrativas dentro de los términos legalmente establecidos y que se encuentran a cargo de la Dirección de Investigaciones de la Delegatura para la Protección de Usuarios del Sector Transporte </t>
  </si>
  <si>
    <t>Porcentaje de derechos de petición gestionados por parte del despacho de la Delegatura para la Protección de Usuarios del Sector Transporte, dentro de los tiempos legalmente establecidos.</t>
  </si>
  <si>
    <t>Monitorear la gestión realizada para resolver las peticiones asignadas al despacho de la Delegada para la Protección de Usuarios del Sector Transporte.</t>
  </si>
  <si>
    <t>(Número de derechos de petición gestionados dentro de los tiempos establecidos / Número de derechos de petición que deben ser gestionados en el periodo a evaluar) *100</t>
  </si>
  <si>
    <t xml:space="preserve">Denominador/numerador: Información recolectada de las plataformas de archivo de la Entidad: Vigia y Orfeo, y Base de datos de Peticiones a cargo del despacho de la Delegada para la Protección de Usuarios del Sector Transporte. </t>
  </si>
  <si>
    <t>Lograr gestionar el 100% de los derechos de petición  asignados al despacho de la Delegatura para la Protección de Usuarios del Sector Transporte dentro de  los tiempos establecidos.</t>
  </si>
  <si>
    <t xml:space="preserve">Porcentaje de cumplimiento del plan de participación ciudadana </t>
  </si>
  <si>
    <t>Evaluar y monitorear el cumplimiento de las acciones del Plan de Participación Ciudadana</t>
  </si>
  <si>
    <t xml:space="preserve">Porcentaje </t>
  </si>
  <si>
    <t>(Número de acciones ejecutadas del  plan de participación ciudadana en el periodo / Número de acciones programadas para el periodo)*100</t>
  </si>
  <si>
    <t>Numerador: Seguimiento al plan de participación ciudadana y repositorio con  y soportes de las actividades Denominador: plan de participación ciudadana</t>
  </si>
  <si>
    <t>Cumplir con el 100% de las acciones del Plan de Participación ciudadana para la vigencia</t>
  </si>
  <si>
    <t xml:space="preserve">Porcentaje de ciudadanos a los cuales se les realiza sensibilización sobre que es una PQRS </t>
  </si>
  <si>
    <t>Realizar medición del numero de ciudadanos que se logran capacitar la tipología de PQRSD</t>
  </si>
  <si>
    <t xml:space="preserve">Numero de ciudadanos a los que se les realiza sensibilización en la tipología de PQRS / 4.102 ciudadanos </t>
  </si>
  <si>
    <t>Base de datos de las actividades de sensibilización realizadas por diferentes canales de atención.
Nota: La meta (4.102) corresponde al 10% de las PQRSD radicadas en el 2021</t>
  </si>
  <si>
    <t>Lograr sensibilizar por los menos a  4.102 ciudadanos en la tipología de las PQRS</t>
  </si>
  <si>
    <t xml:space="preserve">Porcentaje de seguimiento a las respuestas de las PQRS dentro de los términos </t>
  </si>
  <si>
    <t>Evaluar la gestión oportuna de las diferentes dependencias frente  a las PQRSD que son radicadas ante la entidad</t>
  </si>
  <si>
    <t xml:space="preserve">Mensual </t>
  </si>
  <si>
    <t xml:space="preserve">Numero de dependencias a las que se les realizó requerimiento / total de dependencias que presentan incumplimiento en respuestas a las PQRS </t>
  </si>
  <si>
    <t xml:space="preserve">Numerador: radicación de memorandos relacionados con PQRS a las dependencias
Denominador: Reporte general de PQRS en aplicativo  Orfeo mes a mes 
</t>
  </si>
  <si>
    <t xml:space="preserve">Hacer seguimiento y requerimiento al 100 % de las dependencias que tengan PQRS fuera de   los términos establecidos por la normatividad vigente </t>
  </si>
  <si>
    <t>Porcentaje de cumplimiento del plan de contingencia para la gestión de PQRS</t>
  </si>
  <si>
    <t>evaluar la gestión y efectividad del plan de contingencia para gestionar las PQRS</t>
  </si>
  <si>
    <t>Numero de actividades realizadas del plan de contingencia para la gestión de PQRS / Total de actividades programas en el plan de contingencia para la gestión de PQRS en el periodo
Nota: El plan de contingencia fue aprobado en el Comité Institucional de Gestión y Desempeño-CIGD el 30 de marzo de 2022
Las actividades del plan de contingencia finalizan en el mes de junio de 2022</t>
  </si>
  <si>
    <t xml:space="preserve">Plan de contingencia para la gestión de PQRS junto con la evidencia de cumplimiento de las actividades </t>
  </si>
  <si>
    <t>Realizar seguimiento mensual al plan de contingencia de PQRSD.</t>
  </si>
  <si>
    <t>Porcentaje de satisfacción de los ciudadanos frente a los servicios brindados  por los canales de atención de la entidad.</t>
  </si>
  <si>
    <t xml:space="preserve">Medir el grado de satisfacción que tienen los ciudadanos frente a los servicios brindados por los canales de atención de la Superintendencia de </t>
  </si>
  <si>
    <t>(Número de ciudadanos atendidos a través de los canales de atención que se sintieron satisfechos  / Número de ciudadanos encuestados) *100</t>
  </si>
  <si>
    <t>Numerador: Numero de ciudadanos satisfechos. Calificacion 4 y 5
Denominador: Base de datos encuestas de satisfacción de los canales de atención chat, (línea 767, línea telefónica y presencial cuando se levanten las medidas de la emergencia sanitaria).</t>
  </si>
  <si>
    <t xml:space="preserve">Lograr como mínimo un nivel de satisfacción del 90% en los servicios brindados a través de los canales de atención de la entidad. </t>
  </si>
  <si>
    <t>8. GESTION RELACIONAMIENTO CON EL CUIDADANO</t>
  </si>
  <si>
    <t>Porcentaje de solicitudes gestionadas (GLPI)</t>
  </si>
  <si>
    <t>Monitorear la oportuna respuesta a las solicitudes administrativas por GLPI</t>
  </si>
  <si>
    <t>(Número de solicitudes  gestionadas en el periodo / Número de solicitudes recibidas en en el periodo a evaluar) *100</t>
  </si>
  <si>
    <t>Base de datos de solicitudes de GLPI</t>
  </si>
  <si>
    <t>Gestionar por lo menos el 95% de las solicitudes administrativas: de inventario y mantenimiento.</t>
  </si>
  <si>
    <t>Porcentaje de ejecución de programas del PIGA.</t>
  </si>
  <si>
    <t>Evaluar y Monitorear el  Plan Institucional de Gestión Ambiental - PIGA</t>
  </si>
  <si>
    <t>( Número de Actividades ejecutadas del Plan de Acción del PIGA / Actividades programadas del Plan de Acción del PIGA) *100</t>
  </si>
  <si>
    <t>Plan de Acción del PIGA</t>
  </si>
  <si>
    <t>Ejecutar el 100% de las actividades formuladas en cada uno de los programas ambientales definidos en el Plan de Acción del PIGA.</t>
  </si>
  <si>
    <t>Porcentaje de satisfacción con relación a la gestión de servicios administrativos.</t>
  </si>
  <si>
    <t>Medir el grado de satisfacción con relación a la gestión de servicios administrativos</t>
  </si>
  <si>
    <t>(Número de usuarios satisfechos / Número de usuarios encuestados) *100</t>
  </si>
  <si>
    <t>Resultados de encuesta de Satisfacción
Satisfecho: 4 y 5</t>
  </si>
  <si>
    <t>Alcanzar al menos un 70% de satisfaccion en los servicios prestados a los colaboradores de la entidad de ST</t>
  </si>
  <si>
    <t>Porcentaje de bienes físicos de la entidad respecto al registrado en el sistema de inventarios</t>
  </si>
  <si>
    <t>Verificar mediante información confiable y oportuna la existencia de los bienes físicos de la entidad con relación al registro en el sistema de inventarios.</t>
  </si>
  <si>
    <t>(Numero de bienes físicos existentes/Número de bienes registrados en sistema de inventario 2022)</t>
  </si>
  <si>
    <t>Numerador: Informe final de inventarios con el número total de bienes
Denominador: Informe generado por el sistema de inventarios con el número total de bienes</t>
  </si>
  <si>
    <t>Hacer la toma física  de inventario del 100% de los bienes de propiedad de la superintendencia</t>
  </si>
  <si>
    <t>Socialización de la Política realizada a los 16 procesos de la Entidad</t>
  </si>
  <si>
    <t>Realizar la socialización de la política de gestión ambiental a los 16 procesos de la Entidad</t>
  </si>
  <si>
    <t>Numerica</t>
  </si>
  <si>
    <t>Numero de socializaciones realizadas / Numero de socializaciones programadas en el semestre</t>
  </si>
  <si>
    <t>Actas de reunión y presentación</t>
  </si>
  <si>
    <t>Socializar la política del sistema de gestión ambiental a los 16 procesos en cadena de valor</t>
  </si>
  <si>
    <t>Porcentaje de acciones ejecutadas dentro del término en relacion con la defensa judicial ante contencioso administrativo y en procesos de insolvencia ante Supersociedades</t>
  </si>
  <si>
    <t>Evaluar la oportunidad de las acciones de defensa judicial judicial ante la jurisdicción de lo contencioso administrativo y en procesos de insolvencia en donde la entidad es parte.</t>
  </si>
  <si>
    <t>Número de acciones de defensa judicial ejecutadas dentro del término / Número de acciones de defensa judicial a cumplir en el periodo a evaluar</t>
  </si>
  <si>
    <t>Numerador: Actuaciones registrados en la base de datos de procesos activos de la vigencia.</t>
  </si>
  <si>
    <t xml:space="preserve">Denominador: Base de datos de procesos activos de la vigencia y Sistema de información EKOGUI </t>
  </si>
  <si>
    <t>Desarrollar el 100% de las acciones de defensa judicial y de insolvencia  dentro del término</t>
  </si>
  <si>
    <t>Porcentaje de actos administrativos relacionados con apelaciones, sometimiento a control, Consejo de Estado, Reestructuración de empresas del sector y Cobro Coactivo  generados en el periodo</t>
  </si>
  <si>
    <t>Evaluar la generación de actos administrativos que se encuentren a cargo de la Oficina Asesora Jurídica relacionados con Apelaciones, Sometimiento a control, Consejo de Estado, Reestructuración de empresas del sector y Cobro Coactivo durante la vigencia</t>
  </si>
  <si>
    <t>Número de actos administrativos relacionados con Apelaciones, Sometimiento a control, Consejo de Estado, Reestructuración de empresas del sector y Cobro Coactivo durante la vigencia generados en el periodo / Número de actos administrativos solicitados con Apelaciones, Sometimiento a control, Consejo de Estado, Reestructuración de empresas del sector y Cobro Coactivo en el periodo a evaluar</t>
  </si>
  <si>
    <t>Numerador: Actos administrativos generados relacionados con los temas del indicador</t>
  </si>
  <si>
    <t xml:space="preserve">Denominador: Base de datos de solicitudes de actos administrativos relacionados con Apelaciones, Sometimiento a control, Consejo de Estado, Reestructuración de empresas del sector y Cobro Coactivo </t>
  </si>
  <si>
    <t xml:space="preserve">Generar el 100% de  actos administrativos relacionados con apelaciones, Sometimiento a control, Consejo de Estado, Reestructuración de empresas del sector y Cobro Coactivo </t>
  </si>
  <si>
    <t xml:space="preserve">Porcentaje de PQRSD y solicitudes de entes de control resueltas dentro de los términos establecidos </t>
  </si>
  <si>
    <t>Monitorizar la respuesta oportuna de las PQRSD y solicitudes de entes de control asignadas a la Oficina Asesora Jurídica</t>
  </si>
  <si>
    <t>(Número de PQRSD y solicitudes de entes de control resueltas dentro de los términos establecidos / Número de PQRSD y solicitudes de entes de control que se vencen en el periodo a evaluar)*100</t>
  </si>
  <si>
    <t>Numerador y Denominador: Información recolectada de las plataformas de archivo de la Entidad: Vigia y Orfeo y Base de datos de PQRSD asignadas a la Oficina Asesora Jurídica.</t>
  </si>
  <si>
    <t xml:space="preserve">Resolver oportunamente el 100% de las PQRSD y solicitudes de entes de control recibidas  </t>
  </si>
  <si>
    <t xml:space="preserve">Porcentaje de proyectos normativos publicados que requieren consulta ciudadana </t>
  </si>
  <si>
    <t>Evaluar que los proyectos normativos que requieren consulta ciudadana se hagan públicos</t>
  </si>
  <si>
    <t>(Número de proyectos normativos de contenido general pubicados (Circulares y demás actos administrativos de carácter general) / Total número de proyectos normativos de contenido general expedidos que requieren ser publicados para consulta ciudadana)*100</t>
  </si>
  <si>
    <t>Numerador: Proyectos normativos publicados en la página web de la Superintendencia de Transporte</t>
  </si>
  <si>
    <t>Denominador: Base de datos proyectos normativos de carácter general elaborados por la Superintendencia de Transporte que requieren publicación</t>
  </si>
  <si>
    <t xml:space="preserve">Publicar el 100% de proyectos normativos de contenido general que requieren consulta ciudadana </t>
  </si>
  <si>
    <t>Porcentaje de cumplimiento del Plan de actualización y divulgación de la Biblioteca Virtual de la Supertransporte</t>
  </si>
  <si>
    <t>Divulgar  los  conceptos y decisiones administrativas relevantes emitidas por la entidad, así como las normas y jurisprudencia relacionadas con el sector transporte, de una forma sencilla y clara para todos los ciudadanos.</t>
  </si>
  <si>
    <t>(Numero acciones ejecutadas del Plan de actualización y divulgación de la Biblioteca Virtual de la Supertransporte/ Numero de acciones del Plan de actualización y divulgación de la Biblioteca Virtual de la Supertransporte programadas para el periodo a evaluar)*100</t>
  </si>
  <si>
    <t>Numerador: Seguimiento al Plan de actualización y divulgación de la Biblioteca Virtual de la Supertransporte y soporte de las actividades</t>
  </si>
  <si>
    <t>Denominador: Plan de actualización y divulgación de la Biblioteca Virtual de la Supertransporte</t>
  </si>
  <si>
    <t>Cumplir el 100% de las acciones del Plan de actualización y divulgación de la Biblioteca Virtual de la Supertransporte</t>
  </si>
  <si>
    <t>Ejecución de las acciones desarrolladas dentro de la política de daño Antijurídico.</t>
  </si>
  <si>
    <t>Promover la implementación de la política de prevención del daño antijurídico dentro de todas las áreas y dependencias de la Superintendencia de Transporte</t>
  </si>
  <si>
    <t>(Número de acciones efectivamente realizadas dentro del marco de la política de prevención de daño antijurídico / Número de acciones de la metodología aprobada por la Agencia Nacional de Defensa Jurídica del Estado ANDJE)*100</t>
  </si>
  <si>
    <t>Numerador : Seguimiento a las acciones efectivamente realizadas dentro del marco de la Politica de prevención de daño antijurídico.</t>
  </si>
  <si>
    <t>Denominador: plan de acciones programadas para el 2022 dentro de la metodología aprobada por la Agencia Nacional de Defensa Jurídica del Estado ANDJE.</t>
  </si>
  <si>
    <t xml:space="preserve">Cumplir el 100% de las acciones programadas para el 2022 en la metodología aprobada por la Agencia Nacional de Defensa Jurídica del Estado ANDJE.- </t>
  </si>
  <si>
    <t>10. GESTION JURIDICA</t>
  </si>
  <si>
    <t xml:space="preserve">% de vacantes provistas en los niveles asistencial, técnico, profesional y asesor máximo en 3 meses </t>
  </si>
  <si>
    <t>Medir el % de vacantes que se aprovisionaron en los niveles asistencial, técnico, profesional y asesor máximo en 3 meses</t>
  </si>
  <si>
    <r>
      <t xml:space="preserve">(Número de vacantes provistas en los niveles asistencial, técnico, profesional y asesor máximo en 3 meses) / (Número total de vacantes provistas en los niveles asistencial, técnico, profesional y asesor durante el periodo)  * 100
</t>
    </r>
    <r>
      <rPr>
        <b/>
        <sz val="12"/>
        <color theme="1"/>
        <rFont val="Arial Narrow"/>
        <family val="2"/>
      </rPr>
      <t>Nota:</t>
    </r>
    <r>
      <rPr>
        <sz val="12"/>
        <color theme="1"/>
        <rFont val="Arial Narrow"/>
        <family val="2"/>
      </rPr>
      <t xml:space="preserve"> de acuerdo con lo previsto por la Ley de Garantías, en los meses del 29 de enero de 2022 al 29 de mayo de 2022 (extensivo en caso de que se presente segunda vuelta) no se podrá efectuar ningún tipo de vinculación que afecte la nómina estatal, salvo las excepciones legales. </t>
    </r>
  </si>
  <si>
    <t>Cuadro de control de provisión de vacantes</t>
  </si>
  <si>
    <t>Proveer al menos el 90% de las vacantes de los niveles asistencial, técnico, profesional y asesor en máximo 3 meses</t>
  </si>
  <si>
    <t>% de cumplimiento Plan de Trabajo Anual para la Gestión del Sistema de Seguridad y Salud en el Trabajo</t>
  </si>
  <si>
    <t>Medir el % de cumplimiento Plan de Trabajo Anual para la Gestión del Sistema de Seguridad y Salud en el Trabajo</t>
  </si>
  <si>
    <t>(Número de actividades realizadas  / Número de actividades programadas ) *100</t>
  </si>
  <si>
    <t>Cronograma de actividades del Plan de Trabajo Anual para la Gestión del Sistema de Seguridad y Salud en el Trabajo</t>
  </si>
  <si>
    <t>Cumplir mínimo con el 90% del Plan de Trabajo Anual para la Gestión del Sistema de Seguridad y Salud en el Trabajo.</t>
  </si>
  <si>
    <t>% de cumplimiento del Plan Institucional de Capacitación</t>
  </si>
  <si>
    <t>Medir el % de cumplimiento del Plan Institucional de Capacitación</t>
  </si>
  <si>
    <t>Cronograma de actividades pactado con el proveedor del Plan Institucional de Capacitación</t>
  </si>
  <si>
    <t>Cumplir mínimo con el 90% del Plan Institucional de Capacitación</t>
  </si>
  <si>
    <t>% de cumplimiento Plan de Bienestar e Incentivos</t>
  </si>
  <si>
    <t>Medir el % de cumplimiento Plan de Bienestar e Incentivos</t>
  </si>
  <si>
    <t xml:space="preserve">(Número de actividades realizadas  / Número de actividades programadas ) *100 </t>
  </si>
  <si>
    <t>Cronograma de actividades pactado con el proveedor del Plan de Bienestar e Incentivos</t>
  </si>
  <si>
    <t>Cumplir con el 100% del Plan de Bienestar e Incentivos</t>
  </si>
  <si>
    <t>% de cumplimiento Plan de Previsión de Recursos Humanos</t>
  </si>
  <si>
    <t>Medir el % de cumplimiento Plan de Previsión de Recursos Humanos</t>
  </si>
  <si>
    <t>(Número de actividades realizadas  / Número de actividades programadas ) * 100</t>
  </si>
  <si>
    <t>Cronograma de actividades Plan de Previsión de Recursos Humanos</t>
  </si>
  <si>
    <t>Cumplir con el 100% del Plan de Previsión de Recursos Humanos</t>
  </si>
  <si>
    <t>% de ejecución de campañas de cultura organizacional</t>
  </si>
  <si>
    <t>Medir el % de ejecución de campañas de cultura organizacional</t>
  </si>
  <si>
    <t>(Número de campañas ejecutadas / Número de campañas programadas)*100</t>
  </si>
  <si>
    <t>Cronograma de actividades de campañas de cultura organizacional</t>
  </si>
  <si>
    <t xml:space="preserve">Ejecutar el 100% de las campañas de cultura organizacional </t>
  </si>
  <si>
    <t>Porcentaje de cumplimiento del Plan Anual de Adquisiciones.</t>
  </si>
  <si>
    <t xml:space="preserve">Medir el grado de cumplimiento del PAA por parte de la gestión de las solicitudes que llegan a contratación, seguimiento al PAA y retroalimentación a los procesos con respecto a lo planificado </t>
  </si>
  <si>
    <t>(Número de procesos de selección iniciados  en el periodo a evaluar / número total de procesos de selección programados en el PAA del periodo a evaluar)</t>
  </si>
  <si>
    <t xml:space="preserve">Numerador: Procesos de contratación iniciados conforme a programación
Denominador: Procesos programasdos en el PAA en el periodo a evaluar </t>
  </si>
  <si>
    <t>Cumplir con el 100% del PAA</t>
  </si>
  <si>
    <t xml:space="preserve">Porcentaje de solicitudes analizada y con concepto de viabilidad </t>
  </si>
  <si>
    <t xml:space="preserve">Gestionar todas las solicitudes de contratación enviadas por las dependencias y emitir concepto de viabilidad para gantizar la gestión contractual acorde con los requisitos de norma </t>
  </si>
  <si>
    <t>(Número de solicitudes de contratación viabilizadas jurídicamente en el periodo / total de solicitudes de contratación radicadas en orfeo  en el periodo a evaluar ) *100</t>
  </si>
  <si>
    <t>Numerador: base de datos de solicitudes de contratación viabilizadas o no
Denominador: Radicaciones de Orfeo o correos de necesidad de contratación</t>
  </si>
  <si>
    <t>Analizar el 100% de las solicitudes de contratación enviadas por las dependencias y definir o no su viabilidad</t>
  </si>
  <si>
    <t>Porcentaje de estructuración de contratos y que han sido viabilizados</t>
  </si>
  <si>
    <t>Gestionar la estructuración de contratos que han sido enviados por las dependencia y viabilizados con el fin de agilizar el proceso contractual de acuerdo a la requisitos de ley</t>
  </si>
  <si>
    <t>(Número de conytratos qque han sido estructurados/total de de contratos que han sido viabilizados)*100</t>
  </si>
  <si>
    <t>Numerador: base de datos de solicitudes de contratos estructurados 
Denominador: base de datos de contratos que han sido viabilizados</t>
  </si>
  <si>
    <t>Revisar el 100% de la estructuracion de los contratos que han sido viabilizados.</t>
  </si>
  <si>
    <t>Porcentaje de cumplimiento en plan de capacitaciones de gestión contractual</t>
  </si>
  <si>
    <t xml:space="preserve">Medir el grado de cumplimiento en la capacitación a los procesos en los manuales de contratación, supervisión </t>
  </si>
  <si>
    <t>Numero de capacitaciones realizadas ene el periodo  / Total de capacitaciones programadas en el Plan de capacitaciones del periodo a evaluar)</t>
  </si>
  <si>
    <t xml:space="preserve">Plan de capacitaciones </t>
  </si>
  <si>
    <t>Capacitar el 100% de los supervisores y estructuradores de las áreas sobre el proceso de gestión contractual, en los manuales de contratación y supervisión.</t>
  </si>
  <si>
    <t>12. GESTION CONTRACTUAL</t>
  </si>
  <si>
    <t>Porcentaje de Recaudo de CEV</t>
  </si>
  <si>
    <t>Garantizar los recursos que financiaran los costos y gastos de funcionamiento e inversion de la ST.</t>
  </si>
  <si>
    <t>( Valor recaudado por concepto de CEV (2022) / Aforo Vigente del Presupuesto de Ingresos (2022). ) * 100</t>
  </si>
  <si>
    <t>Numerador :W:\Direccion Financiera// 172.16.1.140/CONCILIACIONES Y PAGOS/ RECAUDOS DE CONTRIBUCION/Informe Recaudo vigencia 2022
Denominador:EJECUCION PRESUPUESTAL DE INGRESOS (SIIF NACION), Aforo Vigente, $57,776,219,010
Cifras en Millones de Pesos Corrientes.</t>
  </si>
  <si>
    <t>Recaudar como mínimo el 85% de la Contribución Especial de Vigilancia de la vigencia.</t>
  </si>
  <si>
    <t>Anual (Diciembre)</t>
  </si>
  <si>
    <t>Porcentaje de Recaudo de la Cartera Corriente</t>
  </si>
  <si>
    <t>Optimizar el flujo de caja de la entidad, a traves de la gestion persuasiva.</t>
  </si>
  <si>
    <t>( Valor del capital recuperado en etapa de cobro persuasivo durante la vigencia 2022 / (Total cartera corriente al cierre de la vigencia 2021 * 60%) ) * 100</t>
  </si>
  <si>
    <t>INFORME GESTION PERSUASIVA, TRIMESTRAL 
Numerador : W:\Direccion Financiera// 172.16.1.140/INFORME PERSUASIVO/ Indicador PAI
Denominador: https://www.supertransporte.gov.co/documentos/2022/Febrero/Financiera_25/ESTADOS-FINANCIEROS-ST-Y-NOTAS-DICIEMBRE-2021.pdf /anexo 2 / cuenta por cobrar/Contribuciones tasas e ingreso no tributarios - 
Total Cartera Corriente 2021 =$38,950,433,104
Cifras en Millones de Pesos Corrientes.</t>
  </si>
  <si>
    <t>Recaudar como mínimo el 60% de la cartera clasificada como corriente.</t>
  </si>
  <si>
    <t xml:space="preserve">Procentaje de Pago de las Devoluciones por Consejo de Estado y Pago de lo No Debido. </t>
  </si>
  <si>
    <t>Garantizar la devolucion de recursos por el pago de lo no debido y  conforme a lo ordenado según el Concepto del Consejo de estado.</t>
  </si>
  <si>
    <t xml:space="preserve">( Número de Resoluciones de devolución pagadas / Número de Resoluciones de devolución ejecutoriadas ) *100 </t>
  </si>
  <si>
    <t>INFORME DE SEGUIMIENTO Y CONTROL A LAS DEVOLUCIONES
Numerador : W:\Direccion Financiera// 172.16.1.140 / INFORMES DIRECCION FINANCIERAS/ informes PAI-OAP/resoluciones pagadas / total
Denominador:   W:\Direccion Financiera// 172.16.1.140 / INFORMES DIRECCION FINANCIERAS/ informes PAI-OAP/ resoluciones ejecutoriadas/total</t>
  </si>
  <si>
    <t>Atender como mínimo el  80% de las Resoluciones ejecutoriadas que ordenan la devolución saldos por mayor valor pagado y pago de lo no debido.</t>
  </si>
  <si>
    <t>Porcentaje de Pago de las Obligaciones de la vigencia.</t>
  </si>
  <si>
    <t>Garantizar el cumplimiento de las obligaciones contraidas por la entidad.</t>
  </si>
  <si>
    <t>( Valor de Pagos realizados en el periodo / Valor de Obligaciones del periodo ) *100</t>
  </si>
  <si>
    <r>
      <t>EJECUCION PRESUPUESTAL DEL GASTO - SIIF
Numerador :   Valor de Pagos realizados en la vigencia actual.
Denominador: Valor de Obligaciones realizados en la vigencia actual</t>
    </r>
    <r>
      <rPr>
        <sz val="12"/>
        <color rgb="FFFF0000"/>
        <rFont val="Arial Narrow"/>
        <family val="2"/>
      </rPr>
      <t xml:space="preserve"> 
</t>
    </r>
    <r>
      <rPr>
        <sz val="12"/>
        <rFont val="Arial Narrow"/>
        <family val="2"/>
      </rPr>
      <t xml:space="preserve">
Cifras en Millones de Pesos Corrientes.</t>
    </r>
  </si>
  <si>
    <t>Pagar como mínimo el 95% de las obligaciones causadas.</t>
  </si>
  <si>
    <t>Porcentaje de ejecucion de la reserva presupuestal.</t>
  </si>
  <si>
    <t>EJECUCION PRESUPUESTAL DEL GASTO - SIIF
Numerador :   Valor de Pagos de Reserva Presupuestal
Denominador: Valor de  obligaciones de Reserva Presupuestal
Cifras en Millones de Pesos Corrientes.</t>
  </si>
  <si>
    <t>Pagar como mínimo el 90% de las reservas presupuestales y las cuentas por pagar constituidas para la vigencia.</t>
  </si>
  <si>
    <t>Porcentaje ejecucion del presupuesto de la entidad en la vigencia actual.</t>
  </si>
  <si>
    <t>(valor total de los compromisos del periodo/ valor de la apropiacion de la vigencia)</t>
  </si>
  <si>
    <t>EJECUCION PRESUPUESTAL DEL GASTO - SIIF
Numerador :   Valor comprometido en la vigencia actual.
Denominador: Valor apropiado en la vigencia actual.
Cifras en Millones de Pesos Corrientes.</t>
  </si>
  <si>
    <t>Ejecutar el   85% del presupuesto de gastos de la vigencia.</t>
  </si>
  <si>
    <t>13. GESTION FINANCIERA</t>
  </si>
  <si>
    <t>Porcentaje de trámites realizados.</t>
  </si>
  <si>
    <t>Medir el porcentaje de actividades relacionadas con el manejo de la informacion generada y recibida en la entidad durante el periodo.</t>
  </si>
  <si>
    <t>(Número de Trámites realizados / Número de tramites solicitados en el periodo a evaluar ) *100</t>
  </si>
  <si>
    <t>Reportes cuantitativos sistema documental Orfeo-Argo</t>
  </si>
  <si>
    <t>Gestionar por lo menos el 90% de las solicitudes de correspondencia que se reciben.</t>
  </si>
  <si>
    <t>Porcentaje de inventario de archivo realizado.</t>
  </si>
  <si>
    <t>Medir el grado de cumplimiento en la implementación de las tablas de retención en los archivos de gestión de las dependencias</t>
  </si>
  <si>
    <t>(Número de procesos con inventario fisico y virtual realizado/ Número de procesos de la entidad) * 100</t>
  </si>
  <si>
    <t>Consolidado de Fuid Entregados por las areas</t>
  </si>
  <si>
    <t xml:space="preserve"> Realizar el 95% del Inventario de  archivo (fisico y virtual)</t>
  </si>
  <si>
    <t>Cuatrimestral 1</t>
  </si>
  <si>
    <t>Cuatrimestral 2</t>
  </si>
  <si>
    <t>Cuatrimestral 3</t>
  </si>
  <si>
    <t>Porcentaje de implementacion del plan.</t>
  </si>
  <si>
    <t>Implementar el SIC y el PINAR en la Entidad</t>
  </si>
  <si>
    <t>(Número Actividades realizadas / Número de actividades programadas)*100</t>
  </si>
  <si>
    <t>PINAR-SIC</t>
  </si>
  <si>
    <t xml:space="preserve">Adecuacion y unificacion del 90% del archivo fisico de la entidad </t>
  </si>
  <si>
    <t>Porcentajes de resoluciones notificadas</t>
  </si>
  <si>
    <t>Notificar las resoluciones emitidas por la supertransporte dentro del tiempo  estipulado para realizarlo</t>
  </si>
  <si>
    <t>(Número De resoluciones notificadas / Número de resoluciones radicadas para notificación en el periodo evaluado)*100</t>
  </si>
  <si>
    <t>Sistema documental Orfeo-Argo base de datos de Notificaciones 2022 y Base de datos de citatorios y avisos.</t>
  </si>
  <si>
    <t>Realizar la notificación en termino de por lo menos el 85% de las Resoluciones susceptibles de notificación en el periodo evaluado</t>
  </si>
  <si>
    <t>Porcentaje  de Resoluciones con Constancias de Ejecutorias emitidas.</t>
  </si>
  <si>
    <t>Emitir constancias de ejecutoria para el cumplimiento del resuelve de la resolucion a la cual se le realiza</t>
  </si>
  <si>
    <t>(Número De Resoluciones con Constancias de Ejecutorias Emitidas de vigencias anteriores/Número De Resoluciones que requieren constancias de ejecutorias, en el periodo evaluado)*100</t>
  </si>
  <si>
    <t>Sistema documental Orfeo-Argo bases de datos de vigencias anteriores  y vigencia actual, adicional bases de datos de constancias de ejecutoria tramitadas</t>
  </si>
  <si>
    <t>Emitir al menos el 70% de las Constancias de Ejecutorias de las Resoluciones de vigencias anteriores.</t>
  </si>
  <si>
    <t>Porcentaje  de Requerimientos atendidos.</t>
  </si>
  <si>
    <t>Responder los requerimientos internos y/o externos que lleguen al area</t>
  </si>
  <si>
    <t xml:space="preserve">(Número De requerimientos atendidos en el periodo evaluado / Número De requerimientos allegadas al area)*100 </t>
  </si>
  <si>
    <t xml:space="preserve">Sistema documental Orfeo-Argo, bases de pqrs </t>
  </si>
  <si>
    <t>Atender satisfactoriamente el 60% de los requerimientos internos y externos allegados al área en termino.</t>
  </si>
  <si>
    <t>Cumplimiento en la ejecución del Plan Anual de Auditoría - PAA por la Oficina de Control Interno.</t>
  </si>
  <si>
    <t>Realizar seguimiento al
cumplimiento del Plan
Anual de Auditoría - PAA
que se establece para la
vigencia actual con el
propósito de garantizar su
cumplimiento._x000D_</t>
  </si>
  <si>
    <t>Numero de
auditorias realizadas
en el periodo a
evaluar / Total de
auditorias
programadas en el
plan anual de
auditorias en el
periodo a evaluar</t>
  </si>
  <si>
    <t>Numerador: informes
de auditorias
reportados
Denominador: Plan
Anual de Auditoria
aprobado por el
CICCI</t>
  </si>
  <si>
    <t>Ejecutar el 100% del Plan Anual de Auditoría aprobado por el Comité Institucional de Coordinación de Control Interno para la vigencia.</t>
  </si>
  <si>
    <t>Porcentaje de quejas, denuncias o solicitudes tramitadas por Control Interno Disciplinario</t>
  </si>
  <si>
    <t>Medir la gestión que se realiza para tramitar las quejas, denuncias o solicitudes que se reciben en Control Interno Disciplinario</t>
  </si>
  <si>
    <t>(Total de quejas, denuncias o solicitudes tramitadas por control Interno Disciplinario del periodo a evaluar  / N° de quejas, denuncias o solicitudes recibidas por Control Interno Disciplinario en el periodo a evaluar ) *100</t>
  </si>
  <si>
    <t xml:space="preserve">Numerador: Base de datos quejas recibidas
Denominador: Base de datos quejas recibidas
la gestión de las Quejas. Denuncias o solicitudes son tramitadas mes vencido </t>
  </si>
  <si>
    <t>Tramitar el 100% de las quejas, denuncias o informes que se reciban de diciembre de 2021 a noviembre de 2022</t>
  </si>
  <si>
    <t>Porcentaje de actuaciones disciplinarias gestionadas dentro de los término</t>
  </si>
  <si>
    <t>Evaluar las actuaciones que se realizan dentro de los términos con el fin de monitorizar y evitar gestión fuera de los términos establecidos</t>
  </si>
  <si>
    <t>(N° de actuaciones disciplinarias impulsadas dentro de los términos/ Total de actuaciones disciplinarias a impulsar en el periodo a evaluar) *100</t>
  </si>
  <si>
    <t>Numerador: Base de datos vencimiento terminos mes a mes
Denominador: Base de datos vencimiento terminos mes a mes</t>
  </si>
  <si>
    <t>Dar impulso al 100% de las actuaciones disciplinaras dentro del término procesal</t>
  </si>
  <si>
    <t>Porcentaje de cumplimiento del  plan de actividades de promoción y prevención de faltas disciplinarias</t>
  </si>
  <si>
    <t>Evaluar y monitorizar el cumplimiento del plan plan de actividades de promoción y prevención de faltas disciplinarias</t>
  </si>
  <si>
    <t>(N° de actividades realizadas del  plan de  medidas preventivas para el ejecicio de la función disciplinarias del periodo a evaluar  / Total de actividades programadas del  plan de  medidas preventivas para el ejecicio de la función disciplinarias el periodo a evaluar )*100</t>
  </si>
  <si>
    <t>Numerador:  plan de  medidas preventivas para el ejecicio de la función disciplinarias.
Denominador:  plan de  medidas preventivas para el ejecicio de la función disciplinarias.</t>
  </si>
  <si>
    <t>Cumplir con el 100% del plan de actividades de promoción y prevención de faltas disciplinarias</t>
  </si>
  <si>
    <t>VIGENCIA 2022</t>
  </si>
  <si>
    <t>4. GESTION DE TICS</t>
  </si>
  <si>
    <t>5. VIGILANCIA(Puertos)</t>
  </si>
  <si>
    <t>5. VIVIGLANCIA (Concesiones e Infraestructura)</t>
  </si>
  <si>
    <t>5. VIGILANCIA (Transito y Transporte Terrestre)</t>
  </si>
  <si>
    <t>5. VIGILANCIA (Protección al Usuario)</t>
  </si>
  <si>
    <t>6. INSPECCION (Concesiones e Infraestructura)</t>
  </si>
  <si>
    <t>7. CONTROL (Protección al usuario )</t>
  </si>
  <si>
    <t>6. INSPECCION ( Protección al Usuario)</t>
  </si>
  <si>
    <t>9. GESTION ADMJNISTRATIVA</t>
  </si>
  <si>
    <t>11. GESTION DE TALENTO HUMANO</t>
  </si>
  <si>
    <t>14. GESTION DOCUMENTAL</t>
  </si>
  <si>
    <t>15. EVALUACION INDEPENDIENTE</t>
  </si>
  <si>
    <t>16. CONTRO LINTERNO DISIPLINARIO</t>
  </si>
  <si>
    <t xml:space="preserve">Ejecucion (Numerador) </t>
  </si>
  <si>
    <t xml:space="preserve">Planeacion (Denominador) </t>
  </si>
  <si>
    <r>
      <t xml:space="preserve">Base de datos Informe de Redes Sociales
</t>
    </r>
    <r>
      <rPr>
        <b/>
        <sz val="12"/>
        <rFont val="Arial Narrow"/>
        <family val="2"/>
      </rPr>
      <t xml:space="preserve">Nota: </t>
    </r>
    <r>
      <rPr>
        <sz val="12"/>
        <rFont val="Arial Narrow"/>
        <family val="2"/>
      </rPr>
      <t xml:space="preserve">
N° de seguidores mes de diciembre 2021
Twitter: 50.696
Facebook: 26.031
Instagram: 3.678
</t>
    </r>
    <r>
      <rPr>
        <b/>
        <sz val="12"/>
        <rFont val="Arial Narrow"/>
        <family val="2"/>
      </rPr>
      <t>Total:</t>
    </r>
    <r>
      <rPr>
        <sz val="12"/>
        <rFont val="Arial Narrow"/>
        <family val="2"/>
      </rPr>
      <t xml:space="preserve"> 80.405 seguidores</t>
    </r>
  </si>
  <si>
    <t>(Número de seguidores en el trimestre a reportar (Instagram, Twitter, Facebook) - (Número de seguidores en el trimestre anterior (Instagram, Twitter, Facebook)/ 90 seguidores mínimo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</si>
</sst>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_);_(* \(#,##0\);_(* &quot;-&quot;??_);_(@_)"/>
    <numFmt numFmtId="166" formatCode="_-* #,##0\ _€_-;\-* #,##0\ _€_-;_-* &quot;-&quot;??\ _€_-;_-@_-"/>
    <numFmt numFmtId="167" formatCode="0.0%"/>
    <numFmt numFmtId="168" formatCode="&quot;$&quot;#,##0"/>
    <numFmt numFmtId="169" formatCode="&quot;$&quot;\ #,##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2"/>
      <name val="Arial Narrow"/>
      <family val="2"/>
    </font>
    <font>
      <sz val="10"/>
      <name val="Arial Narrow"/>
      <family val="2"/>
    </font>
    <font>
      <sz val="10"/>
      <color theme="1"/>
      <name val="Arial Narrow"/>
      <family val="2"/>
    </font>
    <font>
      <sz val="12"/>
      <color theme="1"/>
      <name val="Arial Narrow"/>
      <family val="2"/>
    </font>
    <font>
      <b/>
      <sz val="12"/>
      <color theme="1"/>
      <name val="Arial Narrow"/>
      <family val="2"/>
    </font>
    <font>
      <sz val="12"/>
      <color rgb="FF000000"/>
      <name val="Arial Narrow"/>
      <family val="2"/>
    </font>
    <font>
      <b/>
      <sz val="11"/>
      <color theme="1"/>
      <name val="Arial Narrow"/>
      <family val="2"/>
    </font>
    <font>
      <b/>
      <sz val="10"/>
      <name val="Arial Narrow"/>
      <family val="2"/>
    </font>
    <font>
      <b/>
      <sz val="10"/>
      <color theme="1"/>
      <name val="Arial Narrow"/>
      <family val="2"/>
    </font>
    <font>
      <b/>
      <sz val="12"/>
      <color rgb="FF000000"/>
      <name val="Arial Narrow"/>
      <family val="2"/>
    </font>
    <font>
      <sz val="12"/>
      <name val="Arial Narrow"/>
      <family val="2"/>
    </font>
    <font>
      <sz val="12"/>
      <color rgb="FFFF0000"/>
      <name val="Arial Narrow"/>
      <family val="2"/>
    </font>
    <font>
      <b/>
      <sz val="11"/>
      <name val="Arial Narrow"/>
      <family val="2"/>
    </font>
    <font>
      <sz val="11"/>
      <color theme="1"/>
      <name val="Arial Narrow"/>
      <family val="2"/>
    </font>
    <font>
      <sz val="11"/>
      <name val="Arial Narrow"/>
      <family val="2"/>
    </font>
    <font>
      <sz val="11"/>
      <color rgb="FF000000"/>
      <name val="Arial Narrow"/>
      <family val="2"/>
    </font>
    <font>
      <sz val="11"/>
      <color rgb="FFFF0000"/>
      <name val="Arial Narrow"/>
      <family val="2"/>
    </font>
    <font>
      <b/>
      <u/>
      <sz val="12"/>
      <name val="Arial Narrow"/>
      <family val="2"/>
    </font>
    <font>
      <b/>
      <u/>
      <sz val="10"/>
      <name val="Arial Narrow"/>
      <family val="2"/>
    </font>
    <font>
      <b/>
      <i/>
      <u/>
      <sz val="10"/>
      <name val="Arial Narrow"/>
      <family val="2"/>
    </font>
    <font>
      <b/>
      <i/>
      <u/>
      <sz val="11"/>
      <name val="Arial Narrow"/>
      <family val="2"/>
    </font>
    <font>
      <u/>
      <sz val="11"/>
      <name val="Arial Narrow"/>
      <family val="2"/>
    </font>
    <font>
      <b/>
      <sz val="11"/>
      <color rgb="FF000000"/>
      <name val="Arial Narrow"/>
      <family val="2"/>
    </font>
    <font>
      <sz val="10"/>
      <color rgb="FF000000"/>
      <name val="Arial Narrow"/>
      <family val="2"/>
    </font>
    <font>
      <b/>
      <sz val="10"/>
      <color rgb="FF000000"/>
      <name val="Arial Narrow"/>
      <family val="2"/>
    </font>
    <font>
      <b/>
      <sz val="12"/>
      <color rgb="FFFF0000"/>
      <name val="Arial Narrow"/>
      <family val="2"/>
    </font>
    <font>
      <b/>
      <sz val="11"/>
      <color rgb="FFFF0000"/>
      <name val="Arial Narrow"/>
      <family val="2"/>
    </font>
  </fonts>
  <fills count="13">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6" tint="0.79998168889431442"/>
        <bgColor indexed="64"/>
      </patternFill>
    </fill>
    <fill>
      <patternFill patternType="solid">
        <fgColor rgb="FFFFFFFF"/>
        <bgColor rgb="FF000000"/>
      </patternFill>
    </fill>
    <fill>
      <patternFill patternType="solid">
        <fgColor rgb="FF92D050"/>
        <bgColor rgb="FF000000"/>
      </patternFill>
    </fill>
    <fill>
      <patternFill patternType="solid">
        <fgColor rgb="FFEBF1DE"/>
        <bgColor rgb="FF000000"/>
      </patternFill>
    </fill>
    <fill>
      <patternFill patternType="solid">
        <fgColor rgb="FFEDEDED"/>
        <bgColor rgb="FF000000"/>
      </patternFill>
    </fill>
    <fill>
      <patternFill patternType="solid">
        <fgColor theme="0"/>
        <bgColor rgb="FF000000"/>
      </patternFill>
    </fill>
    <fill>
      <patternFill patternType="solid">
        <fgColor theme="0" tint="-4.9989318521683403E-2"/>
        <bgColor rgb="FF000000"/>
      </patternFill>
    </fill>
    <fill>
      <patternFill patternType="solid">
        <fgColor theme="9" tint="0.79998168889431442"/>
        <bgColor indexed="64"/>
      </patternFill>
    </fill>
    <fill>
      <patternFill patternType="solid">
        <fgColor rgb="FFFFFFFF"/>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n">
        <color auto="1"/>
      </top>
      <bottom style="medium">
        <color indexed="64"/>
      </bottom>
      <diagonal/>
    </border>
    <border>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auto="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543">
    <xf numFmtId="0" fontId="0" fillId="0" borderId="0" xfId="0"/>
    <xf numFmtId="0" fontId="6" fillId="3" borderId="3" xfId="0" applyFont="1" applyFill="1" applyBorder="1" applyAlignment="1">
      <alignment vertical="center" wrapText="1"/>
    </xf>
    <xf numFmtId="0" fontId="6" fillId="3" borderId="1" xfId="0" applyFont="1" applyFill="1" applyBorder="1" applyAlignment="1">
      <alignment horizontal="center" vertical="center" wrapText="1"/>
    </xf>
    <xf numFmtId="9" fontId="6" fillId="3" borderId="1" xfId="2"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0" fontId="6" fillId="3" borderId="1" xfId="0" applyFont="1" applyFill="1" applyBorder="1" applyAlignment="1" applyProtection="1">
      <alignment horizontal="center" vertical="center" wrapText="1"/>
      <protection locked="0"/>
    </xf>
    <xf numFmtId="0" fontId="7" fillId="4" borderId="1" xfId="0" applyFont="1" applyFill="1" applyBorder="1" applyAlignment="1">
      <alignment vertical="center" wrapText="1"/>
    </xf>
    <xf numFmtId="0" fontId="7" fillId="4" borderId="1" xfId="0" applyFont="1" applyFill="1" applyBorder="1" applyAlignment="1">
      <alignment horizontal="center" vertical="center" wrapText="1"/>
    </xf>
    <xf numFmtId="9" fontId="7" fillId="4" borderId="1" xfId="0" applyNumberFormat="1" applyFont="1" applyFill="1" applyBorder="1" applyAlignment="1">
      <alignment horizontal="center" vertical="center" wrapText="1"/>
    </xf>
    <xf numFmtId="9" fontId="7" fillId="4" borderId="1" xfId="2" applyFont="1" applyFill="1" applyBorder="1" applyAlignment="1">
      <alignment horizontal="center" vertical="center" wrapText="1"/>
    </xf>
    <xf numFmtId="0" fontId="6" fillId="3" borderId="1" xfId="0" applyFont="1" applyFill="1" applyBorder="1" applyAlignment="1">
      <alignment vertical="center" wrapText="1"/>
    </xf>
    <xf numFmtId="0" fontId="7" fillId="4" borderId="3" xfId="0" applyFont="1" applyFill="1" applyBorder="1" applyAlignment="1">
      <alignment vertical="center" wrapText="1"/>
    </xf>
    <xf numFmtId="2" fontId="6" fillId="3" borderId="1" xfId="2" applyNumberFormat="1" applyFont="1" applyFill="1" applyBorder="1" applyAlignment="1">
      <alignment horizontal="center" vertical="center" wrapText="1"/>
    </xf>
    <xf numFmtId="1" fontId="7" fillId="4" borderId="1" xfId="0" applyNumberFormat="1" applyFont="1" applyFill="1" applyBorder="1" applyAlignment="1">
      <alignment horizontal="center" vertical="center" wrapText="1"/>
    </xf>
    <xf numFmtId="2" fontId="7" fillId="4" borderId="1" xfId="2" applyNumberFormat="1" applyFont="1" applyFill="1" applyBorder="1" applyAlignment="1">
      <alignment horizontal="center" vertical="center" wrapText="1"/>
    </xf>
    <xf numFmtId="0" fontId="8" fillId="5" borderId="1" xfId="0" applyFont="1" applyFill="1" applyBorder="1" applyAlignment="1">
      <alignment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9" fillId="4" borderId="3" xfId="0" applyFont="1" applyFill="1" applyBorder="1" applyAlignment="1">
      <alignment horizontal="center" vertical="center" wrapText="1"/>
    </xf>
    <xf numFmtId="9" fontId="6" fillId="3" borderId="1" xfId="2" applyFont="1" applyFill="1" applyBorder="1" applyAlignment="1" applyProtection="1">
      <alignment horizontal="center" vertical="center" wrapText="1"/>
    </xf>
    <xf numFmtId="0" fontId="0" fillId="0" borderId="0" xfId="0" applyAlignment="1">
      <alignment horizontal="center"/>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6" fillId="3" borderId="12" xfId="0" applyFont="1" applyFill="1" applyBorder="1" applyAlignment="1">
      <alignment vertical="center" wrapText="1"/>
    </xf>
    <xf numFmtId="0" fontId="6" fillId="3" borderId="11" xfId="0" applyFont="1" applyFill="1" applyBorder="1" applyAlignment="1">
      <alignment horizontal="center" vertical="center" wrapText="1"/>
    </xf>
    <xf numFmtId="9" fontId="6" fillId="3" borderId="11" xfId="2" applyFont="1" applyFill="1" applyBorder="1" applyAlignment="1">
      <alignment horizontal="center" vertical="center" wrapText="1"/>
    </xf>
    <xf numFmtId="9" fontId="6" fillId="3" borderId="11" xfId="0" applyNumberFormat="1" applyFont="1" applyFill="1" applyBorder="1" applyAlignment="1">
      <alignment horizontal="center" vertical="center" wrapText="1"/>
    </xf>
    <xf numFmtId="0" fontId="7" fillId="4" borderId="19" xfId="0" applyFont="1" applyFill="1" applyBorder="1" applyAlignment="1">
      <alignment vertical="center" wrapText="1"/>
    </xf>
    <xf numFmtId="0" fontId="7" fillId="4" borderId="19" xfId="0" applyFont="1" applyFill="1" applyBorder="1" applyAlignment="1">
      <alignment horizontal="center" vertical="center" wrapText="1"/>
    </xf>
    <xf numFmtId="9" fontId="7" fillId="4" borderId="19" xfId="0" applyNumberFormat="1" applyFont="1" applyFill="1" applyBorder="1" applyAlignment="1">
      <alignment horizontal="center" vertical="center" wrapText="1"/>
    </xf>
    <xf numFmtId="0" fontId="5" fillId="3" borderId="1" xfId="0" applyFont="1" applyFill="1" applyBorder="1" applyAlignment="1">
      <alignment vertical="center" wrapText="1"/>
    </xf>
    <xf numFmtId="9" fontId="6" fillId="3" borderId="3" xfId="2"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0" fontId="11" fillId="4" borderId="3" xfId="0" applyFont="1" applyFill="1" applyBorder="1" applyAlignment="1">
      <alignment vertical="center" wrapText="1"/>
    </xf>
    <xf numFmtId="0" fontId="11" fillId="4" borderId="1" xfId="0" applyFont="1" applyFill="1" applyBorder="1" applyAlignment="1">
      <alignment horizontal="center" vertical="center" wrapText="1"/>
    </xf>
    <xf numFmtId="9" fontId="11" fillId="4" borderId="1" xfId="2" applyFont="1" applyFill="1" applyBorder="1" applyAlignment="1">
      <alignment horizontal="center" vertical="center" wrapText="1"/>
    </xf>
    <xf numFmtId="9" fontId="11" fillId="4" borderId="1" xfId="0" applyNumberFormat="1" applyFont="1" applyFill="1" applyBorder="1" applyAlignment="1">
      <alignment horizontal="center" vertical="center" wrapText="1"/>
    </xf>
    <xf numFmtId="9" fontId="11" fillId="4" borderId="3" xfId="2" applyFont="1" applyFill="1" applyBorder="1" applyAlignment="1">
      <alignment vertical="center" wrapText="1"/>
    </xf>
    <xf numFmtId="164" fontId="5" fillId="3" borderId="1" xfId="1" applyFont="1" applyFill="1" applyBorder="1" applyAlignment="1">
      <alignment horizontal="center" vertical="center" wrapText="1"/>
    </xf>
    <xf numFmtId="9" fontId="5" fillId="3" borderId="1" xfId="2" applyFont="1" applyFill="1" applyBorder="1" applyAlignment="1">
      <alignment horizontal="center" vertical="center" wrapText="1"/>
    </xf>
    <xf numFmtId="0" fontId="5" fillId="3" borderId="11" xfId="0" applyFont="1" applyFill="1" applyBorder="1" applyAlignment="1">
      <alignment vertical="center" wrapText="1"/>
    </xf>
    <xf numFmtId="9" fontId="6" fillId="3" borderId="12" xfId="2" applyFont="1" applyFill="1" applyBorder="1" applyAlignment="1">
      <alignment horizontal="center" vertical="center" wrapText="1"/>
    </xf>
    <xf numFmtId="9" fontId="5" fillId="3" borderId="11" xfId="0" applyNumberFormat="1" applyFont="1" applyFill="1" applyBorder="1" applyAlignment="1">
      <alignment horizontal="center" vertical="center" wrapText="1"/>
    </xf>
    <xf numFmtId="0" fontId="11" fillId="4" borderId="19" xfId="0" applyFont="1" applyFill="1" applyBorder="1" applyAlignment="1">
      <alignment vertical="center" wrapText="1"/>
    </xf>
    <xf numFmtId="9" fontId="8" fillId="5" borderId="1" xfId="0" applyNumberFormat="1" applyFont="1" applyFill="1" applyBorder="1" applyAlignment="1">
      <alignment vertical="center" wrapText="1"/>
    </xf>
    <xf numFmtId="9" fontId="8" fillId="5" borderId="1" xfId="0" applyNumberFormat="1" applyFont="1" applyFill="1" applyBorder="1" applyAlignment="1">
      <alignment horizontal="center" vertical="center" wrapText="1"/>
    </xf>
    <xf numFmtId="0" fontId="8" fillId="5" borderId="1" xfId="0" applyFont="1" applyFill="1" applyBorder="1" applyAlignment="1">
      <alignment horizontal="right" vertical="center" wrapText="1"/>
    </xf>
    <xf numFmtId="0" fontId="12" fillId="7" borderId="3" xfId="0" applyFont="1" applyFill="1" applyBorder="1" applyAlignment="1">
      <alignment vertical="center" wrapText="1"/>
    </xf>
    <xf numFmtId="9" fontId="12" fillId="7" borderId="1" xfId="0" applyNumberFormat="1" applyFont="1" applyFill="1" applyBorder="1" applyAlignment="1">
      <alignment horizontal="center" vertical="center" wrapText="1"/>
    </xf>
    <xf numFmtId="9" fontId="12" fillId="7" borderId="1" xfId="0" applyNumberFormat="1" applyFont="1" applyFill="1" applyBorder="1" applyAlignment="1">
      <alignment vertical="center" wrapText="1"/>
    </xf>
    <xf numFmtId="9" fontId="11" fillId="4" borderId="3" xfId="2" applyFont="1" applyFill="1" applyBorder="1" applyAlignment="1">
      <alignment horizontal="center" vertical="center" wrapText="1"/>
    </xf>
    <xf numFmtId="9" fontId="11" fillId="4" borderId="3" xfId="0" applyNumberFormat="1" applyFont="1" applyFill="1" applyBorder="1" applyAlignment="1">
      <alignment vertical="center" wrapText="1"/>
    </xf>
    <xf numFmtId="0" fontId="12" fillId="7" borderId="1" xfId="0" applyFont="1" applyFill="1" applyBorder="1" applyAlignment="1">
      <alignment vertical="center" wrapText="1"/>
    </xf>
    <xf numFmtId="9" fontId="8" fillId="5" borderId="1" xfId="0" applyNumberFormat="1" applyFont="1" applyFill="1" applyBorder="1" applyAlignment="1">
      <alignment vertical="center" wrapText="1"/>
    </xf>
    <xf numFmtId="9" fontId="7" fillId="4" borderId="1" xfId="2" applyFont="1" applyFill="1" applyBorder="1" applyAlignment="1">
      <alignment vertical="center" wrapText="1"/>
    </xf>
    <xf numFmtId="0" fontId="6" fillId="0" borderId="1" xfId="0" applyFont="1" applyBorder="1" applyAlignment="1">
      <alignment vertical="center" wrapText="1"/>
    </xf>
    <xf numFmtId="9" fontId="6" fillId="3" borderId="3" xfId="2" applyFont="1" applyFill="1" applyBorder="1" applyAlignment="1" applyProtection="1">
      <alignment horizontal="center" vertical="center" wrapText="1"/>
    </xf>
    <xf numFmtId="0" fontId="16" fillId="3" borderId="3" xfId="0" applyFont="1" applyFill="1" applyBorder="1" applyAlignment="1">
      <alignment vertical="center" wrapText="1"/>
    </xf>
    <xf numFmtId="9" fontId="16" fillId="3" borderId="1" xfId="2" applyFont="1" applyFill="1" applyBorder="1" applyAlignment="1">
      <alignment vertical="center" wrapText="1"/>
    </xf>
    <xf numFmtId="9" fontId="16" fillId="3" borderId="1" xfId="0" applyNumberFormat="1" applyFont="1" applyFill="1" applyBorder="1" applyAlignment="1">
      <alignment horizontal="center" vertical="center" wrapText="1"/>
    </xf>
    <xf numFmtId="0" fontId="9" fillId="4" borderId="3" xfId="0" applyFont="1" applyFill="1" applyBorder="1" applyAlignment="1">
      <alignment vertical="center" wrapText="1"/>
    </xf>
    <xf numFmtId="0" fontId="9" fillId="4"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0" fontId="16" fillId="3" borderId="1" xfId="0" applyFont="1" applyFill="1" applyBorder="1" applyAlignment="1">
      <alignment vertical="center" wrapText="1"/>
    </xf>
    <xf numFmtId="0" fontId="18" fillId="3" borderId="1"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9" fillId="4" borderId="1" xfId="0" applyFont="1" applyFill="1" applyBorder="1" applyAlignment="1">
      <alignment vertical="center" wrapText="1"/>
    </xf>
    <xf numFmtId="1" fontId="16" fillId="3" borderId="1" xfId="0" applyNumberFormat="1" applyFont="1" applyFill="1" applyBorder="1" applyAlignment="1">
      <alignment horizontal="right" vertical="center" wrapText="1"/>
    </xf>
    <xf numFmtId="0" fontId="16" fillId="0" borderId="1" xfId="0" applyFont="1" applyBorder="1" applyAlignment="1">
      <alignment horizontal="right" vertical="center" wrapText="1"/>
    </xf>
    <xf numFmtId="0" fontId="9" fillId="0" borderId="1" xfId="0" applyFont="1" applyBorder="1" applyAlignment="1">
      <alignment horizontal="right" vertical="center" wrapText="1"/>
    </xf>
    <xf numFmtId="9" fontId="9" fillId="4" borderId="1" xfId="0" applyNumberFormat="1" applyFont="1" applyFill="1" applyBorder="1" applyAlignment="1">
      <alignment horizontal="right" vertical="center" wrapText="1"/>
    </xf>
    <xf numFmtId="0" fontId="9" fillId="4" borderId="1" xfId="0" applyFont="1" applyFill="1" applyBorder="1" applyAlignment="1">
      <alignment horizontal="right" vertical="center" wrapText="1"/>
    </xf>
    <xf numFmtId="9" fontId="12" fillId="7" borderId="3" xfId="0" applyNumberFormat="1" applyFont="1" applyFill="1" applyBorder="1" applyAlignment="1">
      <alignment vertical="center" wrapText="1"/>
    </xf>
    <xf numFmtId="9" fontId="12" fillId="7" borderId="3" xfId="0" applyNumberFormat="1" applyFont="1" applyFill="1" applyBorder="1" applyAlignment="1">
      <alignment horizontal="center" vertical="center" wrapText="1"/>
    </xf>
    <xf numFmtId="9" fontId="7" fillId="4" borderId="19" xfId="2" applyFont="1" applyFill="1" applyBorder="1" applyAlignment="1">
      <alignment vertical="center" wrapText="1"/>
    </xf>
    <xf numFmtId="9" fontId="6" fillId="3" borderId="1" xfId="2" applyFont="1" applyFill="1" applyBorder="1" applyAlignment="1">
      <alignment vertical="center" wrapText="1"/>
    </xf>
    <xf numFmtId="9" fontId="7" fillId="4" borderId="1" xfId="0" applyNumberFormat="1" applyFont="1" applyFill="1" applyBorder="1" applyAlignment="1">
      <alignment vertical="center" wrapText="1"/>
    </xf>
    <xf numFmtId="9" fontId="6" fillId="3" borderId="1" xfId="2" applyFont="1" applyFill="1" applyBorder="1" applyAlignment="1" applyProtection="1">
      <alignment vertical="center" wrapText="1"/>
    </xf>
    <xf numFmtId="0" fontId="9" fillId="4" borderId="19" xfId="0" applyFont="1" applyFill="1" applyBorder="1" applyAlignment="1">
      <alignment vertical="center" wrapText="1"/>
    </xf>
    <xf numFmtId="9" fontId="9" fillId="4" borderId="19"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9" fontId="7" fillId="4" borderId="3" xfId="0" applyNumberFormat="1" applyFont="1" applyFill="1" applyBorder="1" applyAlignment="1">
      <alignment vertical="center" wrapText="1"/>
    </xf>
    <xf numFmtId="9" fontId="6" fillId="3" borderId="15" xfId="2" applyFont="1" applyFill="1" applyBorder="1" applyAlignment="1">
      <alignment vertical="center" wrapText="1"/>
    </xf>
    <xf numFmtId="9" fontId="7" fillId="4" borderId="15" xfId="2" applyFont="1" applyFill="1" applyBorder="1" applyAlignment="1">
      <alignment horizontal="center" vertical="center" wrapText="1"/>
    </xf>
    <xf numFmtId="9" fontId="7" fillId="4" borderId="20" xfId="2" applyFont="1" applyFill="1" applyBorder="1" applyAlignment="1">
      <alignment horizontal="center" vertical="center" wrapText="1"/>
    </xf>
    <xf numFmtId="0" fontId="18" fillId="5" borderId="5" xfId="0" applyFont="1" applyFill="1" applyBorder="1" applyAlignment="1">
      <alignment horizontal="justify" vertical="center" wrapText="1"/>
    </xf>
    <xf numFmtId="0" fontId="18" fillId="5" borderId="3" xfId="0" applyFont="1" applyFill="1" applyBorder="1" applyAlignment="1">
      <alignment horizontal="center" vertical="center" wrapText="1"/>
    </xf>
    <xf numFmtId="0" fontId="18" fillId="5" borderId="1" xfId="0" applyFont="1" applyFill="1" applyBorder="1" applyAlignment="1">
      <alignment horizontal="center" vertical="center" wrapText="1"/>
    </xf>
    <xf numFmtId="9" fontId="18" fillId="5" borderId="1" xfId="0" applyNumberFormat="1" applyFont="1" applyFill="1" applyBorder="1" applyAlignment="1">
      <alignment horizontal="center" vertical="center" wrapText="1"/>
    </xf>
    <xf numFmtId="0" fontId="25" fillId="8" borderId="3" xfId="0" applyFont="1" applyFill="1" applyBorder="1" applyAlignment="1">
      <alignment horizontal="center" vertical="center" wrapText="1"/>
    </xf>
    <xf numFmtId="9" fontId="25" fillId="8" borderId="1" xfId="0" applyNumberFormat="1" applyFont="1" applyFill="1" applyBorder="1" applyAlignment="1">
      <alignment horizontal="center" vertical="center" wrapText="1"/>
    </xf>
    <xf numFmtId="0" fontId="17" fillId="0" borderId="3" xfId="0" applyFont="1" applyBorder="1" applyAlignment="1">
      <alignment horizontal="justify" vertical="center" wrapText="1"/>
    </xf>
    <xf numFmtId="0" fontId="17" fillId="0" borderId="5" xfId="0" applyFont="1" applyBorder="1" applyAlignment="1">
      <alignment horizontal="justify" vertical="center" wrapText="1"/>
    </xf>
    <xf numFmtId="0" fontId="17" fillId="5" borderId="3"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8" fillId="5" borderId="5"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25" fillId="8" borderId="19" xfId="0" applyFont="1" applyFill="1" applyBorder="1" applyAlignment="1">
      <alignment horizontal="center" vertical="center" wrapText="1"/>
    </xf>
    <xf numFmtId="9" fontId="25" fillId="8" borderId="19" xfId="0" applyNumberFormat="1" applyFont="1" applyFill="1" applyBorder="1" applyAlignment="1">
      <alignment horizontal="center" vertical="center" wrapText="1"/>
    </xf>
    <xf numFmtId="165" fontId="6" fillId="3" borderId="1" xfId="1" applyNumberFormat="1" applyFont="1" applyFill="1" applyBorder="1" applyAlignment="1">
      <alignment horizontal="center" vertical="center" wrapText="1"/>
    </xf>
    <xf numFmtId="165" fontId="3" fillId="4" borderId="1" xfId="0" applyNumberFormat="1" applyFont="1" applyFill="1" applyBorder="1" applyAlignment="1">
      <alignment horizontal="center" vertical="center" wrapText="1"/>
    </xf>
    <xf numFmtId="0" fontId="6" fillId="3" borderId="11" xfId="0" applyFont="1" applyFill="1" applyBorder="1" applyAlignment="1">
      <alignment vertical="center" wrapText="1"/>
    </xf>
    <xf numFmtId="165" fontId="6" fillId="3" borderId="11" xfId="1" applyNumberFormat="1" applyFont="1" applyFill="1" applyBorder="1" applyAlignment="1">
      <alignment horizontal="center" vertical="center" wrapText="1"/>
    </xf>
    <xf numFmtId="166" fontId="7" fillId="4" borderId="19" xfId="0" applyNumberFormat="1" applyFont="1" applyFill="1" applyBorder="1" applyAlignment="1">
      <alignment horizontal="center" vertical="center" wrapText="1"/>
    </xf>
    <xf numFmtId="9" fontId="7" fillId="4" borderId="19" xfId="2" applyFont="1" applyFill="1" applyBorder="1" applyAlignment="1">
      <alignment horizontal="center" vertical="center" wrapText="1"/>
    </xf>
    <xf numFmtId="9" fontId="9" fillId="4" borderId="1" xfId="0" applyNumberFormat="1" applyFont="1" applyFill="1" applyBorder="1" applyAlignment="1">
      <alignment horizontal="left" vertical="center" wrapText="1" indent="1"/>
    </xf>
    <xf numFmtId="0" fontId="6" fillId="0" borderId="1" xfId="0" applyFont="1" applyBorder="1" applyAlignment="1" applyProtection="1">
      <alignment horizontal="center" vertical="center" wrapText="1"/>
      <protection locked="0"/>
    </xf>
    <xf numFmtId="9" fontId="7" fillId="4" borderId="19" xfId="0" applyNumberFormat="1" applyFont="1" applyFill="1" applyBorder="1" applyAlignment="1">
      <alignment horizontal="right" vertical="center" wrapText="1"/>
    </xf>
    <xf numFmtId="167" fontId="6" fillId="3" borderId="1" xfId="0" applyNumberFormat="1" applyFont="1" applyFill="1" applyBorder="1" applyAlignment="1">
      <alignment horizontal="center" vertical="center" wrapText="1"/>
    </xf>
    <xf numFmtId="0" fontId="6" fillId="3" borderId="12" xfId="0" applyFont="1" applyFill="1" applyBorder="1" applyAlignment="1">
      <alignment horizontal="center" vertical="center" wrapText="1"/>
    </xf>
    <xf numFmtId="9" fontId="6" fillId="3" borderId="3" xfId="2" applyFont="1" applyFill="1" applyBorder="1" applyAlignment="1">
      <alignment vertical="center" wrapText="1"/>
    </xf>
    <xf numFmtId="0" fontId="6" fillId="3" borderId="3" xfId="0" applyFont="1" applyFill="1" applyBorder="1" applyAlignment="1" applyProtection="1">
      <alignment horizontal="center" vertical="center" wrapText="1"/>
      <protection locked="0"/>
    </xf>
    <xf numFmtId="9" fontId="6" fillId="3" borderId="3" xfId="2" applyFont="1" applyFill="1" applyBorder="1" applyAlignment="1" applyProtection="1">
      <alignment vertical="center" wrapText="1"/>
    </xf>
    <xf numFmtId="0" fontId="6" fillId="0" borderId="3" xfId="0" applyFont="1" applyBorder="1" applyAlignment="1">
      <alignment vertical="center" wrapText="1"/>
    </xf>
    <xf numFmtId="0" fontId="6" fillId="0" borderId="3" xfId="0" applyFont="1" applyBorder="1" applyAlignment="1">
      <alignment horizontal="center" vertical="center" wrapText="1"/>
    </xf>
    <xf numFmtId="9" fontId="6" fillId="0" borderId="3" xfId="0" applyNumberFormat="1" applyFont="1" applyBorder="1" applyAlignment="1">
      <alignment horizontal="center" vertical="center" wrapText="1"/>
    </xf>
    <xf numFmtId="0" fontId="7" fillId="0" borderId="19" xfId="0" applyFont="1" applyBorder="1" applyAlignment="1">
      <alignment vertical="center" wrapText="1"/>
    </xf>
    <xf numFmtId="0" fontId="7" fillId="0" borderId="19" xfId="0" applyFont="1" applyBorder="1" applyAlignment="1">
      <alignment horizontal="center" vertical="center" wrapText="1"/>
    </xf>
    <xf numFmtId="9" fontId="7" fillId="0" borderId="19" xfId="0" applyNumberFormat="1" applyFont="1" applyBorder="1" applyAlignment="1">
      <alignment vertical="center" wrapText="1"/>
    </xf>
    <xf numFmtId="9" fontId="7" fillId="0" borderId="19" xfId="0" applyNumberFormat="1" applyFont="1" applyBorder="1" applyAlignment="1">
      <alignment horizontal="center" vertical="center" wrapText="1"/>
    </xf>
    <xf numFmtId="9" fontId="8" fillId="5" borderId="1" xfId="2" applyFont="1" applyFill="1" applyBorder="1" applyAlignment="1" applyProtection="1">
      <alignment vertical="center" wrapText="1"/>
    </xf>
    <xf numFmtId="0" fontId="12" fillId="10" borderId="1" xfId="0" applyFont="1" applyFill="1" applyBorder="1" applyAlignment="1">
      <alignment horizontal="center" vertical="center" wrapText="1"/>
    </xf>
    <xf numFmtId="9" fontId="12" fillId="10" borderId="1" xfId="0" applyNumberFormat="1" applyFont="1" applyFill="1" applyBorder="1" applyAlignment="1">
      <alignment vertical="center" wrapText="1"/>
    </xf>
    <xf numFmtId="9" fontId="8" fillId="5" borderId="1" xfId="2" applyFont="1" applyFill="1" applyBorder="1" applyAlignment="1">
      <alignment vertical="center" wrapText="1"/>
    </xf>
    <xf numFmtId="0" fontId="12" fillId="10" borderId="19" xfId="0" applyFont="1" applyFill="1" applyBorder="1" applyAlignment="1">
      <alignment horizontal="center" vertical="center" wrapText="1"/>
    </xf>
    <xf numFmtId="9" fontId="12" fillId="10" borderId="19" xfId="0" applyNumberFormat="1" applyFont="1" applyFill="1" applyBorder="1" applyAlignment="1">
      <alignment vertical="center" wrapText="1"/>
    </xf>
    <xf numFmtId="9" fontId="5" fillId="3" borderId="19"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pplyProtection="1">
      <alignment horizontal="right" vertical="center" wrapText="1"/>
      <protection locked="0"/>
    </xf>
    <xf numFmtId="9" fontId="7" fillId="4" borderId="19" xfId="0" applyNumberFormat="1" applyFont="1" applyFill="1" applyBorder="1" applyAlignment="1">
      <alignment vertical="center" wrapText="1"/>
    </xf>
    <xf numFmtId="9" fontId="6" fillId="3" borderId="11" xfId="2" applyFont="1" applyFill="1" applyBorder="1" applyAlignment="1">
      <alignment vertical="center" wrapText="1"/>
    </xf>
    <xf numFmtId="9" fontId="6" fillId="3" borderId="3"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9" fontId="8" fillId="5" borderId="1" xfId="2" applyFont="1" applyFill="1" applyBorder="1" applyAlignment="1">
      <alignment horizontal="center" vertical="center" wrapText="1"/>
    </xf>
    <xf numFmtId="0" fontId="8" fillId="5" borderId="1" xfId="0" applyFont="1" applyFill="1" applyBorder="1" applyAlignment="1" applyProtection="1">
      <alignment horizontal="center" vertical="center" wrapText="1"/>
      <protection locked="0"/>
    </xf>
    <xf numFmtId="9" fontId="12" fillId="10" borderId="1" xfId="0" applyNumberFormat="1" applyFont="1" applyFill="1" applyBorder="1" applyAlignment="1">
      <alignment horizontal="center" vertical="center" wrapText="1"/>
    </xf>
    <xf numFmtId="9" fontId="6" fillId="3" borderId="3" xfId="0" applyNumberFormat="1" applyFont="1" applyFill="1" applyBorder="1" applyAlignment="1">
      <alignment vertical="center" wrapText="1"/>
    </xf>
    <xf numFmtId="9" fontId="6" fillId="3" borderId="12" xfId="0" applyNumberFormat="1" applyFont="1" applyFill="1" applyBorder="1" applyAlignment="1">
      <alignment vertical="center" wrapText="1"/>
    </xf>
    <xf numFmtId="0" fontId="26" fillId="5" borderId="3" xfId="0" applyFont="1" applyFill="1" applyBorder="1" applyAlignment="1">
      <alignment horizontal="justify" vertical="center" wrapText="1"/>
    </xf>
    <xf numFmtId="0" fontId="26" fillId="5" borderId="5" xfId="0" applyFont="1" applyFill="1" applyBorder="1" applyAlignment="1">
      <alignment horizontal="justify" vertical="center" wrapText="1"/>
    </xf>
    <xf numFmtId="0" fontId="26" fillId="5" borderId="7" xfId="0" applyFont="1" applyFill="1" applyBorder="1" applyAlignment="1">
      <alignment horizontal="justify" vertical="center" wrapText="1"/>
    </xf>
    <xf numFmtId="0" fontId="26" fillId="5" borderId="1" xfId="0" applyFont="1" applyFill="1" applyBorder="1" applyAlignment="1">
      <alignment horizontal="justify" vertical="center" wrapText="1"/>
    </xf>
    <xf numFmtId="0" fontId="26" fillId="5" borderId="1" xfId="0" applyFont="1" applyFill="1" applyBorder="1" applyAlignment="1">
      <alignment horizontal="center" vertical="center" wrapText="1"/>
    </xf>
    <xf numFmtId="9" fontId="26" fillId="5" borderId="1" xfId="0" applyNumberFormat="1" applyFont="1" applyFill="1" applyBorder="1" applyAlignment="1">
      <alignment horizontal="center" vertical="center" wrapText="1"/>
    </xf>
    <xf numFmtId="0" fontId="27" fillId="7" borderId="1" xfId="0" applyFont="1" applyFill="1" applyBorder="1" applyAlignment="1">
      <alignment horizontal="justify" vertical="center" wrapText="1"/>
    </xf>
    <xf numFmtId="0" fontId="27" fillId="7" borderId="1" xfId="0" applyFont="1" applyFill="1" applyBorder="1" applyAlignment="1">
      <alignment horizontal="center" vertical="center" wrapText="1"/>
    </xf>
    <xf numFmtId="9" fontId="27" fillId="7" borderId="1" xfId="0" applyNumberFormat="1" applyFont="1" applyFill="1" applyBorder="1" applyAlignment="1">
      <alignment horizontal="center" vertical="center" wrapText="1"/>
    </xf>
    <xf numFmtId="0" fontId="26" fillId="5" borderId="1" xfId="0" applyFont="1" applyFill="1" applyBorder="1" applyAlignment="1">
      <alignment vertical="center" wrapText="1"/>
    </xf>
    <xf numFmtId="0" fontId="27" fillId="7" borderId="1" xfId="0" applyFont="1" applyFill="1" applyBorder="1" applyAlignment="1">
      <alignment vertical="center" wrapText="1"/>
    </xf>
    <xf numFmtId="9" fontId="26" fillId="7" borderId="1" xfId="0" applyNumberFormat="1" applyFont="1" applyFill="1" applyBorder="1" applyAlignment="1">
      <alignment horizontal="center" vertical="center" wrapText="1"/>
    </xf>
    <xf numFmtId="0" fontId="26" fillId="5" borderId="12" xfId="0" applyFont="1" applyFill="1" applyBorder="1" applyAlignment="1">
      <alignment horizontal="justify" vertical="center" wrapText="1"/>
    </xf>
    <xf numFmtId="0" fontId="26" fillId="5" borderId="11" xfId="0" applyFont="1" applyFill="1" applyBorder="1" applyAlignment="1">
      <alignment horizontal="justify" vertical="center" wrapText="1"/>
    </xf>
    <xf numFmtId="0" fontId="26" fillId="5" borderId="11" xfId="0" applyFont="1" applyFill="1" applyBorder="1" applyAlignment="1">
      <alignment horizontal="center" vertical="center" wrapText="1"/>
    </xf>
    <xf numFmtId="9" fontId="26" fillId="5" borderId="11" xfId="0" applyNumberFormat="1" applyFont="1" applyFill="1" applyBorder="1" applyAlignment="1">
      <alignment horizontal="center" vertical="center" wrapText="1"/>
    </xf>
    <xf numFmtId="0" fontId="26" fillId="5" borderId="24" xfId="0" applyFont="1" applyFill="1" applyBorder="1" applyAlignment="1">
      <alignment horizontal="justify" vertical="center" wrapText="1"/>
    </xf>
    <xf numFmtId="0" fontId="27" fillId="7" borderId="19" xfId="0" applyFont="1" applyFill="1" applyBorder="1" applyAlignment="1">
      <alignment vertical="center" wrapText="1"/>
    </xf>
    <xf numFmtId="0" fontId="27" fillId="7" borderId="19" xfId="0" applyFont="1" applyFill="1" applyBorder="1" applyAlignment="1">
      <alignment horizontal="center" vertical="center" wrapText="1"/>
    </xf>
    <xf numFmtId="9" fontId="26" fillId="7" borderId="19" xfId="0" applyNumberFormat="1" applyFont="1" applyFill="1" applyBorder="1" applyAlignment="1">
      <alignment horizontal="center" vertical="center" wrapText="1"/>
    </xf>
    <xf numFmtId="0" fontId="5" fillId="3" borderId="1" xfId="0" applyFont="1" applyFill="1" applyBorder="1" applyAlignment="1">
      <alignment horizontal="justify" vertical="center"/>
    </xf>
    <xf numFmtId="0" fontId="4" fillId="3" borderId="3" xfId="0" applyFont="1" applyFill="1" applyBorder="1" applyAlignment="1">
      <alignment horizontal="center" vertical="center" wrapText="1"/>
    </xf>
    <xf numFmtId="168" fontId="6" fillId="3" borderId="3" xfId="0" applyNumberFormat="1" applyFont="1" applyFill="1" applyBorder="1" applyAlignment="1" applyProtection="1">
      <alignment horizontal="center" vertical="center" wrapText="1"/>
      <protection locked="0"/>
    </xf>
    <xf numFmtId="168" fontId="7" fillId="4" borderId="1" xfId="0" applyNumberFormat="1" applyFont="1" applyFill="1" applyBorder="1" applyAlignment="1">
      <alignment horizontal="center" vertical="center" wrapText="1"/>
    </xf>
    <xf numFmtId="169" fontId="7" fillId="4" borderId="1" xfId="0" applyNumberFormat="1" applyFont="1" applyFill="1" applyBorder="1" applyAlignment="1">
      <alignment horizontal="center" vertical="center" wrapText="1"/>
    </xf>
    <xf numFmtId="168" fontId="13" fillId="3" borderId="3" xfId="0" applyNumberFormat="1" applyFont="1" applyFill="1" applyBorder="1" applyAlignment="1">
      <alignment horizontal="center" vertical="center" wrapText="1"/>
    </xf>
    <xf numFmtId="168" fontId="13" fillId="3" borderId="3" xfId="0" applyNumberFormat="1" applyFont="1" applyFill="1" applyBorder="1" applyAlignment="1" applyProtection="1">
      <alignment horizontal="center" vertical="center" wrapText="1"/>
      <protection locked="0"/>
    </xf>
    <xf numFmtId="169" fontId="13" fillId="3" borderId="3" xfId="0" applyNumberFormat="1" applyFont="1" applyFill="1" applyBorder="1" applyAlignment="1" applyProtection="1">
      <alignment horizontal="center" vertical="center" wrapText="1"/>
      <protection locked="0"/>
    </xf>
    <xf numFmtId="9" fontId="3" fillId="4" borderId="1" xfId="0" applyNumberFormat="1" applyFont="1" applyFill="1" applyBorder="1" applyAlignment="1">
      <alignment horizontal="center" vertical="center" wrapText="1"/>
    </xf>
    <xf numFmtId="0" fontId="13" fillId="3" borderId="3" xfId="0" applyFont="1" applyFill="1" applyBorder="1" applyAlignment="1">
      <alignment vertical="center" wrapText="1"/>
    </xf>
    <xf numFmtId="169" fontId="6" fillId="3" borderId="3" xfId="0" applyNumberFormat="1"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3" borderId="5" xfId="0" applyFont="1" applyFill="1" applyBorder="1" applyAlignment="1">
      <alignment vertical="center" wrapText="1"/>
    </xf>
    <xf numFmtId="9" fontId="6" fillId="3" borderId="7" xfId="2" applyFont="1" applyFill="1" applyBorder="1" applyAlignment="1" applyProtection="1">
      <alignment vertical="center" wrapText="1"/>
    </xf>
    <xf numFmtId="9" fontId="6" fillId="3" borderId="7" xfId="0" applyNumberFormat="1" applyFont="1" applyFill="1" applyBorder="1" applyAlignment="1">
      <alignment horizontal="center" vertical="center" wrapText="1"/>
    </xf>
    <xf numFmtId="168" fontId="7" fillId="4" borderId="19" xfId="0" applyNumberFormat="1" applyFont="1" applyFill="1" applyBorder="1" applyAlignment="1">
      <alignment horizontal="center" vertical="center" wrapText="1"/>
    </xf>
    <xf numFmtId="9" fontId="3" fillId="4" borderId="19" xfId="0" applyNumberFormat="1" applyFont="1" applyFill="1" applyBorder="1" applyAlignment="1">
      <alignment horizontal="center" vertical="center" wrapText="1"/>
    </xf>
    <xf numFmtId="0" fontId="6" fillId="3" borderId="1" xfId="0" applyFont="1" applyFill="1" applyBorder="1" applyAlignment="1">
      <alignment horizontal="right" vertical="center" wrapText="1"/>
    </xf>
    <xf numFmtId="9" fontId="6" fillId="3" borderId="13" xfId="0" applyNumberFormat="1" applyFont="1" applyFill="1" applyBorder="1" applyAlignment="1">
      <alignment horizontal="center" vertical="center" wrapText="1"/>
    </xf>
    <xf numFmtId="9" fontId="6" fillId="3" borderId="15" xfId="0" applyNumberFormat="1" applyFont="1" applyFill="1" applyBorder="1" applyAlignment="1">
      <alignment horizontal="center" vertical="center" wrapText="1"/>
    </xf>
    <xf numFmtId="9" fontId="7" fillId="4" borderId="15" xfId="0" applyNumberFormat="1" applyFont="1" applyFill="1" applyBorder="1" applyAlignment="1">
      <alignment horizontal="center" vertical="center" wrapText="1"/>
    </xf>
    <xf numFmtId="9" fontId="7" fillId="4" borderId="15" xfId="0" applyNumberFormat="1" applyFont="1" applyFill="1" applyBorder="1" applyAlignment="1">
      <alignment vertical="center" wrapText="1"/>
    </xf>
    <xf numFmtId="9" fontId="7" fillId="4" borderId="16" xfId="0" applyNumberFormat="1" applyFont="1" applyFill="1" applyBorder="1" applyAlignment="1">
      <alignment horizontal="center" vertical="center" wrapText="1"/>
    </xf>
    <xf numFmtId="9" fontId="18" fillId="5" borderId="7" xfId="0" applyNumberFormat="1" applyFont="1" applyFill="1" applyBorder="1" applyAlignment="1">
      <alignment horizontal="center" vertical="center" wrapText="1"/>
    </xf>
    <xf numFmtId="9" fontId="6" fillId="3" borderId="13" xfId="2" applyFont="1" applyFill="1" applyBorder="1" applyAlignment="1">
      <alignment vertical="center" wrapText="1"/>
    </xf>
    <xf numFmtId="0" fontId="5" fillId="3" borderId="11" xfId="0" applyFont="1" applyFill="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11" fillId="4" borderId="3"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4" borderId="19" xfId="0" applyFont="1" applyFill="1" applyBorder="1" applyAlignment="1">
      <alignment horizontal="center" vertical="center" wrapText="1"/>
    </xf>
    <xf numFmtId="0" fontId="6" fillId="3" borderId="12" xfId="0" applyFont="1" applyFill="1" applyBorder="1" applyAlignment="1" applyProtection="1">
      <alignment horizontal="center" vertical="center" wrapText="1"/>
      <protection locked="0"/>
    </xf>
    <xf numFmtId="0" fontId="8" fillId="5" borderId="7" xfId="0" applyFont="1" applyFill="1" applyBorder="1" applyAlignment="1">
      <alignment horizontal="center" wrapText="1"/>
    </xf>
    <xf numFmtId="0" fontId="8" fillId="0" borderId="7" xfId="0" applyFont="1" applyBorder="1" applyAlignment="1">
      <alignment horizontal="center"/>
    </xf>
    <xf numFmtId="10" fontId="6" fillId="3"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wrapText="1"/>
      <protection locked="0"/>
    </xf>
    <xf numFmtId="0" fontId="6" fillId="3" borderId="11" xfId="0" applyFont="1" applyFill="1" applyBorder="1" applyAlignment="1">
      <alignment horizontal="right" vertical="center" wrapText="1"/>
    </xf>
    <xf numFmtId="0" fontId="7" fillId="4" borderId="1" xfId="0" applyFont="1" applyFill="1" applyBorder="1" applyAlignment="1">
      <alignment horizontal="right" vertical="center" wrapText="1"/>
    </xf>
    <xf numFmtId="2" fontId="6" fillId="3" borderId="1" xfId="2" applyNumberFormat="1" applyFont="1" applyFill="1" applyBorder="1" applyAlignment="1" applyProtection="1">
      <alignment horizontal="right" vertical="center" wrapText="1"/>
    </xf>
    <xf numFmtId="2" fontId="7" fillId="4" borderId="1" xfId="2" applyNumberFormat="1" applyFont="1" applyFill="1" applyBorder="1" applyAlignment="1">
      <alignment horizontal="right" vertical="center" wrapText="1"/>
    </xf>
    <xf numFmtId="0" fontId="6" fillId="0" borderId="1" xfId="0" applyFont="1" applyBorder="1" applyAlignment="1">
      <alignment horizontal="right" vertical="center" wrapText="1"/>
    </xf>
    <xf numFmtId="0" fontId="7" fillId="4" borderId="19" xfId="0" applyFont="1" applyFill="1" applyBorder="1" applyAlignment="1">
      <alignment horizontal="right" vertical="center" wrapText="1"/>
    </xf>
    <xf numFmtId="0" fontId="5" fillId="3" borderId="11" xfId="0" applyFont="1" applyFill="1" applyBorder="1" applyAlignment="1">
      <alignment horizontal="right" vertical="center" wrapText="1"/>
    </xf>
    <xf numFmtId="0" fontId="5" fillId="3" borderId="1" xfId="0" applyFont="1" applyFill="1" applyBorder="1" applyAlignment="1">
      <alignment horizontal="right" vertical="center" wrapText="1"/>
    </xf>
    <xf numFmtId="0" fontId="11" fillId="4" borderId="1" xfId="0" applyFont="1" applyFill="1" applyBorder="1" applyAlignment="1">
      <alignment horizontal="right" vertical="center" wrapText="1"/>
    </xf>
    <xf numFmtId="0" fontId="5" fillId="3" borderId="1" xfId="0" applyFont="1" applyFill="1" applyBorder="1" applyAlignment="1" applyProtection="1">
      <alignment horizontal="right" vertical="center" wrapText="1"/>
      <protection locked="0"/>
    </xf>
    <xf numFmtId="0" fontId="11" fillId="4" borderId="3" xfId="0" applyFont="1" applyFill="1" applyBorder="1" applyAlignment="1">
      <alignment horizontal="right" vertical="center" wrapText="1"/>
    </xf>
    <xf numFmtId="0" fontId="12" fillId="7" borderId="1" xfId="0" applyFont="1" applyFill="1" applyBorder="1" applyAlignment="1">
      <alignment horizontal="right" vertical="center" wrapText="1"/>
    </xf>
    <xf numFmtId="0" fontId="12" fillId="7" borderId="3" xfId="0" applyFont="1" applyFill="1" applyBorder="1" applyAlignment="1">
      <alignment horizontal="right" vertical="center" wrapText="1"/>
    </xf>
    <xf numFmtId="0" fontId="16" fillId="3" borderId="1" xfId="0" applyFont="1" applyFill="1" applyBorder="1" applyAlignment="1" applyProtection="1">
      <alignment horizontal="right" vertical="center" wrapText="1"/>
      <protection locked="0"/>
    </xf>
    <xf numFmtId="0" fontId="16" fillId="3" borderId="1" xfId="0" applyFont="1" applyFill="1" applyBorder="1" applyAlignment="1">
      <alignment horizontal="right" vertical="center" wrapText="1"/>
    </xf>
    <xf numFmtId="1" fontId="11" fillId="4" borderId="1" xfId="0" applyNumberFormat="1" applyFont="1" applyFill="1" applyBorder="1" applyAlignment="1">
      <alignment horizontal="right" vertical="center" wrapText="1"/>
    </xf>
    <xf numFmtId="1" fontId="9" fillId="4" borderId="19" xfId="0" applyNumberFormat="1" applyFont="1" applyFill="1" applyBorder="1" applyAlignment="1">
      <alignment horizontal="right" vertical="center" wrapText="1"/>
    </xf>
    <xf numFmtId="9" fontId="6" fillId="3" borderId="1" xfId="0" applyNumberFormat="1" applyFont="1" applyFill="1" applyBorder="1" applyAlignment="1">
      <alignment horizontal="right" vertical="center" wrapText="1"/>
    </xf>
    <xf numFmtId="0" fontId="6" fillId="3" borderId="3" xfId="0" applyFont="1" applyFill="1" applyBorder="1" applyAlignment="1">
      <alignment horizontal="right" vertical="center" wrapText="1"/>
    </xf>
    <xf numFmtId="0" fontId="6" fillId="3" borderId="3" xfId="0" applyFont="1" applyFill="1" applyBorder="1" applyAlignment="1" applyProtection="1">
      <alignment horizontal="right" vertical="center" wrapText="1"/>
      <protection locked="0"/>
    </xf>
    <xf numFmtId="0" fontId="7" fillId="4" borderId="3" xfId="0" applyFont="1" applyFill="1" applyBorder="1" applyAlignment="1">
      <alignment horizontal="right" vertical="center" wrapText="1"/>
    </xf>
    <xf numFmtId="0" fontId="18" fillId="5" borderId="7" xfId="0" applyFont="1" applyFill="1" applyBorder="1" applyAlignment="1">
      <alignment horizontal="right" vertical="center" wrapText="1"/>
    </xf>
    <xf numFmtId="0" fontId="18" fillId="5" borderId="1" xfId="0" applyFont="1" applyFill="1" applyBorder="1" applyAlignment="1">
      <alignment horizontal="right" vertical="center" wrapText="1"/>
    </xf>
    <xf numFmtId="0" fontId="25" fillId="8" borderId="1" xfId="0" applyFont="1" applyFill="1" applyBorder="1" applyAlignment="1">
      <alignment horizontal="right" vertical="center" wrapText="1"/>
    </xf>
    <xf numFmtId="0" fontId="18" fillId="5" borderId="3" xfId="0" applyFont="1" applyFill="1" applyBorder="1" applyAlignment="1">
      <alignment horizontal="right" vertical="center" wrapText="1"/>
    </xf>
    <xf numFmtId="0" fontId="25" fillId="8" borderId="19" xfId="0" applyFont="1" applyFill="1" applyBorder="1" applyAlignment="1">
      <alignment horizontal="right" vertical="center" wrapText="1"/>
    </xf>
    <xf numFmtId="165" fontId="6" fillId="3" borderId="11" xfId="1" applyNumberFormat="1" applyFont="1" applyFill="1" applyBorder="1" applyAlignment="1">
      <alignment horizontal="right" vertical="center" wrapText="1"/>
    </xf>
    <xf numFmtId="165" fontId="6" fillId="3" borderId="1" xfId="1" applyNumberFormat="1" applyFont="1" applyFill="1" applyBorder="1" applyAlignment="1">
      <alignment horizontal="right" vertical="center" wrapText="1"/>
    </xf>
    <xf numFmtId="165" fontId="3" fillId="4" borderId="1" xfId="0" applyNumberFormat="1" applyFont="1" applyFill="1" applyBorder="1" applyAlignment="1">
      <alignment horizontal="right" vertical="center" wrapText="1"/>
    </xf>
    <xf numFmtId="165" fontId="3" fillId="4" borderId="19" xfId="1" applyNumberFormat="1" applyFont="1" applyFill="1" applyBorder="1" applyAlignment="1">
      <alignment horizontal="right" vertical="center" wrapText="1"/>
    </xf>
    <xf numFmtId="0" fontId="13" fillId="3" borderId="11" xfId="0" applyFont="1" applyFill="1" applyBorder="1" applyAlignment="1">
      <alignment horizontal="right" vertical="center" wrapText="1"/>
    </xf>
    <xf numFmtId="0" fontId="13" fillId="3" borderId="1" xfId="0" applyFont="1" applyFill="1" applyBorder="1" applyAlignment="1">
      <alignment horizontal="right" vertical="center" wrapText="1"/>
    </xf>
    <xf numFmtId="1" fontId="16" fillId="3" borderId="1" xfId="0" applyNumberFormat="1" applyFont="1" applyFill="1" applyBorder="1" applyAlignment="1" applyProtection="1">
      <alignment horizontal="right" vertical="center" wrapText="1"/>
      <protection locked="0"/>
    </xf>
    <xf numFmtId="1" fontId="9" fillId="4" borderId="1" xfId="0" applyNumberFormat="1" applyFont="1" applyFill="1" applyBorder="1" applyAlignment="1">
      <alignment horizontal="right" vertical="center" wrapText="1"/>
    </xf>
    <xf numFmtId="0" fontId="6" fillId="0" borderId="3" xfId="0" applyFont="1" applyBorder="1" applyAlignment="1">
      <alignment horizontal="right" vertical="center" wrapText="1"/>
    </xf>
    <xf numFmtId="0" fontId="7" fillId="0" borderId="19" xfId="0" applyFont="1" applyBorder="1" applyAlignment="1">
      <alignment horizontal="right" vertical="center" wrapText="1"/>
    </xf>
    <xf numFmtId="0" fontId="12" fillId="10" borderId="1" xfId="0" applyFont="1" applyFill="1" applyBorder="1" applyAlignment="1">
      <alignment horizontal="right" vertical="center" wrapText="1"/>
    </xf>
    <xf numFmtId="0" fontId="8" fillId="5" borderId="1" xfId="0" applyFont="1" applyFill="1" applyBorder="1" applyAlignment="1" applyProtection="1">
      <alignment horizontal="right" vertical="center" wrapText="1"/>
      <protection locked="0"/>
    </xf>
    <xf numFmtId="0" fontId="12" fillId="10" borderId="19" xfId="0" applyFont="1" applyFill="1" applyBorder="1" applyAlignment="1">
      <alignment horizontal="right" vertical="center" wrapText="1"/>
    </xf>
    <xf numFmtId="1" fontId="5" fillId="3" borderId="1" xfId="0" applyNumberFormat="1" applyFont="1" applyFill="1" applyBorder="1" applyAlignment="1" applyProtection="1">
      <alignment horizontal="right" vertical="center" wrapText="1"/>
      <protection locked="0"/>
    </xf>
    <xf numFmtId="1" fontId="6" fillId="3" borderId="1" xfId="0" applyNumberFormat="1" applyFont="1" applyFill="1" applyBorder="1" applyAlignment="1" applyProtection="1">
      <alignment horizontal="right" vertical="center" wrapText="1"/>
      <protection locked="0"/>
    </xf>
    <xf numFmtId="0" fontId="6" fillId="3" borderId="12" xfId="0" applyFont="1" applyFill="1" applyBorder="1" applyAlignment="1">
      <alignment horizontal="right" vertical="center" wrapText="1"/>
    </xf>
    <xf numFmtId="0" fontId="6" fillId="11" borderId="3" xfId="0" applyFont="1" applyFill="1" applyBorder="1" applyAlignment="1">
      <alignment horizontal="right" vertical="center" wrapText="1"/>
    </xf>
    <xf numFmtId="0" fontId="6" fillId="11" borderId="1" xfId="0" applyFont="1" applyFill="1" applyBorder="1" applyAlignment="1">
      <alignment horizontal="right" vertical="center" wrapText="1"/>
    </xf>
    <xf numFmtId="0" fontId="26" fillId="5" borderId="11" xfId="0" applyFont="1" applyFill="1" applyBorder="1" applyAlignment="1">
      <alignment horizontal="right" vertical="center" wrapText="1"/>
    </xf>
    <xf numFmtId="0" fontId="26" fillId="5" borderId="1" xfId="0" applyFont="1" applyFill="1" applyBorder="1" applyAlignment="1">
      <alignment horizontal="right" vertical="center" wrapText="1"/>
    </xf>
    <xf numFmtId="0" fontId="27" fillId="7" borderId="1" xfId="0" applyFont="1" applyFill="1" applyBorder="1" applyAlignment="1">
      <alignment horizontal="right" vertical="center" wrapText="1"/>
    </xf>
    <xf numFmtId="0" fontId="27" fillId="7" borderId="19" xfId="0" applyFont="1" applyFill="1" applyBorder="1" applyAlignment="1">
      <alignment horizontal="right" vertical="center" wrapText="1"/>
    </xf>
    <xf numFmtId="168" fontId="7" fillId="4" borderId="1" xfId="0" applyNumberFormat="1" applyFont="1" applyFill="1" applyBorder="1" applyAlignment="1">
      <alignment horizontal="right" vertical="center" wrapText="1"/>
    </xf>
    <xf numFmtId="168" fontId="13" fillId="3" borderId="3" xfId="0" applyNumberFormat="1" applyFont="1" applyFill="1" applyBorder="1" applyAlignment="1">
      <alignment horizontal="right" vertical="center" wrapText="1"/>
    </xf>
    <xf numFmtId="168" fontId="13" fillId="3" borderId="3" xfId="0" applyNumberFormat="1" applyFont="1" applyFill="1" applyBorder="1" applyAlignment="1" applyProtection="1">
      <alignment horizontal="right" vertical="center" wrapText="1"/>
      <protection locked="0"/>
    </xf>
    <xf numFmtId="169" fontId="13" fillId="3" borderId="3" xfId="0" applyNumberFormat="1" applyFont="1" applyFill="1" applyBorder="1" applyAlignment="1" applyProtection="1">
      <alignment horizontal="right" vertical="center" wrapText="1"/>
      <protection locked="0"/>
    </xf>
    <xf numFmtId="168" fontId="7" fillId="4" borderId="19" xfId="0" applyNumberFormat="1" applyFont="1" applyFill="1" applyBorder="1" applyAlignment="1">
      <alignment horizontal="right" vertical="center" wrapText="1"/>
    </xf>
    <xf numFmtId="0" fontId="8" fillId="5" borderId="6" xfId="0" applyFont="1" applyFill="1" applyBorder="1" applyAlignment="1">
      <alignment horizontal="right" wrapText="1"/>
    </xf>
    <xf numFmtId="0" fontId="8" fillId="0" borderId="6" xfId="0" applyFont="1" applyBorder="1" applyAlignment="1">
      <alignment horizontal="right"/>
    </xf>
    <xf numFmtId="0" fontId="8" fillId="5" borderId="8" xfId="0" applyFont="1" applyFill="1" applyBorder="1" applyAlignment="1">
      <alignment horizontal="right" vertical="center" wrapText="1"/>
    </xf>
    <xf numFmtId="0" fontId="12" fillId="5" borderId="8" xfId="0" applyFont="1" applyFill="1" applyBorder="1" applyAlignment="1">
      <alignment horizontal="right" vertical="center" wrapText="1"/>
    </xf>
    <xf numFmtId="0" fontId="3" fillId="0" borderId="8" xfId="0" applyFont="1" applyBorder="1" applyAlignment="1">
      <alignment horizontal="right" vertical="center" wrapText="1"/>
    </xf>
    <xf numFmtId="0" fontId="8" fillId="5" borderId="8" xfId="0" applyFont="1" applyFill="1" applyBorder="1" applyAlignment="1" applyProtection="1">
      <alignment horizontal="right" vertical="center" wrapText="1"/>
      <protection locked="0"/>
    </xf>
    <xf numFmtId="0" fontId="8" fillId="5" borderId="8" xfId="0" applyFont="1" applyFill="1" applyBorder="1" applyAlignment="1" applyProtection="1">
      <alignment horizontal="right" wrapText="1"/>
      <protection locked="0"/>
    </xf>
    <xf numFmtId="0" fontId="0" fillId="0" borderId="0" xfId="0" applyAlignment="1">
      <alignment horizontal="right"/>
    </xf>
    <xf numFmtId="1" fontId="6" fillId="3" borderId="1" xfId="2" applyNumberFormat="1" applyFont="1" applyFill="1" applyBorder="1" applyAlignment="1" applyProtection="1">
      <alignment horizontal="center" vertical="center" wrapText="1"/>
    </xf>
    <xf numFmtId="0" fontId="28" fillId="7" borderId="1"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29" fillId="8" borderId="19"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 fillId="0" borderId="32" xfId="0" applyFont="1" applyBorder="1" applyAlignment="1">
      <alignment horizontal="center"/>
    </xf>
    <xf numFmtId="0" fontId="6" fillId="3" borderId="1" xfId="0" applyFont="1" applyFill="1" applyBorder="1" applyAlignment="1">
      <alignment horizontal="justify" vertical="center" wrapText="1"/>
    </xf>
    <xf numFmtId="0" fontId="6" fillId="3" borderId="19" xfId="0" applyFont="1" applyFill="1" applyBorder="1" applyAlignment="1">
      <alignment horizontal="justify" vertical="center" wrapText="1"/>
    </xf>
    <xf numFmtId="0" fontId="13" fillId="3" borderId="3" xfId="0" applyFont="1" applyFill="1" applyBorder="1" applyAlignment="1">
      <alignment horizontal="justify" vertical="center" wrapText="1"/>
    </xf>
    <xf numFmtId="0" fontId="13" fillId="3" borderId="5" xfId="0" applyFont="1" applyFill="1" applyBorder="1" applyAlignment="1">
      <alignment horizontal="justify" vertical="center" wrapText="1"/>
    </xf>
    <xf numFmtId="0" fontId="13" fillId="3" borderId="24" xfId="0" applyFont="1" applyFill="1" applyBorder="1" applyAlignment="1">
      <alignment horizontal="justify" vertical="center" wrapText="1"/>
    </xf>
    <xf numFmtId="0" fontId="6" fillId="3" borderId="3" xfId="0" applyFont="1" applyFill="1" applyBorder="1" applyAlignment="1">
      <alignment horizontal="justify" vertical="center" wrapText="1"/>
    </xf>
    <xf numFmtId="0" fontId="6" fillId="3" borderId="5" xfId="0" applyFont="1" applyFill="1" applyBorder="1" applyAlignment="1">
      <alignment horizontal="justify" vertical="center" wrapText="1"/>
    </xf>
    <xf numFmtId="0" fontId="6" fillId="3" borderId="7" xfId="0" applyFont="1" applyFill="1" applyBorder="1" applyAlignment="1">
      <alignment horizontal="justify"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14" fillId="3" borderId="5" xfId="0" applyFont="1" applyFill="1" applyBorder="1" applyAlignment="1">
      <alignment horizontal="justify" vertical="center" wrapText="1"/>
    </xf>
    <xf numFmtId="0" fontId="14" fillId="3" borderId="7" xfId="0" applyFont="1" applyFill="1" applyBorder="1" applyAlignment="1">
      <alignment horizontal="justify"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4" fillId="3" borderId="1" xfId="0" applyFont="1" applyFill="1" applyBorder="1" applyAlignment="1">
      <alignment horizontal="justify" vertical="center" wrapText="1"/>
    </xf>
    <xf numFmtId="0" fontId="14" fillId="3" borderId="19" xfId="0" applyFont="1" applyFill="1" applyBorder="1" applyAlignment="1">
      <alignment horizontal="justify" vertical="center" wrapText="1"/>
    </xf>
    <xf numFmtId="0" fontId="6" fillId="3" borderId="24" xfId="0" applyFont="1" applyFill="1" applyBorder="1" applyAlignment="1">
      <alignment horizontal="justify" vertical="center" wrapText="1"/>
    </xf>
    <xf numFmtId="0" fontId="3" fillId="2" borderId="7" xfId="0" applyFont="1" applyFill="1" applyBorder="1" applyAlignment="1">
      <alignment horizontal="center" vertical="center" wrapText="1"/>
    </xf>
    <xf numFmtId="0" fontId="13" fillId="3" borderId="7" xfId="0" applyFont="1" applyFill="1" applyBorder="1" applyAlignment="1">
      <alignment horizontal="justify" vertical="center" wrapText="1"/>
    </xf>
    <xf numFmtId="0" fontId="13" fillId="3" borderId="19" xfId="0" applyFont="1" applyFill="1" applyBorder="1" applyAlignment="1">
      <alignment horizontal="justify" vertical="center" wrapText="1"/>
    </xf>
    <xf numFmtId="0" fontId="8" fillId="5" borderId="1" xfId="0" applyFont="1" applyFill="1" applyBorder="1" applyAlignment="1">
      <alignment horizontal="justify" vertical="center" wrapText="1"/>
    </xf>
    <xf numFmtId="0" fontId="8" fillId="5" borderId="19" xfId="0" applyFont="1" applyFill="1" applyBorder="1" applyAlignment="1">
      <alignment horizontal="justify" vertical="center" wrapText="1"/>
    </xf>
    <xf numFmtId="0" fontId="13" fillId="5" borderId="3"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8" fillId="5" borderId="3" xfId="0" applyFont="1" applyFill="1" applyBorder="1" applyAlignment="1">
      <alignment horizontal="justify" vertical="center" wrapText="1"/>
    </xf>
    <xf numFmtId="0" fontId="8" fillId="5" borderId="5" xfId="0" applyFont="1" applyFill="1" applyBorder="1" applyAlignment="1">
      <alignment horizontal="justify" vertical="center" wrapText="1"/>
    </xf>
    <xf numFmtId="0" fontId="8" fillId="5" borderId="3"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3" fillId="0" borderId="19"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24" xfId="0" applyFont="1" applyBorder="1" applyAlignment="1">
      <alignment horizontal="justify" vertical="center" wrapText="1"/>
    </xf>
    <xf numFmtId="0" fontId="13" fillId="12" borderId="1" xfId="0" applyFont="1" applyFill="1" applyBorder="1" applyAlignment="1">
      <alignment horizontal="center" vertical="center" wrapText="1"/>
    </xf>
    <xf numFmtId="0" fontId="13" fillId="12" borderId="19"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4" fillId="12" borderId="1" xfId="0" applyFont="1" applyFill="1" applyBorder="1" applyAlignment="1">
      <alignment horizontal="justify" vertical="center" wrapText="1"/>
    </xf>
    <xf numFmtId="0" fontId="4" fillId="3" borderId="3"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4" fillId="3" borderId="7" xfId="0" applyFont="1" applyFill="1" applyBorder="1" applyAlignment="1">
      <alignment horizontal="justify" vertical="center"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4" xfId="0" applyFont="1" applyBorder="1" applyAlignment="1">
      <alignment horizontal="center"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7" xfId="0" applyFont="1" applyBorder="1" applyAlignment="1">
      <alignment horizontal="left" vertical="center" wrapText="1"/>
    </xf>
    <xf numFmtId="0" fontId="6" fillId="3" borderId="1"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13" fillId="0" borderId="7" xfId="0" applyFont="1" applyBorder="1" applyAlignment="1">
      <alignment horizontal="justify"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26" fillId="0" borderId="3" xfId="0" applyFont="1" applyBorder="1" applyAlignment="1">
      <alignment horizontal="justify" vertical="center" wrapText="1"/>
    </xf>
    <xf numFmtId="0" fontId="26" fillId="0" borderId="5" xfId="0" applyFont="1" applyBorder="1" applyAlignment="1">
      <alignment horizontal="justify" vertical="center" wrapText="1"/>
    </xf>
    <xf numFmtId="0" fontId="26" fillId="0" borderId="7" xfId="0" applyFont="1" applyBorder="1" applyAlignment="1">
      <alignment horizontal="justify" vertical="center" wrapText="1"/>
    </xf>
    <xf numFmtId="0" fontId="26" fillId="5" borderId="3" xfId="0" applyFont="1" applyFill="1" applyBorder="1" applyAlignment="1">
      <alignment horizontal="justify" vertical="center" wrapText="1"/>
    </xf>
    <xf numFmtId="0" fontId="26" fillId="5" borderId="5" xfId="0" applyFont="1" applyFill="1" applyBorder="1" applyAlignment="1">
      <alignment horizontal="justify" vertical="center" wrapText="1"/>
    </xf>
    <xf numFmtId="0" fontId="26" fillId="5" borderId="24" xfId="0" applyFont="1" applyFill="1" applyBorder="1" applyAlignment="1">
      <alignment horizontal="justify" vertical="center" wrapText="1"/>
    </xf>
    <xf numFmtId="0" fontId="26" fillId="0" borderId="24" xfId="0" applyFont="1" applyBorder="1" applyAlignment="1">
      <alignment horizontal="justify" vertical="center" wrapText="1"/>
    </xf>
    <xf numFmtId="0" fontId="2" fillId="0" borderId="21" xfId="0" applyFont="1" applyBorder="1" applyAlignment="1">
      <alignment horizontal="center" vertical="center" wrapText="1"/>
    </xf>
    <xf numFmtId="0" fontId="6" fillId="0" borderId="3" xfId="0" applyFont="1" applyBorder="1" applyAlignment="1">
      <alignment horizontal="justify" vertical="center" wrapText="1"/>
    </xf>
    <xf numFmtId="0" fontId="6" fillId="0" borderId="5" xfId="0" applyFont="1" applyBorder="1" applyAlignment="1">
      <alignment horizontal="justify" vertical="center" wrapText="1"/>
    </xf>
    <xf numFmtId="0" fontId="26" fillId="5" borderId="12" xfId="0" applyFont="1" applyFill="1" applyBorder="1" applyAlignment="1">
      <alignment horizontal="justify" vertical="center" wrapText="1"/>
    </xf>
    <xf numFmtId="0" fontId="26" fillId="5" borderId="7" xfId="0" applyFont="1" applyFill="1" applyBorder="1" applyAlignment="1">
      <alignment horizontal="justify" vertical="center" wrapText="1"/>
    </xf>
    <xf numFmtId="0" fontId="3" fillId="6" borderId="3"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26" fillId="0" borderId="12" xfId="0" applyFont="1" applyBorder="1" applyAlignment="1">
      <alignment horizontal="justify" vertical="center" wrapText="1"/>
    </xf>
    <xf numFmtId="0" fontId="8" fillId="3" borderId="1" xfId="0" applyFont="1" applyFill="1" applyBorder="1" applyAlignment="1">
      <alignment horizontal="justify" vertical="center" wrapText="1"/>
    </xf>
    <xf numFmtId="0" fontId="14" fillId="0" borderId="5" xfId="0" applyFont="1" applyBorder="1" applyAlignment="1">
      <alignment horizontal="justify" vertical="center" wrapText="1"/>
    </xf>
    <xf numFmtId="0" fontId="14" fillId="0" borderId="7" xfId="0" applyFont="1" applyBorder="1" applyAlignment="1">
      <alignment horizontal="justify" vertical="center" wrapText="1"/>
    </xf>
    <xf numFmtId="0" fontId="6" fillId="0" borderId="7" xfId="0" applyFont="1" applyBorder="1" applyAlignment="1">
      <alignment horizontal="justify" vertical="center" wrapText="1"/>
    </xf>
    <xf numFmtId="0" fontId="6" fillId="3" borderId="12" xfId="0" applyFont="1" applyFill="1" applyBorder="1" applyAlignment="1">
      <alignment horizontal="justify" vertical="center" wrapText="1"/>
    </xf>
    <xf numFmtId="0" fontId="6" fillId="0" borderId="12" xfId="0" applyFont="1" applyBorder="1" applyAlignment="1">
      <alignment horizontal="justify" vertical="center" wrapText="1"/>
    </xf>
    <xf numFmtId="0" fontId="5" fillId="3"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0" borderId="19" xfId="0" applyFont="1" applyBorder="1" applyAlignment="1">
      <alignment horizontal="justify" vertical="center" wrapText="1"/>
    </xf>
    <xf numFmtId="0" fontId="3" fillId="2" borderId="12" xfId="0" applyFont="1" applyFill="1" applyBorder="1" applyAlignment="1">
      <alignment horizontal="center" vertical="center" wrapText="1"/>
    </xf>
    <xf numFmtId="0" fontId="5" fillId="3" borderId="19" xfId="0" applyFont="1" applyFill="1" applyBorder="1" applyAlignment="1">
      <alignment horizontal="justify" vertical="center" wrapText="1"/>
    </xf>
    <xf numFmtId="0" fontId="5" fillId="0" borderId="1" xfId="0" applyFont="1" applyBorder="1" applyAlignment="1">
      <alignment horizontal="center" vertical="center" wrapText="1"/>
    </xf>
    <xf numFmtId="0" fontId="4" fillId="3" borderId="19" xfId="0" applyFont="1" applyFill="1" applyBorder="1" applyAlignment="1">
      <alignment horizontal="justify" vertical="center" wrapText="1"/>
    </xf>
    <xf numFmtId="0" fontId="17" fillId="3" borderId="12" xfId="0" applyFont="1" applyFill="1" applyBorder="1" applyAlignment="1">
      <alignment horizontal="justify" vertical="center" wrapText="1"/>
    </xf>
    <xf numFmtId="0" fontId="17" fillId="3" borderId="5" xfId="0"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13" fillId="3" borderId="12" xfId="0" applyFont="1" applyFill="1" applyBorder="1" applyAlignment="1">
      <alignment horizontal="justify" vertical="center" wrapText="1"/>
    </xf>
    <xf numFmtId="0" fontId="13" fillId="3" borderId="1"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11" xfId="0" applyFont="1" applyFill="1" applyBorder="1" applyAlignment="1">
      <alignment horizontal="justify" vertical="center" wrapText="1"/>
    </xf>
    <xf numFmtId="0" fontId="13" fillId="3" borderId="1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0" fillId="0" borderId="24" xfId="0" applyBorder="1" applyAlignment="1">
      <alignment horizontal="center" vertical="center" wrapText="1"/>
    </xf>
    <xf numFmtId="0" fontId="6" fillId="0" borderId="24" xfId="0" applyFont="1" applyBorder="1" applyAlignment="1">
      <alignment horizontal="justify" vertical="center" wrapText="1"/>
    </xf>
    <xf numFmtId="0" fontId="5" fillId="3" borderId="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3" fillId="2" borderId="2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5" fillId="0" borderId="19"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9" xfId="0" applyFont="1" applyBorder="1" applyAlignment="1">
      <alignment horizontal="justify"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3" fillId="2" borderId="29" xfId="0" applyFont="1" applyFill="1" applyBorder="1" applyAlignment="1">
      <alignment horizontal="center" vertical="center" wrapText="1"/>
    </xf>
    <xf numFmtId="0" fontId="5" fillId="0" borderId="7"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24" xfId="0" applyFont="1" applyBorder="1" applyAlignment="1">
      <alignment horizontal="left" vertical="center" wrapText="1"/>
    </xf>
    <xf numFmtId="0" fontId="3" fillId="2" borderId="6" xfId="0" applyFont="1" applyFill="1" applyBorder="1" applyAlignment="1">
      <alignment horizontal="center" vertical="center" wrapText="1"/>
    </xf>
    <xf numFmtId="0" fontId="4" fillId="0" borderId="3"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24" xfId="0" applyFont="1" applyBorder="1" applyAlignment="1">
      <alignment horizontal="justify"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6" fillId="3" borderId="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9" xfId="0" applyFont="1" applyBorder="1" applyAlignment="1">
      <alignment horizontal="center" vertical="center" wrapText="1"/>
    </xf>
    <xf numFmtId="0" fontId="6" fillId="3" borderId="24"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9"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4" xfId="0" applyFont="1" applyBorder="1" applyAlignment="1">
      <alignment horizontal="center" vertical="center" wrapText="1"/>
    </xf>
    <xf numFmtId="0" fontId="5" fillId="3" borderId="12" xfId="0" applyFont="1" applyFill="1" applyBorder="1" applyAlignment="1">
      <alignment horizontal="justify" vertical="center" wrapText="1"/>
    </xf>
    <xf numFmtId="0" fontId="5" fillId="3" borderId="5" xfId="0" applyFont="1" applyFill="1" applyBorder="1" applyAlignment="1">
      <alignment horizontal="justify" vertical="center" wrapText="1"/>
    </xf>
    <xf numFmtId="0" fontId="4" fillId="3"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5" borderId="24" xfId="0" applyFont="1" applyFill="1" applyBorder="1" applyAlignment="1">
      <alignment horizontal="justify" vertical="center" wrapText="1"/>
    </xf>
    <xf numFmtId="0" fontId="4" fillId="0" borderId="12" xfId="0" applyFont="1" applyBorder="1" applyAlignment="1">
      <alignment horizontal="justify" vertical="center" wrapText="1"/>
    </xf>
    <xf numFmtId="0" fontId="5" fillId="3" borderId="12" xfId="0" applyFont="1" applyFill="1" applyBorder="1" applyAlignment="1">
      <alignment horizontal="center" vertical="center" wrapText="1"/>
    </xf>
    <xf numFmtId="0" fontId="8" fillId="5" borderId="12" xfId="0" applyFont="1" applyFill="1" applyBorder="1" applyAlignment="1">
      <alignment horizontal="justify" vertical="center" wrapText="1"/>
    </xf>
    <xf numFmtId="0" fontId="8" fillId="5" borderId="7" xfId="0" applyFont="1" applyFill="1" applyBorder="1" applyAlignment="1">
      <alignment horizontal="justify" vertical="center" wrapText="1"/>
    </xf>
    <xf numFmtId="0" fontId="8" fillId="5" borderId="24" xfId="0" applyFont="1" applyFill="1" applyBorder="1" applyAlignment="1">
      <alignment horizontal="center" vertical="center" wrapText="1"/>
    </xf>
    <xf numFmtId="0" fontId="8" fillId="9" borderId="3" xfId="0" applyFont="1" applyFill="1" applyBorder="1" applyAlignment="1">
      <alignment horizontal="justify" vertical="center" wrapText="1"/>
    </xf>
    <xf numFmtId="0" fontId="8" fillId="9" borderId="5" xfId="0" applyFont="1" applyFill="1" applyBorder="1" applyAlignment="1">
      <alignment horizontal="justify" vertical="center" wrapText="1"/>
    </xf>
    <xf numFmtId="0" fontId="8" fillId="9" borderId="24" xfId="0" applyFont="1" applyFill="1" applyBorder="1" applyAlignment="1">
      <alignment horizontal="justify" vertical="center" wrapText="1"/>
    </xf>
    <xf numFmtId="0" fontId="8" fillId="0" borderId="12"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7" xfId="0" applyFont="1" applyBorder="1" applyAlignment="1">
      <alignment horizontal="justify" vertical="center" wrapText="1"/>
    </xf>
    <xf numFmtId="0" fontId="8" fillId="5" borderId="12" xfId="0" applyFont="1" applyFill="1" applyBorder="1" applyAlignment="1">
      <alignment horizontal="center" vertical="center" wrapText="1"/>
    </xf>
    <xf numFmtId="0" fontId="17" fillId="0" borderId="3"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24" xfId="0" applyFont="1" applyBorder="1" applyAlignment="1">
      <alignment horizontal="justify" vertical="center" wrapText="1"/>
    </xf>
    <xf numFmtId="0" fontId="18" fillId="5" borderId="5" xfId="0" applyFont="1" applyFill="1" applyBorder="1" applyAlignment="1">
      <alignment horizontal="justify" vertical="center" wrapText="1"/>
    </xf>
    <xf numFmtId="0" fontId="18" fillId="5" borderId="7" xfId="0" applyFont="1" applyFill="1" applyBorder="1" applyAlignment="1">
      <alignment horizontal="justify" vertical="center" wrapText="1"/>
    </xf>
    <xf numFmtId="0" fontId="18" fillId="5" borderId="3" xfId="0" applyFont="1" applyFill="1" applyBorder="1" applyAlignment="1">
      <alignment horizontal="justify" vertical="center" wrapText="1"/>
    </xf>
    <xf numFmtId="0" fontId="18" fillId="5" borderId="3"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0" borderId="3" xfId="0" applyFont="1" applyBorder="1" applyAlignment="1">
      <alignment horizontal="justify" vertical="center" wrapText="1"/>
    </xf>
    <xf numFmtId="0" fontId="18" fillId="0" borderId="5" xfId="0" applyFont="1" applyBorder="1" applyAlignment="1">
      <alignment horizontal="justify" vertical="center" wrapText="1"/>
    </xf>
    <xf numFmtId="0" fontId="18" fillId="0" borderId="24" xfId="0" applyFont="1" applyBorder="1" applyAlignment="1">
      <alignment horizontal="justify" vertical="center" wrapText="1"/>
    </xf>
    <xf numFmtId="0" fontId="18" fillId="5" borderId="24" xfId="0" applyFont="1" applyFill="1" applyBorder="1" applyAlignment="1">
      <alignment horizontal="justify" vertical="center" wrapText="1"/>
    </xf>
    <xf numFmtId="0" fontId="17" fillId="0" borderId="7"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7" fillId="0" borderId="7" xfId="0" applyFont="1" applyBorder="1" applyAlignment="1">
      <alignment horizontal="justify" vertical="center" wrapText="1"/>
    </xf>
    <xf numFmtId="0" fontId="18" fillId="0" borderId="7" xfId="0" applyFont="1" applyBorder="1" applyAlignment="1">
      <alignment horizontal="justify" vertical="center" wrapText="1"/>
    </xf>
    <xf numFmtId="0" fontId="6" fillId="3"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4" fillId="0" borderId="7" xfId="0" applyFont="1" applyBorder="1" applyAlignment="1">
      <alignment horizontal="justify" vertical="center" wrapText="1"/>
    </xf>
    <xf numFmtId="0" fontId="13" fillId="0" borderId="12" xfId="0" applyFont="1" applyBorder="1" applyAlignment="1">
      <alignment horizontal="justify" vertical="center" wrapText="1"/>
    </xf>
    <xf numFmtId="0" fontId="16" fillId="0" borderId="1" xfId="0" applyFont="1" applyBorder="1" applyAlignment="1">
      <alignment horizontal="justify" vertical="center" wrapText="1"/>
    </xf>
    <xf numFmtId="0" fontId="16" fillId="0" borderId="19" xfId="0" applyFont="1" applyBorder="1" applyAlignment="1">
      <alignment horizontal="justify" vertical="center" wrapText="1"/>
    </xf>
    <xf numFmtId="0" fontId="16" fillId="3" borderId="1" xfId="0" applyFont="1" applyFill="1" applyBorder="1" applyAlignment="1">
      <alignment horizontal="justify" vertical="center" wrapText="1"/>
    </xf>
    <xf numFmtId="0" fontId="16" fillId="3" borderId="19" xfId="0" applyFont="1" applyFill="1" applyBorder="1" applyAlignment="1">
      <alignment horizontal="justify" vertical="center" wrapText="1"/>
    </xf>
    <xf numFmtId="0" fontId="13" fillId="0" borderId="11" xfId="0" applyFont="1" applyBorder="1" applyAlignment="1">
      <alignment horizontal="justify" vertical="center" wrapText="1"/>
    </xf>
    <xf numFmtId="0" fontId="15" fillId="2" borderId="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6" fillId="0" borderId="3" xfId="0" applyFont="1" applyBorder="1" applyAlignment="1">
      <alignment horizontal="justify"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7" fillId="0" borderId="1" xfId="0" applyFont="1" applyBorder="1" applyAlignment="1">
      <alignment horizontal="justify" vertical="center" wrapText="1"/>
    </xf>
    <xf numFmtId="0" fontId="17" fillId="3" borderId="3" xfId="0" applyFont="1" applyFill="1" applyBorder="1" applyAlignment="1">
      <alignment horizontal="justify" vertical="center" wrapText="1"/>
    </xf>
    <xf numFmtId="0" fontId="17" fillId="3" borderId="7" xfId="0" applyFont="1" applyFill="1" applyBorder="1" applyAlignment="1">
      <alignment horizontal="justify" vertical="center" wrapText="1"/>
    </xf>
    <xf numFmtId="0" fontId="16" fillId="3" borderId="3" xfId="0" applyFont="1" applyFill="1" applyBorder="1" applyAlignment="1">
      <alignment horizontal="justify" vertical="center" wrapText="1"/>
    </xf>
    <xf numFmtId="0" fontId="16" fillId="3" borderId="5" xfId="0" applyFont="1" applyFill="1" applyBorder="1" applyAlignment="1">
      <alignment horizontal="justify" vertical="center" wrapText="1"/>
    </xf>
    <xf numFmtId="0" fontId="5" fillId="0" borderId="3" xfId="0" applyFont="1" applyBorder="1" applyAlignment="1">
      <alignment horizontal="justify" vertical="center" wrapText="1"/>
    </xf>
    <xf numFmtId="0" fontId="5" fillId="0" borderId="5" xfId="0" applyFont="1" applyBorder="1" applyAlignment="1">
      <alignment horizontal="justify" vertical="center" wrapText="1"/>
    </xf>
    <xf numFmtId="0" fontId="16" fillId="0" borderId="5" xfId="0" applyFont="1" applyBorder="1" applyAlignment="1">
      <alignment horizontal="justify" vertical="center" wrapText="1"/>
    </xf>
    <xf numFmtId="0" fontId="19" fillId="3" borderId="3" xfId="0" applyFont="1" applyFill="1" applyBorder="1" applyAlignment="1">
      <alignment horizontal="justify" vertical="center" wrapText="1"/>
    </xf>
    <xf numFmtId="0" fontId="19" fillId="3" borderId="5" xfId="0" applyFont="1" applyFill="1" applyBorder="1" applyAlignment="1">
      <alignment horizontal="justify" vertical="center" wrapText="1"/>
    </xf>
    <xf numFmtId="0" fontId="19" fillId="3" borderId="7" xfId="0" applyFont="1" applyFill="1" applyBorder="1" applyAlignment="1">
      <alignment horizontal="justify" vertical="center" wrapText="1"/>
    </xf>
    <xf numFmtId="0" fontId="17" fillId="3" borderId="1" xfId="0" applyFont="1" applyFill="1" applyBorder="1" applyAlignment="1">
      <alignment horizontal="justify" vertical="center" wrapText="1"/>
    </xf>
    <xf numFmtId="9" fontId="13" fillId="3" borderId="1" xfId="0" applyNumberFormat="1" applyFont="1" applyFill="1" applyBorder="1" applyAlignment="1">
      <alignment horizontal="justify"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2" fillId="0" borderId="1" xfId="0" applyFont="1" applyBorder="1" applyAlignment="1">
      <alignment horizontal="center" vertical="center" wrapText="1"/>
    </xf>
    <xf numFmtId="9" fontId="8" fillId="5"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13" fillId="5" borderId="1" xfId="0" applyFont="1" applyFill="1" applyBorder="1" applyAlignment="1">
      <alignment horizontal="justify" vertical="center" wrapText="1"/>
    </xf>
    <xf numFmtId="0" fontId="13" fillId="5" borderId="3" xfId="0" applyFont="1" applyFill="1" applyBorder="1" applyAlignment="1">
      <alignment horizontal="justify" vertical="center" wrapText="1"/>
    </xf>
    <xf numFmtId="0" fontId="8" fillId="5" borderId="1" xfId="0" applyFont="1" applyFill="1" applyBorder="1" applyAlignment="1">
      <alignment vertical="center" wrapText="1"/>
    </xf>
    <xf numFmtId="0" fontId="8" fillId="5" borderId="1" xfId="0" applyFont="1" applyFill="1" applyBorder="1" applyAlignment="1">
      <alignment horizontal="center" vertical="center" wrapText="1"/>
    </xf>
    <xf numFmtId="9" fontId="8" fillId="5" borderId="1" xfId="0" applyNumberFormat="1"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5" fillId="3"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10" fillId="2" borderId="7"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9" xfId="0" applyFont="1" applyBorder="1" applyAlignment="1">
      <alignment horizontal="justify" vertical="center" wrapText="1"/>
    </xf>
    <xf numFmtId="0" fontId="2" fillId="0" borderId="0" xfId="0" applyFont="1" applyAlignment="1">
      <alignment horizontal="center"/>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10" fillId="2" borderId="12" xfId="0" applyFont="1" applyFill="1" applyBorder="1" applyAlignment="1">
      <alignment horizontal="center" vertical="center" wrapText="1"/>
    </xf>
    <xf numFmtId="0" fontId="5" fillId="3" borderId="7" xfId="0" applyFont="1" applyFill="1" applyBorder="1" applyAlignment="1">
      <alignment horizontal="justify" vertical="center" wrapText="1"/>
    </xf>
    <xf numFmtId="0" fontId="5" fillId="0" borderId="12" xfId="0" applyFont="1" applyBorder="1" applyAlignment="1">
      <alignment horizontal="justify" vertical="center" wrapText="1"/>
    </xf>
    <xf numFmtId="0" fontId="5" fillId="0" borderId="7" xfId="0" applyFont="1" applyBorder="1" applyAlignment="1">
      <alignment horizontal="justify" vertical="center" wrapText="1"/>
    </xf>
    <xf numFmtId="0" fontId="3" fillId="2" borderId="10" xfId="0" applyFont="1" applyFill="1" applyBorder="1" applyAlignment="1">
      <alignment horizontal="center" vertical="center" wrapText="1"/>
    </xf>
    <xf numFmtId="0" fontId="4" fillId="0" borderId="11" xfId="0" applyFont="1" applyBorder="1" applyAlignment="1">
      <alignment horizontal="justify" vertical="center" wrapText="1"/>
    </xf>
    <xf numFmtId="0" fontId="4" fillId="0" borderId="12"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6" fillId="0" borderId="3" xfId="0" applyFont="1" applyBorder="1" applyAlignment="1">
      <alignment horizontal="center" vertical="center" wrapText="1"/>
    </xf>
    <xf numFmtId="0" fontId="16" fillId="0" borderId="2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18" fillId="5" borderId="24" xfId="0" applyFont="1" applyFill="1" applyBorder="1" applyAlignment="1">
      <alignment horizontal="center" vertical="center" wrapText="1"/>
    </xf>
    <xf numFmtId="0" fontId="6" fillId="0" borderId="24" xfId="0" applyFont="1" applyBorder="1" applyAlignment="1">
      <alignment horizontal="center" vertical="center" wrapText="1"/>
    </xf>
    <xf numFmtId="0" fontId="13" fillId="3" borderId="24"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24"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8" fillId="0" borderId="1" xfId="0" applyFont="1" applyFill="1" applyBorder="1" applyAlignment="1">
      <alignment horizontal="right" vertical="center" wrapText="1"/>
    </xf>
    <xf numFmtId="9" fontId="6" fillId="3" borderId="1" xfId="2" applyNumberFormat="1" applyFont="1" applyFill="1" applyBorder="1" applyAlignment="1">
      <alignment vertical="center" wrapText="1"/>
    </xf>
    <xf numFmtId="9" fontId="2" fillId="0" borderId="0" xfId="0" applyNumberFormat="1" applyFont="1" applyAlignment="1">
      <alignment horizontal="center"/>
    </xf>
    <xf numFmtId="9" fontId="2" fillId="0" borderId="32" xfId="0" applyNumberFormat="1" applyFont="1" applyBorder="1" applyAlignment="1">
      <alignment horizontal="center"/>
    </xf>
    <xf numFmtId="9" fontId="3" fillId="2" borderId="3" xfId="0" applyNumberFormat="1" applyFont="1" applyFill="1" applyBorder="1" applyAlignment="1">
      <alignment horizontal="center" vertical="center" wrapText="1"/>
    </xf>
    <xf numFmtId="9" fontId="6" fillId="3" borderId="1" xfId="2" applyNumberFormat="1" applyFont="1" applyFill="1" applyBorder="1" applyAlignment="1">
      <alignment horizontal="center" vertical="center" wrapText="1"/>
    </xf>
    <xf numFmtId="9" fontId="0" fillId="0" borderId="0" xfId="0" applyNumberFormat="1"/>
    <xf numFmtId="9" fontId="7" fillId="4" borderId="1" xfId="2" applyFont="1" applyFill="1" applyBorder="1" applyAlignment="1">
      <alignment horizontal="right" vertical="center" wrapText="1"/>
    </xf>
    <xf numFmtId="0" fontId="8" fillId="0" borderId="1" xfId="0" applyFont="1" applyFill="1" applyBorder="1" applyAlignment="1">
      <alignment horizontal="right" vertical="center" wrapText="1"/>
    </xf>
    <xf numFmtId="0" fontId="3" fillId="7" borderId="1"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399">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patternType="darkGray"/>
      </fill>
    </dxf>
    <dxf>
      <fill>
        <patternFill patternType="darkGray"/>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patternType="darkDown"/>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patternType="mediumGray"/>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patternType="mediumGray"/>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patternType="mediumGray"/>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53379-86F4-47D9-A28C-6AF1C0C20A9E}">
  <dimension ref="A1:O634"/>
  <sheetViews>
    <sheetView tabSelected="1" topLeftCell="E112" zoomScale="78" zoomScaleNormal="78" workbookViewId="0">
      <selection activeCell="N608" sqref="N608"/>
    </sheetView>
  </sheetViews>
  <sheetFormatPr baseColWidth="10" defaultRowHeight="15" x14ac:dyDescent="0.25"/>
  <cols>
    <col min="1" max="1" width="21.7109375" customWidth="1"/>
    <col min="3" max="3" width="41.7109375" customWidth="1"/>
    <col min="4" max="4" width="42.42578125" customWidth="1"/>
    <col min="5" max="5" width="11.42578125" style="20"/>
    <col min="8" max="8" width="20.42578125" customWidth="1"/>
    <col min="9" max="9" width="45.42578125" customWidth="1"/>
    <col min="10" max="10" width="26.5703125" customWidth="1"/>
    <col min="12" max="12" width="13.140625" style="20" customWidth="1"/>
    <col min="13" max="13" width="14.7109375" style="255" customWidth="1"/>
    <col min="14" max="14" width="11.42578125" style="539"/>
  </cols>
  <sheetData>
    <row r="1" spans="1:15" x14ac:dyDescent="0.25">
      <c r="B1" s="500" t="s">
        <v>66</v>
      </c>
      <c r="C1" s="500"/>
      <c r="D1" s="500"/>
      <c r="E1" s="500"/>
      <c r="F1" s="500"/>
      <c r="G1" s="500"/>
      <c r="H1" s="500"/>
      <c r="I1" s="500"/>
      <c r="J1" s="500"/>
      <c r="K1" s="500"/>
      <c r="L1" s="500"/>
      <c r="M1" s="500"/>
      <c r="N1" s="535"/>
      <c r="O1" s="500"/>
    </row>
    <row r="2" spans="1:15" x14ac:dyDescent="0.25">
      <c r="A2" s="262" t="s">
        <v>674</v>
      </c>
      <c r="B2" s="262"/>
      <c r="C2" s="262"/>
      <c r="D2" s="262"/>
      <c r="E2" s="262"/>
      <c r="F2" s="262"/>
      <c r="G2" s="262"/>
      <c r="H2" s="262"/>
      <c r="I2" s="262"/>
      <c r="J2" s="262"/>
      <c r="K2" s="262"/>
      <c r="L2" s="262"/>
      <c r="M2" s="262"/>
      <c r="N2" s="536"/>
      <c r="O2" s="262"/>
    </row>
    <row r="3" spans="1:15" s="20" customFormat="1" ht="32.25" thickBot="1" x14ac:dyDescent="0.3">
      <c r="A3" s="21" t="s">
        <v>67</v>
      </c>
      <c r="B3" s="21" t="s">
        <v>0</v>
      </c>
      <c r="C3" s="21" t="s">
        <v>1</v>
      </c>
      <c r="D3" s="21" t="s">
        <v>2</v>
      </c>
      <c r="E3" s="21" t="s">
        <v>3</v>
      </c>
      <c r="F3" s="22" t="s">
        <v>4</v>
      </c>
      <c r="G3" s="21" t="s">
        <v>5</v>
      </c>
      <c r="H3" s="22" t="s">
        <v>6</v>
      </c>
      <c r="I3" s="21" t="s">
        <v>7</v>
      </c>
      <c r="J3" s="22" t="s">
        <v>8</v>
      </c>
      <c r="K3" s="22" t="s">
        <v>9</v>
      </c>
      <c r="L3" s="21" t="s">
        <v>688</v>
      </c>
      <c r="M3" s="21" t="s">
        <v>689</v>
      </c>
      <c r="N3" s="537" t="s">
        <v>10</v>
      </c>
      <c r="O3" s="21" t="s">
        <v>11</v>
      </c>
    </row>
    <row r="4" spans="1:15" ht="15.75" x14ac:dyDescent="0.25">
      <c r="A4" s="501" t="s">
        <v>68</v>
      </c>
      <c r="B4" s="508">
        <v>1</v>
      </c>
      <c r="C4" s="509" t="s">
        <v>12</v>
      </c>
      <c r="D4" s="509" t="s">
        <v>13</v>
      </c>
      <c r="E4" s="510" t="s">
        <v>14</v>
      </c>
      <c r="F4" s="419" t="s">
        <v>15</v>
      </c>
      <c r="G4" s="419" t="s">
        <v>16</v>
      </c>
      <c r="H4" s="419" t="s">
        <v>17</v>
      </c>
      <c r="I4" s="506" t="s">
        <v>18</v>
      </c>
      <c r="J4" s="419" t="s">
        <v>19</v>
      </c>
      <c r="K4" s="23" t="s">
        <v>20</v>
      </c>
      <c r="L4" s="24"/>
      <c r="M4" s="195">
        <v>16</v>
      </c>
      <c r="N4" s="25">
        <f>IFERROR(IF((+L4/M4)&gt;100%,100%,(L4/M4)),0%)</f>
        <v>0</v>
      </c>
      <c r="O4" s="26">
        <v>1</v>
      </c>
    </row>
    <row r="5" spans="1:15" ht="15.75" x14ac:dyDescent="0.25">
      <c r="A5" s="502"/>
      <c r="B5" s="390"/>
      <c r="C5" s="498"/>
      <c r="D5" s="498"/>
      <c r="E5" s="493"/>
      <c r="F5" s="397"/>
      <c r="G5" s="397"/>
      <c r="H5" s="397"/>
      <c r="I5" s="471"/>
      <c r="J5" s="397"/>
      <c r="K5" s="1" t="s">
        <v>21</v>
      </c>
      <c r="L5" s="2"/>
      <c r="M5" s="177">
        <v>16</v>
      </c>
      <c r="N5" s="3">
        <f t="shared" ref="N5:N9" si="0">IFERROR(IF((+L5/M5)&gt;100%,100%,(L5/M5)),0%)</f>
        <v>0</v>
      </c>
      <c r="O5" s="4">
        <v>1</v>
      </c>
    </row>
    <row r="6" spans="1:15" ht="15.75" x14ac:dyDescent="0.25">
      <c r="A6" s="502"/>
      <c r="B6" s="390"/>
      <c r="C6" s="498"/>
      <c r="D6" s="498"/>
      <c r="E6" s="493"/>
      <c r="F6" s="397"/>
      <c r="G6" s="397"/>
      <c r="H6" s="397"/>
      <c r="I6" s="471"/>
      <c r="J6" s="397"/>
      <c r="K6" s="1" t="s">
        <v>22</v>
      </c>
      <c r="L6" s="5"/>
      <c r="M6" s="177">
        <v>16</v>
      </c>
      <c r="N6" s="3">
        <f t="shared" si="0"/>
        <v>0</v>
      </c>
      <c r="O6" s="4">
        <v>1</v>
      </c>
    </row>
    <row r="7" spans="1:15" ht="15.75" x14ac:dyDescent="0.25">
      <c r="A7" s="502"/>
      <c r="B7" s="390"/>
      <c r="C7" s="498"/>
      <c r="D7" s="498"/>
      <c r="E7" s="493"/>
      <c r="F7" s="397"/>
      <c r="G7" s="397"/>
      <c r="H7" s="397"/>
      <c r="I7" s="471"/>
      <c r="J7" s="397"/>
      <c r="K7" s="1" t="s">
        <v>23</v>
      </c>
      <c r="L7" s="5"/>
      <c r="M7" s="177">
        <v>16</v>
      </c>
      <c r="N7" s="3">
        <f t="shared" si="0"/>
        <v>0</v>
      </c>
      <c r="O7" s="4">
        <v>1</v>
      </c>
    </row>
    <row r="8" spans="1:15" ht="15.75" x14ac:dyDescent="0.25">
      <c r="A8" s="502"/>
      <c r="B8" s="390"/>
      <c r="C8" s="498"/>
      <c r="D8" s="498"/>
      <c r="E8" s="493"/>
      <c r="F8" s="397"/>
      <c r="G8" s="397"/>
      <c r="H8" s="397"/>
      <c r="I8" s="471"/>
      <c r="J8" s="397"/>
      <c r="K8" s="1" t="s">
        <v>24</v>
      </c>
      <c r="L8" s="5"/>
      <c r="M8" s="177">
        <v>16</v>
      </c>
      <c r="N8" s="3">
        <f t="shared" si="0"/>
        <v>0</v>
      </c>
      <c r="O8" s="4">
        <v>1</v>
      </c>
    </row>
    <row r="9" spans="1:15" ht="15.75" x14ac:dyDescent="0.25">
      <c r="A9" s="502"/>
      <c r="B9" s="390"/>
      <c r="C9" s="498"/>
      <c r="D9" s="498"/>
      <c r="E9" s="493"/>
      <c r="F9" s="397"/>
      <c r="G9" s="397"/>
      <c r="H9" s="397"/>
      <c r="I9" s="471"/>
      <c r="J9" s="397"/>
      <c r="K9" s="1" t="s">
        <v>25</v>
      </c>
      <c r="L9" s="5"/>
      <c r="M9" s="177">
        <v>16</v>
      </c>
      <c r="N9" s="3">
        <f t="shared" si="0"/>
        <v>0</v>
      </c>
      <c r="O9" s="4">
        <v>1</v>
      </c>
    </row>
    <row r="10" spans="1:15" ht="15.75" x14ac:dyDescent="0.25">
      <c r="A10" s="502"/>
      <c r="B10" s="395"/>
      <c r="C10" s="498"/>
      <c r="D10" s="498"/>
      <c r="E10" s="494"/>
      <c r="F10" s="453"/>
      <c r="G10" s="453"/>
      <c r="H10" s="453"/>
      <c r="I10" s="507"/>
      <c r="J10" s="453"/>
      <c r="K10" s="6" t="s">
        <v>26</v>
      </c>
      <c r="L10" s="13"/>
      <c r="M10" s="196">
        <f>SUM(M4:M9)/6</f>
        <v>16</v>
      </c>
      <c r="N10" s="8">
        <f t="shared" ref="N10" si="1">IFERROR(IF((+$L10/$M10)&gt;100%,100%,($L10/$M10)),0%)</f>
        <v>0</v>
      </c>
      <c r="O10" s="9">
        <f>SUM(O4:O9)/6</f>
        <v>1</v>
      </c>
    </row>
    <row r="11" spans="1:15" ht="15.75" x14ac:dyDescent="0.25">
      <c r="A11" s="502"/>
      <c r="B11" s="389">
        <v>2</v>
      </c>
      <c r="C11" s="470" t="s">
        <v>27</v>
      </c>
      <c r="D11" s="306" t="s">
        <v>28</v>
      </c>
      <c r="E11" s="309" t="s">
        <v>29</v>
      </c>
      <c r="F11" s="396" t="s">
        <v>30</v>
      </c>
      <c r="G11" s="306" t="s">
        <v>16</v>
      </c>
      <c r="H11" s="306" t="s">
        <v>31</v>
      </c>
      <c r="I11" s="306" t="s">
        <v>32</v>
      </c>
      <c r="J11" s="396" t="s">
        <v>33</v>
      </c>
      <c r="K11" s="10" t="s">
        <v>34</v>
      </c>
      <c r="L11" s="2"/>
      <c r="M11" s="177">
        <v>16</v>
      </c>
      <c r="N11" s="3">
        <f>IFERROR(IF((+L11/M11)&gt;100%,100%,(L11/M11)),0%)</f>
        <v>0</v>
      </c>
      <c r="O11" s="4">
        <v>1</v>
      </c>
    </row>
    <row r="12" spans="1:15" ht="15.75" x14ac:dyDescent="0.25">
      <c r="A12" s="502"/>
      <c r="B12" s="390"/>
      <c r="C12" s="471"/>
      <c r="D12" s="307"/>
      <c r="E12" s="497"/>
      <c r="F12" s="397"/>
      <c r="G12" s="307"/>
      <c r="H12" s="307"/>
      <c r="I12" s="307"/>
      <c r="J12" s="397"/>
      <c r="K12" s="10" t="s">
        <v>35</v>
      </c>
      <c r="L12" s="5"/>
      <c r="M12" s="177">
        <v>16</v>
      </c>
      <c r="N12" s="3">
        <f t="shared" ref="N12:N15" si="2">IFERROR(IF((+L12/M12)&gt;100%,100%,(L12/M12)),0%)</f>
        <v>0</v>
      </c>
      <c r="O12" s="4">
        <v>1</v>
      </c>
    </row>
    <row r="13" spans="1:15" ht="15.75" x14ac:dyDescent="0.25">
      <c r="A13" s="502"/>
      <c r="B13" s="390"/>
      <c r="C13" s="471"/>
      <c r="D13" s="307"/>
      <c r="E13" s="497"/>
      <c r="F13" s="397"/>
      <c r="G13" s="307"/>
      <c r="H13" s="307"/>
      <c r="I13" s="307"/>
      <c r="J13" s="397"/>
      <c r="K13" s="10" t="s">
        <v>36</v>
      </c>
      <c r="L13" s="5"/>
      <c r="M13" s="177">
        <v>16</v>
      </c>
      <c r="N13" s="3">
        <f t="shared" si="2"/>
        <v>0</v>
      </c>
      <c r="O13" s="4">
        <v>1</v>
      </c>
    </row>
    <row r="14" spans="1:15" ht="15.75" x14ac:dyDescent="0.25">
      <c r="A14" s="502"/>
      <c r="B14" s="390"/>
      <c r="C14" s="471"/>
      <c r="D14" s="307"/>
      <c r="E14" s="497"/>
      <c r="F14" s="397"/>
      <c r="G14" s="307"/>
      <c r="H14" s="307"/>
      <c r="I14" s="307"/>
      <c r="J14" s="397"/>
      <c r="K14" s="10" t="s">
        <v>37</v>
      </c>
      <c r="L14" s="5"/>
      <c r="M14" s="177">
        <v>16</v>
      </c>
      <c r="N14" s="3">
        <f t="shared" si="2"/>
        <v>0</v>
      </c>
      <c r="O14" s="4">
        <v>1</v>
      </c>
    </row>
    <row r="15" spans="1:15" ht="15.75" x14ac:dyDescent="0.25">
      <c r="A15" s="502"/>
      <c r="B15" s="395"/>
      <c r="C15" s="507"/>
      <c r="D15" s="307"/>
      <c r="E15" s="310"/>
      <c r="F15" s="453"/>
      <c r="G15" s="308"/>
      <c r="H15" s="308"/>
      <c r="I15" s="307"/>
      <c r="J15" s="453"/>
      <c r="K15" s="11" t="s">
        <v>26</v>
      </c>
      <c r="L15" s="7"/>
      <c r="M15" s="196">
        <f>SUM(M11:M14)/4</f>
        <v>16</v>
      </c>
      <c r="N15" s="8">
        <f t="shared" si="2"/>
        <v>0</v>
      </c>
      <c r="O15" s="9">
        <f>SUM(O11:O14)/4</f>
        <v>1</v>
      </c>
    </row>
    <row r="16" spans="1:15" ht="15.75" x14ac:dyDescent="0.25">
      <c r="A16" s="502"/>
      <c r="B16" s="389">
        <v>3</v>
      </c>
      <c r="C16" s="396" t="s">
        <v>38</v>
      </c>
      <c r="D16" s="396" t="s">
        <v>39</v>
      </c>
      <c r="E16" s="309" t="s">
        <v>14</v>
      </c>
      <c r="F16" s="396" t="s">
        <v>40</v>
      </c>
      <c r="G16" s="306" t="s">
        <v>41</v>
      </c>
      <c r="H16" s="491" t="s">
        <v>42</v>
      </c>
      <c r="I16" s="306" t="s">
        <v>43</v>
      </c>
      <c r="J16" s="355" t="s">
        <v>44</v>
      </c>
      <c r="K16" s="10" t="s">
        <v>40</v>
      </c>
      <c r="L16" s="256"/>
      <c r="M16" s="197">
        <v>79.7</v>
      </c>
      <c r="N16" s="3">
        <f>IF(L16-M16&lt;0,0,L16-M16)</f>
        <v>0</v>
      </c>
      <c r="O16" s="12">
        <v>3</v>
      </c>
    </row>
    <row r="17" spans="1:15" ht="48.75" customHeight="1" x14ac:dyDescent="0.25">
      <c r="A17" s="502"/>
      <c r="B17" s="395"/>
      <c r="C17" s="453"/>
      <c r="D17" s="453"/>
      <c r="E17" s="310"/>
      <c r="F17" s="453"/>
      <c r="G17" s="308"/>
      <c r="H17" s="505"/>
      <c r="I17" s="308"/>
      <c r="J17" s="355"/>
      <c r="K17" s="6" t="s">
        <v>26</v>
      </c>
      <c r="L17" s="13"/>
      <c r="M17" s="198">
        <f>SUM(M16:M16)</f>
        <v>79.7</v>
      </c>
      <c r="N17" s="9">
        <f>SUM(N16)</f>
        <v>0</v>
      </c>
      <c r="O17" s="14">
        <f>O16</f>
        <v>3</v>
      </c>
    </row>
    <row r="18" spans="1:15" ht="15.75" x14ac:dyDescent="0.25">
      <c r="A18" s="502"/>
      <c r="B18" s="389">
        <v>4</v>
      </c>
      <c r="C18" s="354" t="s">
        <v>45</v>
      </c>
      <c r="D18" s="396" t="s">
        <v>46</v>
      </c>
      <c r="E18" s="374" t="s">
        <v>14</v>
      </c>
      <c r="F18" s="355" t="s">
        <v>47</v>
      </c>
      <c r="G18" s="354" t="s">
        <v>16</v>
      </c>
      <c r="H18" s="354" t="s">
        <v>48</v>
      </c>
      <c r="I18" s="306" t="s">
        <v>49</v>
      </c>
      <c r="J18" s="355" t="s">
        <v>50</v>
      </c>
      <c r="K18" s="15" t="s">
        <v>51</v>
      </c>
      <c r="L18" s="5"/>
      <c r="M18" s="199">
        <v>9</v>
      </c>
      <c r="N18" s="3">
        <f t="shared" ref="N18:N19" si="3">IFERROR(IF((+L18/M18)&gt;100%,100%,(L18/M18)),0%)</f>
        <v>0</v>
      </c>
      <c r="O18" s="17">
        <f>M18/M20</f>
        <v>0.24324324324324326</v>
      </c>
    </row>
    <row r="19" spans="1:15" ht="15.75" x14ac:dyDescent="0.25">
      <c r="A19" s="502"/>
      <c r="B19" s="390"/>
      <c r="C19" s="354"/>
      <c r="D19" s="397"/>
      <c r="E19" s="375"/>
      <c r="F19" s="355"/>
      <c r="G19" s="354"/>
      <c r="H19" s="354"/>
      <c r="I19" s="307"/>
      <c r="J19" s="355"/>
      <c r="K19" s="15" t="s">
        <v>52</v>
      </c>
      <c r="L19" s="5"/>
      <c r="M19" s="199">
        <v>28</v>
      </c>
      <c r="N19" s="3">
        <f t="shared" si="3"/>
        <v>0</v>
      </c>
      <c r="O19" s="17">
        <f>M19/M20</f>
        <v>0.7567567567567568</v>
      </c>
    </row>
    <row r="20" spans="1:15" ht="16.5" x14ac:dyDescent="0.25">
      <c r="A20" s="502"/>
      <c r="B20" s="395"/>
      <c r="C20" s="354"/>
      <c r="D20" s="453"/>
      <c r="E20" s="376"/>
      <c r="F20" s="355"/>
      <c r="G20" s="354"/>
      <c r="H20" s="354"/>
      <c r="I20" s="308"/>
      <c r="J20" s="355"/>
      <c r="K20" s="18" t="s">
        <v>26</v>
      </c>
      <c r="L20" s="7"/>
      <c r="M20" s="196">
        <f>SUM(M18:M19)</f>
        <v>37</v>
      </c>
      <c r="N20" s="9">
        <f>IFERROR(IF((+L20/M20)&gt;100%,100%,(L20/M20)),0%)</f>
        <v>0</v>
      </c>
      <c r="O20" s="8">
        <f>SUM(O18:O19)</f>
        <v>1</v>
      </c>
    </row>
    <row r="21" spans="1:15" ht="31.5" x14ac:dyDescent="0.25">
      <c r="A21" s="502"/>
      <c r="B21" s="389">
        <v>5</v>
      </c>
      <c r="C21" s="354" t="s">
        <v>53</v>
      </c>
      <c r="D21" s="396" t="s">
        <v>54</v>
      </c>
      <c r="E21" s="374" t="s">
        <v>14</v>
      </c>
      <c r="F21" s="355" t="s">
        <v>47</v>
      </c>
      <c r="G21" s="354" t="s">
        <v>16</v>
      </c>
      <c r="H21" s="354" t="s">
        <v>55</v>
      </c>
      <c r="I21" s="306" t="s">
        <v>56</v>
      </c>
      <c r="J21" s="355" t="s">
        <v>57</v>
      </c>
      <c r="K21" s="15" t="s">
        <v>58</v>
      </c>
      <c r="L21" s="5"/>
      <c r="M21" s="177">
        <v>27</v>
      </c>
      <c r="N21" s="3">
        <f>IFERROR(IF((+L21/M21)&gt;100%,100%,(L21/M21)),0%)</f>
        <v>0</v>
      </c>
      <c r="O21" s="17">
        <v>1</v>
      </c>
    </row>
    <row r="22" spans="1:15" ht="31.5" x14ac:dyDescent="0.25">
      <c r="A22" s="502"/>
      <c r="B22" s="390"/>
      <c r="C22" s="354"/>
      <c r="D22" s="397"/>
      <c r="E22" s="375"/>
      <c r="F22" s="355"/>
      <c r="G22" s="354"/>
      <c r="H22" s="354"/>
      <c r="I22" s="307"/>
      <c r="J22" s="355"/>
      <c r="K22" s="15" t="s">
        <v>59</v>
      </c>
      <c r="L22" s="5"/>
      <c r="M22" s="177">
        <v>33</v>
      </c>
      <c r="N22" s="3">
        <f t="shared" ref="N22:N23" si="4">IFERROR(IF((+L22/M22)&gt;100%,100%,(L22/M22)),0%)</f>
        <v>0</v>
      </c>
      <c r="O22" s="17">
        <v>1</v>
      </c>
    </row>
    <row r="23" spans="1:15" ht="31.5" x14ac:dyDescent="0.25">
      <c r="A23" s="502"/>
      <c r="B23" s="390"/>
      <c r="C23" s="354"/>
      <c r="D23" s="397"/>
      <c r="E23" s="375"/>
      <c r="F23" s="355"/>
      <c r="G23" s="354"/>
      <c r="H23" s="354"/>
      <c r="I23" s="307"/>
      <c r="J23" s="355"/>
      <c r="K23" s="15" t="s">
        <v>60</v>
      </c>
      <c r="L23" s="5"/>
      <c r="M23" s="177">
        <v>34</v>
      </c>
      <c r="N23" s="3">
        <f t="shared" si="4"/>
        <v>0</v>
      </c>
      <c r="O23" s="17">
        <v>1</v>
      </c>
    </row>
    <row r="24" spans="1:15" ht="16.5" x14ac:dyDescent="0.25">
      <c r="A24" s="502"/>
      <c r="B24" s="395"/>
      <c r="C24" s="354"/>
      <c r="D24" s="453"/>
      <c r="E24" s="376"/>
      <c r="F24" s="355"/>
      <c r="G24" s="354"/>
      <c r="H24" s="354"/>
      <c r="I24" s="308"/>
      <c r="J24" s="355"/>
      <c r="K24" s="18" t="s">
        <v>26</v>
      </c>
      <c r="L24" s="7"/>
      <c r="M24" s="196">
        <f>SUM(M21:M23)</f>
        <v>94</v>
      </c>
      <c r="N24" s="9">
        <f>IFERROR(IF((+L24/M24)&gt;100%,100%,(L24/M24)),0%)</f>
        <v>0</v>
      </c>
      <c r="O24" s="8">
        <v>1</v>
      </c>
    </row>
    <row r="25" spans="1:15" ht="15.75" x14ac:dyDescent="0.25">
      <c r="A25" s="502"/>
      <c r="B25" s="389">
        <v>6</v>
      </c>
      <c r="C25" s="355" t="s">
        <v>61</v>
      </c>
      <c r="D25" s="304" t="s">
        <v>62</v>
      </c>
      <c r="E25" s="511" t="s">
        <v>29</v>
      </c>
      <c r="F25" s="498" t="s">
        <v>30</v>
      </c>
      <c r="G25" s="304" t="s">
        <v>16</v>
      </c>
      <c r="H25" s="304" t="s">
        <v>63</v>
      </c>
      <c r="I25" s="304" t="s">
        <v>64</v>
      </c>
      <c r="J25" s="498" t="s">
        <v>65</v>
      </c>
      <c r="K25" s="10" t="s">
        <v>34</v>
      </c>
      <c r="L25" s="2"/>
      <c r="M25" s="177"/>
      <c r="N25" s="19"/>
      <c r="O25" s="19"/>
    </row>
    <row r="26" spans="1:15" ht="15.75" x14ac:dyDescent="0.25">
      <c r="A26" s="502"/>
      <c r="B26" s="390"/>
      <c r="C26" s="355"/>
      <c r="D26" s="304"/>
      <c r="E26" s="511"/>
      <c r="F26" s="498"/>
      <c r="G26" s="304"/>
      <c r="H26" s="304"/>
      <c r="I26" s="304"/>
      <c r="J26" s="498"/>
      <c r="K26" s="10" t="s">
        <v>35</v>
      </c>
      <c r="L26" s="2"/>
      <c r="M26" s="177"/>
      <c r="N26" s="19"/>
      <c r="O26" s="19"/>
    </row>
    <row r="27" spans="1:15" ht="15.75" x14ac:dyDescent="0.25">
      <c r="A27" s="502"/>
      <c r="B27" s="390"/>
      <c r="C27" s="355"/>
      <c r="D27" s="304"/>
      <c r="E27" s="511"/>
      <c r="F27" s="498"/>
      <c r="G27" s="304"/>
      <c r="H27" s="304"/>
      <c r="I27" s="304"/>
      <c r="J27" s="498"/>
      <c r="K27" s="10" t="s">
        <v>36</v>
      </c>
      <c r="L27" s="5"/>
      <c r="M27" s="177">
        <v>4</v>
      </c>
      <c r="N27" s="3">
        <f t="shared" ref="N27:N29" si="5">IFERROR(IF((+L27/M27)&gt;100%,100%,(L27/M27)),0%)</f>
        <v>0</v>
      </c>
      <c r="O27" s="4">
        <f>M27/M29</f>
        <v>0.36363636363636365</v>
      </c>
    </row>
    <row r="28" spans="1:15" ht="15.75" x14ac:dyDescent="0.25">
      <c r="A28" s="502"/>
      <c r="B28" s="390"/>
      <c r="C28" s="355"/>
      <c r="D28" s="304"/>
      <c r="E28" s="511"/>
      <c r="F28" s="498"/>
      <c r="G28" s="304"/>
      <c r="H28" s="304"/>
      <c r="I28" s="304"/>
      <c r="J28" s="498"/>
      <c r="K28" s="10" t="s">
        <v>37</v>
      </c>
      <c r="L28" s="5"/>
      <c r="M28" s="177">
        <v>7</v>
      </c>
      <c r="N28" s="3">
        <f t="shared" si="5"/>
        <v>0</v>
      </c>
      <c r="O28" s="4">
        <f>M28/M29</f>
        <v>0.63636363636363635</v>
      </c>
    </row>
    <row r="29" spans="1:15" ht="66.75" customHeight="1" thickBot="1" x14ac:dyDescent="0.3">
      <c r="A29" s="503"/>
      <c r="B29" s="391"/>
      <c r="C29" s="356"/>
      <c r="D29" s="360"/>
      <c r="E29" s="512"/>
      <c r="F29" s="499"/>
      <c r="G29" s="360"/>
      <c r="H29" s="360"/>
      <c r="I29" s="360"/>
      <c r="J29" s="499"/>
      <c r="K29" s="27" t="s">
        <v>26</v>
      </c>
      <c r="L29" s="28"/>
      <c r="M29" s="200">
        <f>SUM(M25:M28)</f>
        <v>11</v>
      </c>
      <c r="N29" s="29">
        <f t="shared" si="5"/>
        <v>0</v>
      </c>
      <c r="O29" s="29">
        <f>SUM(O25:O28)</f>
        <v>1</v>
      </c>
    </row>
    <row r="30" spans="1:15" ht="15.75" x14ac:dyDescent="0.25">
      <c r="A30" s="337" t="s">
        <v>94</v>
      </c>
      <c r="B30" s="504">
        <v>1</v>
      </c>
      <c r="C30" s="420" t="s">
        <v>69</v>
      </c>
      <c r="D30" s="420" t="s">
        <v>70</v>
      </c>
      <c r="E30" s="420" t="s">
        <v>14</v>
      </c>
      <c r="F30" s="420" t="s">
        <v>30</v>
      </c>
      <c r="G30" s="420" t="s">
        <v>16</v>
      </c>
      <c r="H30" s="420" t="s">
        <v>71</v>
      </c>
      <c r="I30" s="420" t="s">
        <v>72</v>
      </c>
      <c r="J30" s="420" t="s">
        <v>73</v>
      </c>
      <c r="K30" s="40" t="s">
        <v>74</v>
      </c>
      <c r="L30" s="185"/>
      <c r="M30" s="201">
        <v>37</v>
      </c>
      <c r="N30" s="41">
        <f>IFERROR(IF((+L30/M30)&gt;100%,100%,(L30/M30)),0%)</f>
        <v>0</v>
      </c>
      <c r="O30" s="42">
        <v>0.1</v>
      </c>
    </row>
    <row r="31" spans="1:15" ht="15.75" x14ac:dyDescent="0.25">
      <c r="A31" s="271"/>
      <c r="B31" s="496"/>
      <c r="C31" s="375"/>
      <c r="D31" s="375"/>
      <c r="E31" s="375"/>
      <c r="F31" s="375"/>
      <c r="G31" s="375"/>
      <c r="H31" s="375"/>
      <c r="I31" s="375"/>
      <c r="J31" s="375"/>
      <c r="K31" s="30" t="s">
        <v>75</v>
      </c>
      <c r="L31" s="186"/>
      <c r="M31" s="202">
        <v>37</v>
      </c>
      <c r="N31" s="31">
        <f t="shared" ref="N31:N34" si="6">IFERROR(IF((+L31/M31)&gt;100%,100%,(L31/M31)),0%)</f>
        <v>0</v>
      </c>
      <c r="O31" s="32">
        <v>0.15</v>
      </c>
    </row>
    <row r="32" spans="1:15" ht="15.75" x14ac:dyDescent="0.25">
      <c r="A32" s="271"/>
      <c r="B32" s="496"/>
      <c r="C32" s="375"/>
      <c r="D32" s="375"/>
      <c r="E32" s="375"/>
      <c r="F32" s="375"/>
      <c r="G32" s="375"/>
      <c r="H32" s="375"/>
      <c r="I32" s="375"/>
      <c r="J32" s="375"/>
      <c r="K32" s="30" t="s">
        <v>76</v>
      </c>
      <c r="L32" s="186"/>
      <c r="M32" s="202">
        <v>37</v>
      </c>
      <c r="N32" s="31">
        <f t="shared" si="6"/>
        <v>0</v>
      </c>
      <c r="O32" s="32">
        <v>0.2</v>
      </c>
    </row>
    <row r="33" spans="1:15" ht="15.75" x14ac:dyDescent="0.25">
      <c r="A33" s="271"/>
      <c r="B33" s="496"/>
      <c r="C33" s="375"/>
      <c r="D33" s="375"/>
      <c r="E33" s="375"/>
      <c r="F33" s="375"/>
      <c r="G33" s="375"/>
      <c r="H33" s="375"/>
      <c r="I33" s="375"/>
      <c r="J33" s="375"/>
      <c r="K33" s="30" t="s">
        <v>77</v>
      </c>
      <c r="L33" s="186"/>
      <c r="M33" s="202">
        <v>37</v>
      </c>
      <c r="N33" s="31">
        <f t="shared" si="6"/>
        <v>0</v>
      </c>
      <c r="O33" s="32">
        <v>0.25</v>
      </c>
    </row>
    <row r="34" spans="1:15" x14ac:dyDescent="0.25">
      <c r="A34" s="271"/>
      <c r="B34" s="495"/>
      <c r="C34" s="375"/>
      <c r="D34" s="375"/>
      <c r="E34" s="375"/>
      <c r="F34" s="375"/>
      <c r="G34" s="375"/>
      <c r="H34" s="375"/>
      <c r="I34" s="375"/>
      <c r="J34" s="375"/>
      <c r="K34" s="33" t="s">
        <v>26</v>
      </c>
      <c r="L34" s="34"/>
      <c r="M34" s="203">
        <v>37</v>
      </c>
      <c r="N34" s="35">
        <f t="shared" si="6"/>
        <v>0</v>
      </c>
      <c r="O34" s="36">
        <f>SUM(O30:O33)</f>
        <v>0.7</v>
      </c>
    </row>
    <row r="35" spans="1:15" ht="15.75" x14ac:dyDescent="0.25">
      <c r="A35" s="271"/>
      <c r="B35" s="490">
        <v>2</v>
      </c>
      <c r="C35" s="492" t="s">
        <v>78</v>
      </c>
      <c r="D35" s="492" t="s">
        <v>79</v>
      </c>
      <c r="E35" s="309" t="s">
        <v>14</v>
      </c>
      <c r="F35" s="492" t="s">
        <v>30</v>
      </c>
      <c r="G35" s="309" t="s">
        <v>16</v>
      </c>
      <c r="H35" s="309" t="s">
        <v>80</v>
      </c>
      <c r="I35" s="492" t="s">
        <v>81</v>
      </c>
      <c r="J35" s="374" t="s">
        <v>82</v>
      </c>
      <c r="K35" s="30" t="s">
        <v>74</v>
      </c>
      <c r="L35" s="128"/>
      <c r="M35" s="202">
        <v>36</v>
      </c>
      <c r="N35" s="31">
        <f>IFERROR(IF((+L35/M35)&gt;100%,100%,(L35/M35)),0%)</f>
        <v>0</v>
      </c>
      <c r="O35" s="32">
        <v>1</v>
      </c>
    </row>
    <row r="36" spans="1:15" ht="15.75" x14ac:dyDescent="0.25">
      <c r="A36" s="271"/>
      <c r="B36" s="496"/>
      <c r="C36" s="493"/>
      <c r="D36" s="493"/>
      <c r="E36" s="497"/>
      <c r="F36" s="493"/>
      <c r="G36" s="497"/>
      <c r="H36" s="497"/>
      <c r="I36" s="493"/>
      <c r="J36" s="375"/>
      <c r="K36" s="30" t="s">
        <v>75</v>
      </c>
      <c r="L36" s="186"/>
      <c r="M36" s="202">
        <v>104</v>
      </c>
      <c r="N36" s="31">
        <f t="shared" ref="N36:N39" si="7">IFERROR(IF((+L36/M36)&gt;100%,100%,(L36/M36)),0%)</f>
        <v>0</v>
      </c>
      <c r="O36" s="32">
        <v>1</v>
      </c>
    </row>
    <row r="37" spans="1:15" ht="15.75" x14ac:dyDescent="0.25">
      <c r="A37" s="271"/>
      <c r="B37" s="496"/>
      <c r="C37" s="493"/>
      <c r="D37" s="493"/>
      <c r="E37" s="497"/>
      <c r="F37" s="493"/>
      <c r="G37" s="497"/>
      <c r="H37" s="497"/>
      <c r="I37" s="493"/>
      <c r="J37" s="375"/>
      <c r="K37" s="30" t="s">
        <v>76</v>
      </c>
      <c r="L37" s="186"/>
      <c r="M37" s="202">
        <v>73</v>
      </c>
      <c r="N37" s="31">
        <f t="shared" si="7"/>
        <v>0</v>
      </c>
      <c r="O37" s="32">
        <v>1</v>
      </c>
    </row>
    <row r="38" spans="1:15" ht="15.75" x14ac:dyDescent="0.25">
      <c r="A38" s="271"/>
      <c r="B38" s="496"/>
      <c r="C38" s="493"/>
      <c r="D38" s="493"/>
      <c r="E38" s="497"/>
      <c r="F38" s="493"/>
      <c r="G38" s="497"/>
      <c r="H38" s="497"/>
      <c r="I38" s="493"/>
      <c r="J38" s="375"/>
      <c r="K38" s="30" t="s">
        <v>77</v>
      </c>
      <c r="L38" s="186"/>
      <c r="M38" s="202">
        <v>105</v>
      </c>
      <c r="N38" s="31">
        <f t="shared" si="7"/>
        <v>0</v>
      </c>
      <c r="O38" s="32">
        <v>1</v>
      </c>
    </row>
    <row r="39" spans="1:15" x14ac:dyDescent="0.25">
      <c r="A39" s="271"/>
      <c r="B39" s="495"/>
      <c r="C39" s="494"/>
      <c r="D39" s="494"/>
      <c r="E39" s="310"/>
      <c r="F39" s="494"/>
      <c r="G39" s="310"/>
      <c r="H39" s="310"/>
      <c r="I39" s="494"/>
      <c r="J39" s="376"/>
      <c r="K39" s="33" t="s">
        <v>26</v>
      </c>
      <c r="L39" s="34"/>
      <c r="M39" s="203">
        <f>SUM(M35:M38)</f>
        <v>318</v>
      </c>
      <c r="N39" s="35">
        <f t="shared" si="7"/>
        <v>0</v>
      </c>
      <c r="O39" s="36">
        <v>1</v>
      </c>
    </row>
    <row r="40" spans="1:15" ht="15.75" x14ac:dyDescent="0.25">
      <c r="A40" s="271"/>
      <c r="B40" s="490">
        <v>3</v>
      </c>
      <c r="C40" s="318" t="s">
        <v>83</v>
      </c>
      <c r="D40" s="318" t="s">
        <v>84</v>
      </c>
      <c r="E40" s="374" t="s">
        <v>14</v>
      </c>
      <c r="F40" s="318" t="s">
        <v>40</v>
      </c>
      <c r="G40" s="374" t="s">
        <v>16</v>
      </c>
      <c r="H40" s="318" t="s">
        <v>85</v>
      </c>
      <c r="I40" s="318" t="s">
        <v>86</v>
      </c>
      <c r="J40" s="318" t="s">
        <v>87</v>
      </c>
      <c r="K40" s="30" t="s">
        <v>88</v>
      </c>
      <c r="L40" s="186"/>
      <c r="M40" s="204"/>
      <c r="N40" s="31">
        <f>IFERROR(IF((+L40/M40)&gt;100%,100%,(L40/M40)),0%)</f>
        <v>0</v>
      </c>
      <c r="O40" s="32">
        <v>1</v>
      </c>
    </row>
    <row r="41" spans="1:15" x14ac:dyDescent="0.25">
      <c r="A41" s="271"/>
      <c r="B41" s="495"/>
      <c r="C41" s="319"/>
      <c r="D41" s="319"/>
      <c r="E41" s="375"/>
      <c r="F41" s="319"/>
      <c r="G41" s="375"/>
      <c r="H41" s="319"/>
      <c r="I41" s="319"/>
      <c r="J41" s="319"/>
      <c r="K41" s="33" t="s">
        <v>26</v>
      </c>
      <c r="L41" s="187"/>
      <c r="M41" s="205">
        <f>SUM(M40:M40)</f>
        <v>0</v>
      </c>
      <c r="N41" s="35">
        <f t="shared" ref="N41" si="8">IFERROR(IF((+L41/M41)&gt;100%,100%,(L41/M41)),0%)</f>
        <v>0</v>
      </c>
      <c r="O41" s="37">
        <v>1</v>
      </c>
    </row>
    <row r="42" spans="1:15" ht="15.75" x14ac:dyDescent="0.25">
      <c r="A42" s="271"/>
      <c r="B42" s="489">
        <v>4</v>
      </c>
      <c r="C42" s="359" t="s">
        <v>89</v>
      </c>
      <c r="D42" s="359" t="s">
        <v>90</v>
      </c>
      <c r="E42" s="372" t="s">
        <v>29</v>
      </c>
      <c r="F42" s="359" t="s">
        <v>30</v>
      </c>
      <c r="G42" s="372" t="s">
        <v>16</v>
      </c>
      <c r="H42" s="354" t="s">
        <v>91</v>
      </c>
      <c r="I42" s="374" t="s">
        <v>92</v>
      </c>
      <c r="J42" s="372" t="s">
        <v>93</v>
      </c>
      <c r="K42" s="30" t="s">
        <v>74</v>
      </c>
      <c r="L42" s="128"/>
      <c r="M42" s="202"/>
      <c r="N42" s="31"/>
      <c r="O42" s="38"/>
    </row>
    <row r="43" spans="1:15" ht="15.75" x14ac:dyDescent="0.25">
      <c r="A43" s="271"/>
      <c r="B43" s="489"/>
      <c r="C43" s="359"/>
      <c r="D43" s="359"/>
      <c r="E43" s="372"/>
      <c r="F43" s="359"/>
      <c r="G43" s="372"/>
      <c r="H43" s="354"/>
      <c r="I43" s="375"/>
      <c r="J43" s="372"/>
      <c r="K43" s="30" t="s">
        <v>75</v>
      </c>
      <c r="L43" s="128"/>
      <c r="M43" s="202">
        <v>1</v>
      </c>
      <c r="N43" s="31">
        <f t="shared" ref="N43:N46" si="9">IFERROR(IF((+L43/M43)&gt;100%,100%,(L43/M43)),0%)</f>
        <v>0</v>
      </c>
      <c r="O43" s="39">
        <v>1</v>
      </c>
    </row>
    <row r="44" spans="1:15" ht="15.75" x14ac:dyDescent="0.25">
      <c r="A44" s="271"/>
      <c r="B44" s="489"/>
      <c r="C44" s="359"/>
      <c r="D44" s="359"/>
      <c r="E44" s="372"/>
      <c r="F44" s="359"/>
      <c r="G44" s="372"/>
      <c r="H44" s="354"/>
      <c r="I44" s="375"/>
      <c r="J44" s="372"/>
      <c r="K44" s="30" t="s">
        <v>76</v>
      </c>
      <c r="L44" s="128"/>
      <c r="M44" s="202">
        <v>1</v>
      </c>
      <c r="N44" s="31">
        <f t="shared" si="9"/>
        <v>0</v>
      </c>
      <c r="O44" s="39">
        <v>1</v>
      </c>
    </row>
    <row r="45" spans="1:15" ht="15.75" x14ac:dyDescent="0.25">
      <c r="A45" s="271"/>
      <c r="B45" s="489"/>
      <c r="C45" s="359"/>
      <c r="D45" s="359"/>
      <c r="E45" s="372"/>
      <c r="F45" s="359"/>
      <c r="G45" s="372"/>
      <c r="H45" s="354"/>
      <c r="I45" s="375"/>
      <c r="J45" s="372"/>
      <c r="K45" s="30" t="s">
        <v>77</v>
      </c>
      <c r="L45" s="128"/>
      <c r="M45" s="202">
        <v>2</v>
      </c>
      <c r="N45" s="31">
        <f t="shared" si="9"/>
        <v>0</v>
      </c>
      <c r="O45" s="39">
        <v>1</v>
      </c>
    </row>
    <row r="46" spans="1:15" x14ac:dyDescent="0.25">
      <c r="A46" s="271"/>
      <c r="B46" s="490"/>
      <c r="C46" s="318"/>
      <c r="D46" s="318"/>
      <c r="E46" s="374"/>
      <c r="F46" s="318"/>
      <c r="G46" s="374"/>
      <c r="H46" s="491"/>
      <c r="I46" s="375"/>
      <c r="J46" s="374"/>
      <c r="K46" s="33" t="s">
        <v>26</v>
      </c>
      <c r="L46" s="187"/>
      <c r="M46" s="205">
        <f>SUM(M42:M45)</f>
        <v>4</v>
      </c>
      <c r="N46" s="50">
        <f t="shared" si="9"/>
        <v>0</v>
      </c>
      <c r="O46" s="51">
        <v>1</v>
      </c>
    </row>
    <row r="47" spans="1:15" ht="267.75" customHeight="1" x14ac:dyDescent="0.25">
      <c r="A47" s="481" t="s">
        <v>110</v>
      </c>
      <c r="B47" s="483">
        <v>1</v>
      </c>
      <c r="C47" s="285" t="s">
        <v>95</v>
      </c>
      <c r="D47" s="285" t="s">
        <v>96</v>
      </c>
      <c r="E47" s="487" t="s">
        <v>14</v>
      </c>
      <c r="F47" s="285" t="s">
        <v>30</v>
      </c>
      <c r="G47" s="285" t="s">
        <v>16</v>
      </c>
      <c r="H47" s="285" t="s">
        <v>97</v>
      </c>
      <c r="I47" s="285" t="s">
        <v>98</v>
      </c>
      <c r="J47" s="285" t="s">
        <v>99</v>
      </c>
      <c r="K47" s="15" t="s">
        <v>74</v>
      </c>
      <c r="L47" s="133"/>
      <c r="M47" s="533">
        <v>9</v>
      </c>
      <c r="N47" s="53">
        <v>0</v>
      </c>
      <c r="O47" s="45">
        <v>1</v>
      </c>
    </row>
    <row r="48" spans="1:15" ht="15.75" x14ac:dyDescent="0.25">
      <c r="A48" s="481"/>
      <c r="B48" s="483"/>
      <c r="C48" s="285"/>
      <c r="D48" s="285"/>
      <c r="E48" s="487"/>
      <c r="F48" s="285"/>
      <c r="G48" s="285"/>
      <c r="H48" s="285"/>
      <c r="I48" s="285"/>
      <c r="J48" s="285"/>
      <c r="K48" s="15" t="s">
        <v>75</v>
      </c>
      <c r="L48" s="133"/>
      <c r="M48" s="533">
        <v>7</v>
      </c>
      <c r="N48" s="53">
        <v>0</v>
      </c>
      <c r="O48" s="45">
        <v>1</v>
      </c>
    </row>
    <row r="49" spans="1:15" ht="15.75" x14ac:dyDescent="0.25">
      <c r="A49" s="481"/>
      <c r="B49" s="483"/>
      <c r="C49" s="285"/>
      <c r="D49" s="285"/>
      <c r="E49" s="487"/>
      <c r="F49" s="285"/>
      <c r="G49" s="285"/>
      <c r="H49" s="285"/>
      <c r="I49" s="285"/>
      <c r="J49" s="285"/>
      <c r="K49" s="15" t="s">
        <v>76</v>
      </c>
      <c r="L49" s="133"/>
      <c r="M49" s="533">
        <v>8</v>
      </c>
      <c r="N49" s="44">
        <v>0</v>
      </c>
      <c r="O49" s="45">
        <v>1</v>
      </c>
    </row>
    <row r="50" spans="1:15" ht="15.75" x14ac:dyDescent="0.25">
      <c r="A50" s="481"/>
      <c r="B50" s="483"/>
      <c r="C50" s="285"/>
      <c r="D50" s="285"/>
      <c r="E50" s="487"/>
      <c r="F50" s="285"/>
      <c r="G50" s="285"/>
      <c r="H50" s="285"/>
      <c r="I50" s="285"/>
      <c r="J50" s="285"/>
      <c r="K50" s="15" t="s">
        <v>77</v>
      </c>
      <c r="L50" s="133"/>
      <c r="M50" s="533">
        <v>11</v>
      </c>
      <c r="N50" s="44">
        <v>0</v>
      </c>
      <c r="O50" s="45">
        <v>1</v>
      </c>
    </row>
    <row r="51" spans="1:15" ht="15.75" x14ac:dyDescent="0.25">
      <c r="A51" s="481"/>
      <c r="B51" s="483"/>
      <c r="C51" s="285"/>
      <c r="D51" s="285"/>
      <c r="E51" s="487"/>
      <c r="F51" s="285"/>
      <c r="G51" s="285"/>
      <c r="H51" s="285"/>
      <c r="I51" s="285"/>
      <c r="J51" s="285"/>
      <c r="K51" s="52" t="s">
        <v>26</v>
      </c>
      <c r="L51" s="257"/>
      <c r="M51" s="206">
        <v>35</v>
      </c>
      <c r="N51" s="48">
        <v>0</v>
      </c>
      <c r="O51" s="48">
        <v>1</v>
      </c>
    </row>
    <row r="52" spans="1:15" ht="252" customHeight="1" x14ac:dyDescent="0.25">
      <c r="A52" s="481"/>
      <c r="B52" s="483">
        <v>2</v>
      </c>
      <c r="C52" s="285" t="s">
        <v>100</v>
      </c>
      <c r="D52" s="290" t="s">
        <v>101</v>
      </c>
      <c r="E52" s="487" t="s">
        <v>102</v>
      </c>
      <c r="F52" s="291" t="s">
        <v>30</v>
      </c>
      <c r="G52" s="285" t="s">
        <v>41</v>
      </c>
      <c r="H52" s="294" t="s">
        <v>691</v>
      </c>
      <c r="I52" s="287" t="s">
        <v>690</v>
      </c>
      <c r="J52" s="285" t="s">
        <v>103</v>
      </c>
      <c r="K52" s="486" t="s">
        <v>74</v>
      </c>
      <c r="L52" s="487"/>
      <c r="M52" s="541">
        <v>90</v>
      </c>
      <c r="N52" s="488">
        <v>0</v>
      </c>
      <c r="O52" s="482">
        <v>1</v>
      </c>
    </row>
    <row r="53" spans="1:15" ht="47.25" customHeight="1" x14ac:dyDescent="0.25">
      <c r="A53" s="481"/>
      <c r="B53" s="483"/>
      <c r="C53" s="285"/>
      <c r="D53" s="290"/>
      <c r="E53" s="487"/>
      <c r="F53" s="291"/>
      <c r="G53" s="285"/>
      <c r="H53" s="295"/>
      <c r="I53" s="288"/>
      <c r="J53" s="285"/>
      <c r="K53" s="486"/>
      <c r="L53" s="487"/>
      <c r="M53" s="541"/>
      <c r="N53" s="488"/>
      <c r="O53" s="482"/>
    </row>
    <row r="54" spans="1:15" ht="15.75" customHeight="1" x14ac:dyDescent="0.25">
      <c r="A54" s="481"/>
      <c r="B54" s="483"/>
      <c r="C54" s="285"/>
      <c r="D54" s="290"/>
      <c r="E54" s="487"/>
      <c r="F54" s="291"/>
      <c r="G54" s="285"/>
      <c r="H54" s="295"/>
      <c r="I54" s="288"/>
      <c r="J54" s="285"/>
      <c r="K54" s="486"/>
      <c r="L54" s="487"/>
      <c r="M54" s="541"/>
      <c r="N54" s="488"/>
      <c r="O54" s="482"/>
    </row>
    <row r="55" spans="1:15" ht="15.75" customHeight="1" x14ac:dyDescent="0.25">
      <c r="A55" s="481"/>
      <c r="B55" s="483"/>
      <c r="C55" s="285"/>
      <c r="D55" s="290"/>
      <c r="E55" s="487"/>
      <c r="F55" s="291"/>
      <c r="G55" s="285"/>
      <c r="H55" s="295"/>
      <c r="I55" s="288"/>
      <c r="J55" s="285"/>
      <c r="K55" s="486"/>
      <c r="L55" s="487"/>
      <c r="M55" s="541"/>
      <c r="N55" s="488"/>
      <c r="O55" s="482"/>
    </row>
    <row r="56" spans="1:15" ht="15.75" x14ac:dyDescent="0.25">
      <c r="A56" s="481"/>
      <c r="B56" s="483"/>
      <c r="C56" s="285"/>
      <c r="D56" s="290"/>
      <c r="E56" s="487"/>
      <c r="F56" s="291"/>
      <c r="G56" s="285"/>
      <c r="H56" s="295"/>
      <c r="I56" s="288"/>
      <c r="J56" s="285"/>
      <c r="K56" s="15" t="s">
        <v>75</v>
      </c>
      <c r="L56" s="133"/>
      <c r="M56" s="533">
        <v>90</v>
      </c>
      <c r="N56" s="53">
        <v>0</v>
      </c>
      <c r="O56" s="45">
        <v>1</v>
      </c>
    </row>
    <row r="57" spans="1:15" ht="15.75" x14ac:dyDescent="0.25">
      <c r="A57" s="481"/>
      <c r="B57" s="483"/>
      <c r="C57" s="285"/>
      <c r="D57" s="290"/>
      <c r="E57" s="487"/>
      <c r="F57" s="291"/>
      <c r="G57" s="285"/>
      <c r="H57" s="295"/>
      <c r="I57" s="288"/>
      <c r="J57" s="285"/>
      <c r="K57" s="15" t="s">
        <v>76</v>
      </c>
      <c r="L57" s="133"/>
      <c r="M57" s="533">
        <v>90</v>
      </c>
      <c r="N57" s="44">
        <v>0</v>
      </c>
      <c r="O57" s="45">
        <v>1</v>
      </c>
    </row>
    <row r="58" spans="1:15" ht="15.75" x14ac:dyDescent="0.25">
      <c r="A58" s="481"/>
      <c r="B58" s="483"/>
      <c r="C58" s="285"/>
      <c r="D58" s="290"/>
      <c r="E58" s="487"/>
      <c r="F58" s="291"/>
      <c r="G58" s="285"/>
      <c r="H58" s="295"/>
      <c r="I58" s="288"/>
      <c r="J58" s="285"/>
      <c r="K58" s="15" t="s">
        <v>77</v>
      </c>
      <c r="L58" s="133"/>
      <c r="M58" s="533">
        <v>90</v>
      </c>
      <c r="N58" s="44">
        <v>0</v>
      </c>
      <c r="O58" s="45">
        <v>1</v>
      </c>
    </row>
    <row r="59" spans="1:15" ht="15.75" x14ac:dyDescent="0.25">
      <c r="A59" s="481"/>
      <c r="B59" s="483"/>
      <c r="C59" s="285"/>
      <c r="D59" s="290"/>
      <c r="E59" s="487"/>
      <c r="F59" s="291"/>
      <c r="G59" s="285"/>
      <c r="H59" s="296"/>
      <c r="I59" s="289"/>
      <c r="J59" s="285"/>
      <c r="K59" s="52" t="s">
        <v>26</v>
      </c>
      <c r="L59" s="257"/>
      <c r="M59" s="542">
        <v>360</v>
      </c>
      <c r="N59" s="49">
        <v>0</v>
      </c>
      <c r="O59" s="48">
        <v>1</v>
      </c>
    </row>
    <row r="60" spans="1:15" ht="141.75" customHeight="1" x14ac:dyDescent="0.25">
      <c r="A60" s="481"/>
      <c r="B60" s="483">
        <v>3</v>
      </c>
      <c r="C60" s="285" t="s">
        <v>104</v>
      </c>
      <c r="D60" s="484" t="s">
        <v>105</v>
      </c>
      <c r="E60" s="487" t="s">
        <v>102</v>
      </c>
      <c r="F60" s="285" t="s">
        <v>30</v>
      </c>
      <c r="G60" s="285" t="s">
        <v>106</v>
      </c>
      <c r="H60" s="285" t="s">
        <v>107</v>
      </c>
      <c r="I60" s="484" t="s">
        <v>108</v>
      </c>
      <c r="J60" s="285" t="s">
        <v>109</v>
      </c>
      <c r="K60" s="15" t="s">
        <v>74</v>
      </c>
      <c r="L60" s="133"/>
      <c r="M60" s="533">
        <v>60</v>
      </c>
      <c r="N60" s="44">
        <v>0</v>
      </c>
      <c r="O60" s="45">
        <v>1</v>
      </c>
    </row>
    <row r="61" spans="1:15" ht="15.75" x14ac:dyDescent="0.25">
      <c r="A61" s="481"/>
      <c r="B61" s="483"/>
      <c r="C61" s="285"/>
      <c r="D61" s="484"/>
      <c r="E61" s="487"/>
      <c r="F61" s="285"/>
      <c r="G61" s="285"/>
      <c r="H61" s="285"/>
      <c r="I61" s="484"/>
      <c r="J61" s="285"/>
      <c r="K61" s="15" t="s">
        <v>75</v>
      </c>
      <c r="L61" s="133"/>
      <c r="M61" s="533">
        <v>60</v>
      </c>
      <c r="N61" s="44">
        <v>0</v>
      </c>
      <c r="O61" s="45">
        <v>1</v>
      </c>
    </row>
    <row r="62" spans="1:15" ht="15.75" x14ac:dyDescent="0.25">
      <c r="A62" s="481"/>
      <c r="B62" s="483"/>
      <c r="C62" s="285"/>
      <c r="D62" s="484"/>
      <c r="E62" s="487"/>
      <c r="F62" s="285"/>
      <c r="G62" s="285"/>
      <c r="H62" s="285"/>
      <c r="I62" s="484"/>
      <c r="J62" s="285"/>
      <c r="K62" s="15" t="s">
        <v>76</v>
      </c>
      <c r="L62" s="133"/>
      <c r="M62" s="533">
        <v>60</v>
      </c>
      <c r="N62" s="44">
        <v>0</v>
      </c>
      <c r="O62" s="45">
        <v>1</v>
      </c>
    </row>
    <row r="63" spans="1:15" ht="15.75" x14ac:dyDescent="0.25">
      <c r="A63" s="481"/>
      <c r="B63" s="483"/>
      <c r="C63" s="285"/>
      <c r="D63" s="484"/>
      <c r="E63" s="487"/>
      <c r="F63" s="285"/>
      <c r="G63" s="285"/>
      <c r="H63" s="285"/>
      <c r="I63" s="484"/>
      <c r="J63" s="285"/>
      <c r="K63" s="15" t="s">
        <v>77</v>
      </c>
      <c r="L63" s="133"/>
      <c r="M63" s="533">
        <v>60</v>
      </c>
      <c r="N63" s="44">
        <v>0</v>
      </c>
      <c r="O63" s="45">
        <v>1</v>
      </c>
    </row>
    <row r="64" spans="1:15" ht="15.75" x14ac:dyDescent="0.25">
      <c r="A64" s="481"/>
      <c r="B64" s="342"/>
      <c r="C64" s="292"/>
      <c r="D64" s="485"/>
      <c r="E64" s="294"/>
      <c r="F64" s="292"/>
      <c r="G64" s="292"/>
      <c r="H64" s="292"/>
      <c r="I64" s="485"/>
      <c r="J64" s="292"/>
      <c r="K64" s="47" t="s">
        <v>26</v>
      </c>
      <c r="L64" s="258"/>
      <c r="M64" s="207">
        <v>240</v>
      </c>
      <c r="N64" s="72">
        <v>0</v>
      </c>
      <c r="O64" s="73">
        <v>1</v>
      </c>
    </row>
    <row r="65" spans="1:15" ht="15.75" x14ac:dyDescent="0.25">
      <c r="A65" s="271" t="s">
        <v>675</v>
      </c>
      <c r="B65" s="275">
        <v>1</v>
      </c>
      <c r="C65" s="263" t="s">
        <v>111</v>
      </c>
      <c r="D65" s="278" t="s">
        <v>112</v>
      </c>
      <c r="E65" s="324" t="s">
        <v>29</v>
      </c>
      <c r="F65" s="263" t="s">
        <v>113</v>
      </c>
      <c r="G65" s="263" t="s">
        <v>16</v>
      </c>
      <c r="H65" s="263" t="s">
        <v>114</v>
      </c>
      <c r="I65" s="278" t="s">
        <v>115</v>
      </c>
      <c r="J65" s="263" t="s">
        <v>116</v>
      </c>
      <c r="K65" s="10" t="s">
        <v>117</v>
      </c>
      <c r="L65" s="5"/>
      <c r="M65" s="129"/>
      <c r="N65" s="31">
        <f t="shared" ref="N65:N66" si="10">IFERROR(IF((+L65/M65)&gt;100%,100%,(L65/M65)),0%)</f>
        <v>0</v>
      </c>
      <c r="O65" s="4">
        <v>0.2</v>
      </c>
    </row>
    <row r="66" spans="1:15" ht="15.75" x14ac:dyDescent="0.25">
      <c r="A66" s="271"/>
      <c r="B66" s="276"/>
      <c r="C66" s="263"/>
      <c r="D66" s="278"/>
      <c r="E66" s="324"/>
      <c r="F66" s="263"/>
      <c r="G66" s="263"/>
      <c r="H66" s="263"/>
      <c r="I66" s="278"/>
      <c r="J66" s="263"/>
      <c r="K66" s="10" t="s">
        <v>118</v>
      </c>
      <c r="L66" s="5"/>
      <c r="M66" s="129"/>
      <c r="N66" s="31">
        <f t="shared" si="10"/>
        <v>0</v>
      </c>
      <c r="O66" s="4">
        <v>0.6</v>
      </c>
    </row>
    <row r="67" spans="1:15" ht="15.75" x14ac:dyDescent="0.25">
      <c r="A67" s="271"/>
      <c r="B67" s="282"/>
      <c r="C67" s="263"/>
      <c r="D67" s="278"/>
      <c r="E67" s="324"/>
      <c r="F67" s="263"/>
      <c r="G67" s="263"/>
      <c r="H67" s="263"/>
      <c r="I67" s="278"/>
      <c r="J67" s="263"/>
      <c r="K67" s="6" t="s">
        <v>26</v>
      </c>
      <c r="L67" s="7"/>
      <c r="M67" s="196">
        <f>SUM(M65:M66)</f>
        <v>0</v>
      </c>
      <c r="N67" s="54">
        <f>IFERROR(IF((+L67/M67)&gt;100%,100%,(L67/M67)),0%)</f>
        <v>0</v>
      </c>
      <c r="O67" s="54">
        <f>O65+O66</f>
        <v>0.8</v>
      </c>
    </row>
    <row r="68" spans="1:15" ht="15.75" x14ac:dyDescent="0.25">
      <c r="A68" s="271"/>
      <c r="B68" s="275">
        <v>2</v>
      </c>
      <c r="C68" s="263" t="s">
        <v>119</v>
      </c>
      <c r="D68" s="278" t="s">
        <v>120</v>
      </c>
      <c r="E68" s="324" t="s">
        <v>29</v>
      </c>
      <c r="F68" s="263" t="s">
        <v>113</v>
      </c>
      <c r="G68" s="263" t="s">
        <v>16</v>
      </c>
      <c r="H68" s="383" t="s">
        <v>121</v>
      </c>
      <c r="I68" s="278" t="s">
        <v>122</v>
      </c>
      <c r="J68" s="263" t="s">
        <v>123</v>
      </c>
      <c r="K68" s="10" t="s">
        <v>117</v>
      </c>
      <c r="L68" s="5"/>
      <c r="M68" s="129"/>
      <c r="N68" s="31">
        <f t="shared" ref="N68:N69" si="11">IFERROR(IF((+L68/M68)&gt;100%,100%,(L68/M68)),0%)</f>
        <v>0</v>
      </c>
      <c r="O68" s="4">
        <v>0.2</v>
      </c>
    </row>
    <row r="69" spans="1:15" ht="15.75" x14ac:dyDescent="0.25">
      <c r="A69" s="271"/>
      <c r="B69" s="276"/>
      <c r="C69" s="263"/>
      <c r="D69" s="278"/>
      <c r="E69" s="324"/>
      <c r="F69" s="263"/>
      <c r="G69" s="263"/>
      <c r="H69" s="383"/>
      <c r="I69" s="278"/>
      <c r="J69" s="263"/>
      <c r="K69" s="10" t="s">
        <v>118</v>
      </c>
      <c r="L69" s="5"/>
      <c r="M69" s="129"/>
      <c r="N69" s="31">
        <f t="shared" si="11"/>
        <v>0</v>
      </c>
      <c r="O69" s="4">
        <v>0.8</v>
      </c>
    </row>
    <row r="70" spans="1:15" ht="15.75" x14ac:dyDescent="0.25">
      <c r="A70" s="271"/>
      <c r="B70" s="282"/>
      <c r="C70" s="263"/>
      <c r="D70" s="278"/>
      <c r="E70" s="324"/>
      <c r="F70" s="263"/>
      <c r="G70" s="263"/>
      <c r="H70" s="383"/>
      <c r="I70" s="278"/>
      <c r="J70" s="263"/>
      <c r="K70" s="6" t="s">
        <v>26</v>
      </c>
      <c r="L70" s="7"/>
      <c r="M70" s="196">
        <f>SUM(M68:M69)</f>
        <v>0</v>
      </c>
      <c r="N70" s="54">
        <f>IFERROR(IF((+L70/M70)&gt;100%,100%,(L70/M70)),0%)</f>
        <v>0</v>
      </c>
      <c r="O70" s="54">
        <f>O68+O69</f>
        <v>1</v>
      </c>
    </row>
    <row r="71" spans="1:15" ht="15.75" x14ac:dyDescent="0.25">
      <c r="A71" s="271"/>
      <c r="B71" s="275">
        <v>3</v>
      </c>
      <c r="C71" s="263" t="s">
        <v>124</v>
      </c>
      <c r="D71" s="278" t="s">
        <v>125</v>
      </c>
      <c r="E71" s="324" t="s">
        <v>29</v>
      </c>
      <c r="F71" s="263" t="s">
        <v>113</v>
      </c>
      <c r="G71" s="263" t="s">
        <v>16</v>
      </c>
      <c r="H71" s="383" t="s">
        <v>126</v>
      </c>
      <c r="I71" s="278" t="s">
        <v>127</v>
      </c>
      <c r="J71" s="263" t="s">
        <v>128</v>
      </c>
      <c r="K71" s="10" t="s">
        <v>117</v>
      </c>
      <c r="L71" s="5"/>
      <c r="M71" s="129"/>
      <c r="N71" s="31">
        <f t="shared" ref="N71:N72" si="12">IFERROR(IF((+L71/M71)&gt;100%,100%,(L71/M71)),0%)</f>
        <v>0</v>
      </c>
      <c r="O71" s="4">
        <v>0.3</v>
      </c>
    </row>
    <row r="72" spans="1:15" ht="15.75" x14ac:dyDescent="0.25">
      <c r="A72" s="271"/>
      <c r="B72" s="276"/>
      <c r="C72" s="263"/>
      <c r="D72" s="278"/>
      <c r="E72" s="324"/>
      <c r="F72" s="263"/>
      <c r="G72" s="263"/>
      <c r="H72" s="383"/>
      <c r="I72" s="278"/>
      <c r="J72" s="263"/>
      <c r="K72" s="10" t="s">
        <v>118</v>
      </c>
      <c r="L72" s="5"/>
      <c r="M72" s="129"/>
      <c r="N72" s="31">
        <f t="shared" si="12"/>
        <v>0</v>
      </c>
      <c r="O72" s="4">
        <v>0.6</v>
      </c>
    </row>
    <row r="73" spans="1:15" ht="15.75" x14ac:dyDescent="0.25">
      <c r="A73" s="271"/>
      <c r="B73" s="282"/>
      <c r="C73" s="263"/>
      <c r="D73" s="278"/>
      <c r="E73" s="324"/>
      <c r="F73" s="263"/>
      <c r="G73" s="263"/>
      <c r="H73" s="383"/>
      <c r="I73" s="278"/>
      <c r="J73" s="263"/>
      <c r="K73" s="6" t="s">
        <v>26</v>
      </c>
      <c r="L73" s="7"/>
      <c r="M73" s="196">
        <f>SUM(M71:M72)</f>
        <v>0</v>
      </c>
      <c r="N73" s="54">
        <f>IFERROR(IF((+L73/M73)&gt;100%,100%,(L73/M73)),0%)</f>
        <v>0</v>
      </c>
      <c r="O73" s="54">
        <f>O71+O72</f>
        <v>0.89999999999999991</v>
      </c>
    </row>
    <row r="74" spans="1:15" ht="15.75" x14ac:dyDescent="0.25">
      <c r="A74" s="271"/>
      <c r="B74" s="275">
        <v>4</v>
      </c>
      <c r="C74" s="263" t="s">
        <v>129</v>
      </c>
      <c r="D74" s="278" t="s">
        <v>130</v>
      </c>
      <c r="E74" s="324" t="s">
        <v>29</v>
      </c>
      <c r="F74" s="263" t="s">
        <v>30</v>
      </c>
      <c r="G74" s="263" t="s">
        <v>16</v>
      </c>
      <c r="H74" s="278" t="s">
        <v>126</v>
      </c>
      <c r="I74" s="278" t="s">
        <v>131</v>
      </c>
      <c r="J74" s="477" t="s">
        <v>132</v>
      </c>
      <c r="K74" s="10" t="s">
        <v>74</v>
      </c>
      <c r="L74" s="2"/>
      <c r="M74" s="199">
        <v>24</v>
      </c>
      <c r="N74" s="31">
        <f>IFERROR(IF((+L74/M74)&gt;100%,100%,(L74/M74)),0%)</f>
        <v>0</v>
      </c>
      <c r="O74" s="17">
        <v>0.45</v>
      </c>
    </row>
    <row r="75" spans="1:15" ht="15.75" x14ac:dyDescent="0.25">
      <c r="A75" s="271"/>
      <c r="B75" s="276"/>
      <c r="C75" s="263"/>
      <c r="D75" s="279"/>
      <c r="E75" s="324"/>
      <c r="F75" s="263"/>
      <c r="G75" s="263"/>
      <c r="H75" s="278"/>
      <c r="I75" s="278"/>
      <c r="J75" s="278"/>
      <c r="K75" s="10" t="s">
        <v>75</v>
      </c>
      <c r="L75" s="5"/>
      <c r="M75" s="199">
        <v>24</v>
      </c>
      <c r="N75" s="31">
        <f t="shared" ref="N75:N77" si="13">IFERROR(IF((+L75/M75)&gt;100%,100%,(L75/M75)),0%)</f>
        <v>0</v>
      </c>
      <c r="O75" s="17">
        <v>0.2</v>
      </c>
    </row>
    <row r="76" spans="1:15" ht="15.75" x14ac:dyDescent="0.25">
      <c r="A76" s="271"/>
      <c r="B76" s="276"/>
      <c r="C76" s="263"/>
      <c r="D76" s="279"/>
      <c r="E76" s="324"/>
      <c r="F76" s="263"/>
      <c r="G76" s="263"/>
      <c r="H76" s="278"/>
      <c r="I76" s="278"/>
      <c r="J76" s="278"/>
      <c r="K76" s="10" t="s">
        <v>76</v>
      </c>
      <c r="L76" s="5"/>
      <c r="M76" s="199">
        <v>24</v>
      </c>
      <c r="N76" s="31">
        <f t="shared" si="13"/>
        <v>0</v>
      </c>
      <c r="O76" s="17">
        <v>0.15</v>
      </c>
    </row>
    <row r="77" spans="1:15" ht="15.75" x14ac:dyDescent="0.25">
      <c r="A77" s="271"/>
      <c r="B77" s="276"/>
      <c r="C77" s="263"/>
      <c r="D77" s="279"/>
      <c r="E77" s="324"/>
      <c r="F77" s="263"/>
      <c r="G77" s="263"/>
      <c r="H77" s="278"/>
      <c r="I77" s="278"/>
      <c r="J77" s="278"/>
      <c r="K77" s="10" t="s">
        <v>77</v>
      </c>
      <c r="L77" s="5"/>
      <c r="M77" s="199">
        <v>24</v>
      </c>
      <c r="N77" s="31">
        <f t="shared" si="13"/>
        <v>0</v>
      </c>
      <c r="O77" s="17">
        <v>0.1</v>
      </c>
    </row>
    <row r="78" spans="1:15" ht="15.75" x14ac:dyDescent="0.25">
      <c r="A78" s="271"/>
      <c r="B78" s="282"/>
      <c r="C78" s="263"/>
      <c r="D78" s="279"/>
      <c r="E78" s="324"/>
      <c r="F78" s="263"/>
      <c r="G78" s="263"/>
      <c r="H78" s="278"/>
      <c r="I78" s="278"/>
      <c r="J78" s="278"/>
      <c r="K78" s="6" t="s">
        <v>26</v>
      </c>
      <c r="L78" s="7"/>
      <c r="M78" s="196">
        <v>24</v>
      </c>
      <c r="N78" s="54">
        <f>IFERROR(IF((+L78/M78)&gt;100%,100%,(L78/M78)),0%)</f>
        <v>0</v>
      </c>
      <c r="O78" s="54">
        <f>O74+O75+O76+O77</f>
        <v>0.9</v>
      </c>
    </row>
    <row r="79" spans="1:15" ht="15.75" x14ac:dyDescent="0.25">
      <c r="A79" s="271"/>
      <c r="B79" s="275">
        <v>5</v>
      </c>
      <c r="C79" s="263" t="s">
        <v>133</v>
      </c>
      <c r="D79" s="278" t="s">
        <v>134</v>
      </c>
      <c r="E79" s="324" t="s">
        <v>29</v>
      </c>
      <c r="F79" s="263" t="s">
        <v>30</v>
      </c>
      <c r="G79" s="263" t="s">
        <v>16</v>
      </c>
      <c r="H79" s="278" t="s">
        <v>126</v>
      </c>
      <c r="I79" s="278" t="s">
        <v>135</v>
      </c>
      <c r="J79" s="477" t="s">
        <v>136</v>
      </c>
      <c r="K79" s="10" t="s">
        <v>74</v>
      </c>
      <c r="L79" s="2"/>
      <c r="M79" s="199">
        <v>34</v>
      </c>
      <c r="N79" s="31">
        <f t="shared" ref="N79:N82" si="14">IFERROR(IF((+L79/M79)&gt;100%,100%,(L79/M79)),0%)</f>
        <v>0</v>
      </c>
      <c r="O79" s="17">
        <v>0.25</v>
      </c>
    </row>
    <row r="80" spans="1:15" ht="15.75" x14ac:dyDescent="0.25">
      <c r="A80" s="271"/>
      <c r="B80" s="276"/>
      <c r="C80" s="263"/>
      <c r="D80" s="278"/>
      <c r="E80" s="324"/>
      <c r="F80" s="263"/>
      <c r="G80" s="263"/>
      <c r="H80" s="278"/>
      <c r="I80" s="278"/>
      <c r="J80" s="278"/>
      <c r="K80" s="10" t="s">
        <v>75</v>
      </c>
      <c r="L80" s="5"/>
      <c r="M80" s="199">
        <v>34</v>
      </c>
      <c r="N80" s="31">
        <f t="shared" si="14"/>
        <v>0</v>
      </c>
      <c r="O80" s="17">
        <v>0.15</v>
      </c>
    </row>
    <row r="81" spans="1:15" ht="15.75" x14ac:dyDescent="0.25">
      <c r="A81" s="271"/>
      <c r="B81" s="276"/>
      <c r="C81" s="263"/>
      <c r="D81" s="278"/>
      <c r="E81" s="324"/>
      <c r="F81" s="263"/>
      <c r="G81" s="263"/>
      <c r="H81" s="278"/>
      <c r="I81" s="278"/>
      <c r="J81" s="278"/>
      <c r="K81" s="10" t="s">
        <v>76</v>
      </c>
      <c r="L81" s="5"/>
      <c r="M81" s="199">
        <v>34</v>
      </c>
      <c r="N81" s="31">
        <f t="shared" si="14"/>
        <v>0</v>
      </c>
      <c r="O81" s="17">
        <v>0.25</v>
      </c>
    </row>
    <row r="82" spans="1:15" ht="15.75" x14ac:dyDescent="0.25">
      <c r="A82" s="271"/>
      <c r="B82" s="276"/>
      <c r="C82" s="263"/>
      <c r="D82" s="278"/>
      <c r="E82" s="324"/>
      <c r="F82" s="263"/>
      <c r="G82" s="263"/>
      <c r="H82" s="278"/>
      <c r="I82" s="278"/>
      <c r="J82" s="278"/>
      <c r="K82" s="10" t="s">
        <v>77</v>
      </c>
      <c r="L82" s="5"/>
      <c r="M82" s="199">
        <v>34</v>
      </c>
      <c r="N82" s="31">
        <f t="shared" si="14"/>
        <v>0</v>
      </c>
      <c r="O82" s="17">
        <v>0.2</v>
      </c>
    </row>
    <row r="83" spans="1:15" ht="15.75" x14ac:dyDescent="0.25">
      <c r="A83" s="271"/>
      <c r="B83" s="282"/>
      <c r="C83" s="263"/>
      <c r="D83" s="278"/>
      <c r="E83" s="324"/>
      <c r="F83" s="263"/>
      <c r="G83" s="263"/>
      <c r="H83" s="278"/>
      <c r="I83" s="278"/>
      <c r="J83" s="278"/>
      <c r="K83" s="6" t="s">
        <v>26</v>
      </c>
      <c r="L83" s="7"/>
      <c r="M83" s="196">
        <v>34</v>
      </c>
      <c r="N83" s="54">
        <f>IFERROR(IF((+L83/M83)&gt;100%,100%,(L83/M83)),0%)</f>
        <v>0</v>
      </c>
      <c r="O83" s="54">
        <f>O79+O80+O81+O82</f>
        <v>0.85000000000000009</v>
      </c>
    </row>
    <row r="84" spans="1:15" ht="15.75" x14ac:dyDescent="0.25">
      <c r="A84" s="271"/>
      <c r="B84" s="275">
        <v>6</v>
      </c>
      <c r="C84" s="263" t="s">
        <v>137</v>
      </c>
      <c r="D84" s="278" t="s">
        <v>138</v>
      </c>
      <c r="E84" s="324" t="s">
        <v>29</v>
      </c>
      <c r="F84" s="263" t="s">
        <v>30</v>
      </c>
      <c r="G84" s="263" t="s">
        <v>16</v>
      </c>
      <c r="H84" s="278" t="s">
        <v>139</v>
      </c>
      <c r="I84" s="278" t="s">
        <v>140</v>
      </c>
      <c r="J84" s="477" t="s">
        <v>141</v>
      </c>
      <c r="K84" s="10" t="s">
        <v>74</v>
      </c>
      <c r="L84" s="2"/>
      <c r="M84" s="199">
        <v>37</v>
      </c>
      <c r="N84" s="56">
        <f t="shared" ref="N84:N87" si="15">IFERROR(IF((+L84/M84)&gt;100%,100%,(L84/M84)),0%)</f>
        <v>0</v>
      </c>
      <c r="O84" s="4">
        <v>0.1</v>
      </c>
    </row>
    <row r="85" spans="1:15" ht="15.75" x14ac:dyDescent="0.25">
      <c r="A85" s="271"/>
      <c r="B85" s="276"/>
      <c r="C85" s="263"/>
      <c r="D85" s="278"/>
      <c r="E85" s="324"/>
      <c r="F85" s="263"/>
      <c r="G85" s="263"/>
      <c r="H85" s="263"/>
      <c r="I85" s="279"/>
      <c r="J85" s="278"/>
      <c r="K85" s="10" t="s">
        <v>75</v>
      </c>
      <c r="L85" s="5"/>
      <c r="M85" s="199">
        <v>37</v>
      </c>
      <c r="N85" s="31">
        <f t="shared" si="15"/>
        <v>0</v>
      </c>
      <c r="O85" s="4">
        <v>0.2</v>
      </c>
    </row>
    <row r="86" spans="1:15" ht="15.75" x14ac:dyDescent="0.25">
      <c r="A86" s="271"/>
      <c r="B86" s="276"/>
      <c r="C86" s="263"/>
      <c r="D86" s="278"/>
      <c r="E86" s="324"/>
      <c r="F86" s="263"/>
      <c r="G86" s="263"/>
      <c r="H86" s="263"/>
      <c r="I86" s="279"/>
      <c r="J86" s="278"/>
      <c r="K86" s="10" t="s">
        <v>76</v>
      </c>
      <c r="L86" s="5"/>
      <c r="M86" s="199">
        <v>37</v>
      </c>
      <c r="N86" s="31">
        <f t="shared" si="15"/>
        <v>0</v>
      </c>
      <c r="O86" s="4">
        <v>0.3</v>
      </c>
    </row>
    <row r="87" spans="1:15" ht="15.75" x14ac:dyDescent="0.25">
      <c r="A87" s="271"/>
      <c r="B87" s="276"/>
      <c r="C87" s="263"/>
      <c r="D87" s="278"/>
      <c r="E87" s="324"/>
      <c r="F87" s="263"/>
      <c r="G87" s="263"/>
      <c r="H87" s="263"/>
      <c r="I87" s="279"/>
      <c r="J87" s="278"/>
      <c r="K87" s="10" t="s">
        <v>77</v>
      </c>
      <c r="L87" s="5"/>
      <c r="M87" s="199">
        <v>37</v>
      </c>
      <c r="N87" s="31">
        <f t="shared" si="15"/>
        <v>0</v>
      </c>
      <c r="O87" s="4">
        <v>0.4</v>
      </c>
    </row>
    <row r="88" spans="1:15" ht="16.5" thickBot="1" x14ac:dyDescent="0.3">
      <c r="A88" s="272"/>
      <c r="B88" s="277"/>
      <c r="C88" s="264"/>
      <c r="D88" s="284"/>
      <c r="E88" s="325"/>
      <c r="F88" s="264"/>
      <c r="G88" s="264"/>
      <c r="H88" s="264"/>
      <c r="I88" s="280"/>
      <c r="J88" s="284"/>
      <c r="K88" s="27" t="s">
        <v>26</v>
      </c>
      <c r="L88" s="28"/>
      <c r="M88" s="200">
        <v>37</v>
      </c>
      <c r="N88" s="74">
        <f>IFERROR(IF((+L88/M88)&gt;100%,100%,(L88/M88)),0%)</f>
        <v>0</v>
      </c>
      <c r="O88" s="74">
        <v>1</v>
      </c>
    </row>
    <row r="89" spans="1:15" ht="16.5" x14ac:dyDescent="0.25">
      <c r="A89" s="385" t="s">
        <v>676</v>
      </c>
      <c r="B89" s="478">
        <v>1</v>
      </c>
      <c r="C89" s="455" t="s">
        <v>142</v>
      </c>
      <c r="D89" s="465" t="s">
        <v>143</v>
      </c>
      <c r="E89" s="513" t="s">
        <v>14</v>
      </c>
      <c r="F89" s="455" t="s">
        <v>144</v>
      </c>
      <c r="G89" s="468" t="s">
        <v>16</v>
      </c>
      <c r="H89" s="468" t="s">
        <v>145</v>
      </c>
      <c r="I89" s="466" t="s">
        <v>146</v>
      </c>
      <c r="J89" s="468" t="s">
        <v>147</v>
      </c>
      <c r="K89" s="57" t="s">
        <v>51</v>
      </c>
      <c r="L89" s="65"/>
      <c r="M89" s="208">
        <v>1</v>
      </c>
      <c r="N89" s="58">
        <f t="shared" ref="N89:N91" si="16">IFERROR(IF((+$K89/$L89)&gt;100%,100%,($K89/$L89)),0%)</f>
        <v>0</v>
      </c>
      <c r="O89" s="59">
        <v>0</v>
      </c>
    </row>
    <row r="90" spans="1:15" ht="16.5" x14ac:dyDescent="0.25">
      <c r="A90" s="385"/>
      <c r="B90" s="479"/>
      <c r="C90" s="455"/>
      <c r="D90" s="465"/>
      <c r="E90" s="514"/>
      <c r="F90" s="455"/>
      <c r="G90" s="469"/>
      <c r="H90" s="469"/>
      <c r="I90" s="362"/>
      <c r="J90" s="469"/>
      <c r="K90" s="57" t="s">
        <v>52</v>
      </c>
      <c r="L90" s="65"/>
      <c r="M90" s="208">
        <v>1</v>
      </c>
      <c r="N90" s="58">
        <f t="shared" si="16"/>
        <v>0</v>
      </c>
      <c r="O90" s="59">
        <v>0</v>
      </c>
    </row>
    <row r="91" spans="1:15" ht="16.5" x14ac:dyDescent="0.25">
      <c r="A91" s="385"/>
      <c r="B91" s="480"/>
      <c r="C91" s="455"/>
      <c r="D91" s="465"/>
      <c r="E91" s="515"/>
      <c r="F91" s="455"/>
      <c r="G91" s="469"/>
      <c r="H91" s="469"/>
      <c r="I91" s="362"/>
      <c r="J91" s="469"/>
      <c r="K91" s="60" t="s">
        <v>26</v>
      </c>
      <c r="L91" s="61"/>
      <c r="M91" s="71">
        <f>SUM(M89:M90)</f>
        <v>2</v>
      </c>
      <c r="N91" s="62">
        <f t="shared" si="16"/>
        <v>0</v>
      </c>
      <c r="O91" s="62">
        <v>1</v>
      </c>
    </row>
    <row r="92" spans="1:15" ht="16.5" x14ac:dyDescent="0.25">
      <c r="A92" s="385"/>
      <c r="B92" s="460">
        <v>2</v>
      </c>
      <c r="C92" s="476" t="s">
        <v>148</v>
      </c>
      <c r="D92" s="465" t="s">
        <v>149</v>
      </c>
      <c r="E92" s="513" t="s">
        <v>14</v>
      </c>
      <c r="F92" s="455" t="s">
        <v>30</v>
      </c>
      <c r="G92" s="468" t="s">
        <v>16</v>
      </c>
      <c r="H92" s="457" t="s">
        <v>150</v>
      </c>
      <c r="I92" s="466" t="s">
        <v>151</v>
      </c>
      <c r="J92" s="457" t="s">
        <v>152</v>
      </c>
      <c r="K92" s="63" t="s">
        <v>153</v>
      </c>
      <c r="L92" s="64"/>
      <c r="M92" s="209">
        <v>1</v>
      </c>
      <c r="N92" s="58">
        <f>IFERROR(IF((+$K92/$L92)&gt;100%,100%,($K92/$L92)),0%)</f>
        <v>0</v>
      </c>
      <c r="O92" s="59">
        <v>1</v>
      </c>
    </row>
    <row r="93" spans="1:15" ht="16.5" x14ac:dyDescent="0.25">
      <c r="A93" s="385"/>
      <c r="B93" s="463"/>
      <c r="C93" s="476"/>
      <c r="D93" s="465"/>
      <c r="E93" s="514"/>
      <c r="F93" s="455"/>
      <c r="G93" s="469"/>
      <c r="H93" s="457"/>
      <c r="I93" s="362"/>
      <c r="J93" s="457"/>
      <c r="K93" s="63" t="s">
        <v>154</v>
      </c>
      <c r="L93" s="65"/>
      <c r="M93" s="209">
        <v>1</v>
      </c>
      <c r="N93" s="58">
        <f t="shared" ref="N93:N117" si="17">IFERROR(IF((+$K93/$L93)&gt;100%,100%,($K93/$L93)),0%)</f>
        <v>0</v>
      </c>
      <c r="O93" s="59">
        <v>1</v>
      </c>
    </row>
    <row r="94" spans="1:15" ht="16.5" x14ac:dyDescent="0.25">
      <c r="A94" s="385"/>
      <c r="B94" s="463"/>
      <c r="C94" s="476"/>
      <c r="D94" s="465"/>
      <c r="E94" s="514"/>
      <c r="F94" s="455"/>
      <c r="G94" s="469"/>
      <c r="H94" s="457"/>
      <c r="I94" s="362"/>
      <c r="J94" s="457"/>
      <c r="K94" s="63" t="s">
        <v>155</v>
      </c>
      <c r="L94" s="65"/>
      <c r="M94" s="209">
        <v>1</v>
      </c>
      <c r="N94" s="58">
        <f t="shared" si="17"/>
        <v>0</v>
      </c>
      <c r="O94" s="59">
        <v>1</v>
      </c>
    </row>
    <row r="95" spans="1:15" ht="16.5" x14ac:dyDescent="0.25">
      <c r="A95" s="385"/>
      <c r="B95" s="463"/>
      <c r="C95" s="476"/>
      <c r="D95" s="465"/>
      <c r="E95" s="514"/>
      <c r="F95" s="455"/>
      <c r="G95" s="469"/>
      <c r="H95" s="457"/>
      <c r="I95" s="362"/>
      <c r="J95" s="457"/>
      <c r="K95" s="63" t="s">
        <v>156</v>
      </c>
      <c r="L95" s="65"/>
      <c r="M95" s="209">
        <v>1</v>
      </c>
      <c r="N95" s="58">
        <f t="shared" si="17"/>
        <v>0</v>
      </c>
      <c r="O95" s="59">
        <v>1</v>
      </c>
    </row>
    <row r="96" spans="1:15" ht="16.5" x14ac:dyDescent="0.25">
      <c r="A96" s="385"/>
      <c r="B96" s="464"/>
      <c r="C96" s="476"/>
      <c r="D96" s="465"/>
      <c r="E96" s="515"/>
      <c r="F96" s="455"/>
      <c r="G96" s="469"/>
      <c r="H96" s="457"/>
      <c r="I96" s="362"/>
      <c r="J96" s="457"/>
      <c r="K96" s="60" t="s">
        <v>26</v>
      </c>
      <c r="L96" s="61"/>
      <c r="M96" s="71">
        <f>SUM(M92:M95)</f>
        <v>4</v>
      </c>
      <c r="N96" s="62">
        <f>IFERROR(IF((+$K96/$L96)&gt;100%,100%,($K96/$L96)),0%)</f>
        <v>0</v>
      </c>
      <c r="O96" s="62">
        <v>1</v>
      </c>
    </row>
    <row r="97" spans="1:15" ht="16.5" x14ac:dyDescent="0.25">
      <c r="A97" s="385"/>
      <c r="B97" s="460">
        <v>3</v>
      </c>
      <c r="C97" s="457" t="s">
        <v>157</v>
      </c>
      <c r="D97" s="465" t="s">
        <v>158</v>
      </c>
      <c r="E97" s="513" t="s">
        <v>14</v>
      </c>
      <c r="F97" s="455" t="s">
        <v>30</v>
      </c>
      <c r="G97" s="457" t="s">
        <v>16</v>
      </c>
      <c r="H97" s="457" t="s">
        <v>159</v>
      </c>
      <c r="I97" s="473" t="s">
        <v>160</v>
      </c>
      <c r="J97" s="457" t="s">
        <v>161</v>
      </c>
      <c r="K97" s="63" t="s">
        <v>153</v>
      </c>
      <c r="L97" s="64"/>
      <c r="M97" s="209">
        <v>1</v>
      </c>
      <c r="N97" s="58">
        <f t="shared" si="17"/>
        <v>0</v>
      </c>
      <c r="O97" s="59">
        <v>1</v>
      </c>
    </row>
    <row r="98" spans="1:15" ht="16.5" x14ac:dyDescent="0.25">
      <c r="A98" s="385"/>
      <c r="B98" s="463"/>
      <c r="C98" s="457"/>
      <c r="D98" s="465"/>
      <c r="E98" s="514"/>
      <c r="F98" s="455"/>
      <c r="G98" s="457"/>
      <c r="H98" s="457"/>
      <c r="I98" s="474"/>
      <c r="J98" s="457"/>
      <c r="K98" s="63" t="s">
        <v>154</v>
      </c>
      <c r="L98" s="65"/>
      <c r="M98" s="209">
        <v>1</v>
      </c>
      <c r="N98" s="58">
        <f t="shared" si="17"/>
        <v>0</v>
      </c>
      <c r="O98" s="59">
        <v>1</v>
      </c>
    </row>
    <row r="99" spans="1:15" ht="16.5" x14ac:dyDescent="0.25">
      <c r="A99" s="385"/>
      <c r="B99" s="463"/>
      <c r="C99" s="457"/>
      <c r="D99" s="465"/>
      <c r="E99" s="514"/>
      <c r="F99" s="455"/>
      <c r="G99" s="457"/>
      <c r="H99" s="457"/>
      <c r="I99" s="474"/>
      <c r="J99" s="457"/>
      <c r="K99" s="63" t="s">
        <v>155</v>
      </c>
      <c r="L99" s="65"/>
      <c r="M99" s="209">
        <v>1</v>
      </c>
      <c r="N99" s="58">
        <f t="shared" si="17"/>
        <v>0</v>
      </c>
      <c r="O99" s="59">
        <v>1</v>
      </c>
    </row>
    <row r="100" spans="1:15" ht="16.5" x14ac:dyDescent="0.25">
      <c r="A100" s="385"/>
      <c r="B100" s="463"/>
      <c r="C100" s="457"/>
      <c r="D100" s="465"/>
      <c r="E100" s="514"/>
      <c r="F100" s="455"/>
      <c r="G100" s="457"/>
      <c r="H100" s="457"/>
      <c r="I100" s="474"/>
      <c r="J100" s="457"/>
      <c r="K100" s="63" t="s">
        <v>156</v>
      </c>
      <c r="L100" s="65"/>
      <c r="M100" s="209">
        <v>1</v>
      </c>
      <c r="N100" s="58">
        <f t="shared" si="17"/>
        <v>0</v>
      </c>
      <c r="O100" s="59">
        <v>1</v>
      </c>
    </row>
    <row r="101" spans="1:15" ht="16.5" x14ac:dyDescent="0.25">
      <c r="A101" s="385"/>
      <c r="B101" s="464"/>
      <c r="C101" s="457"/>
      <c r="D101" s="465"/>
      <c r="E101" s="515"/>
      <c r="F101" s="455"/>
      <c r="G101" s="457"/>
      <c r="H101" s="457"/>
      <c r="I101" s="475"/>
      <c r="J101" s="457"/>
      <c r="K101" s="60" t="s">
        <v>26</v>
      </c>
      <c r="L101" s="61"/>
      <c r="M101" s="71">
        <f>SUM(M97:M100)</f>
        <v>4</v>
      </c>
      <c r="N101" s="62">
        <f>IFERROR(IF((+$K101/$L101)&gt;100%,100%,($K101/$L101)),0%)</f>
        <v>0</v>
      </c>
      <c r="O101" s="62">
        <v>1</v>
      </c>
    </row>
    <row r="102" spans="1:15" ht="16.5" x14ac:dyDescent="0.25">
      <c r="A102" s="385"/>
      <c r="B102" s="460">
        <v>4</v>
      </c>
      <c r="C102" s="470" t="s">
        <v>162</v>
      </c>
      <c r="D102" s="396" t="s">
        <v>163</v>
      </c>
      <c r="E102" s="513" t="s">
        <v>14</v>
      </c>
      <c r="F102" s="462" t="s">
        <v>40</v>
      </c>
      <c r="G102" s="468" t="s">
        <v>16</v>
      </c>
      <c r="H102" s="470" t="s">
        <v>164</v>
      </c>
      <c r="I102" s="396" t="s">
        <v>165</v>
      </c>
      <c r="J102" s="431" t="s">
        <v>166</v>
      </c>
      <c r="K102" s="63" t="s">
        <v>167</v>
      </c>
      <c r="L102" s="65"/>
      <c r="M102" s="67">
        <v>1</v>
      </c>
      <c r="N102" s="58">
        <f t="shared" si="17"/>
        <v>0</v>
      </c>
      <c r="O102" s="59">
        <v>1</v>
      </c>
    </row>
    <row r="103" spans="1:15" x14ac:dyDescent="0.25">
      <c r="A103" s="385"/>
      <c r="B103" s="464"/>
      <c r="C103" s="471"/>
      <c r="D103" s="397"/>
      <c r="E103" s="514"/>
      <c r="F103" s="472"/>
      <c r="G103" s="469"/>
      <c r="H103" s="471"/>
      <c r="I103" s="397"/>
      <c r="J103" s="432"/>
      <c r="K103" s="33" t="s">
        <v>26</v>
      </c>
      <c r="L103" s="34"/>
      <c r="M103" s="210">
        <f>SUM(M102:M102)</f>
        <v>1</v>
      </c>
      <c r="N103" s="36">
        <f>IFERROR(IF((+$K103/$L103)&gt;100%,100%,($K103/$L103)),0%)</f>
        <v>0</v>
      </c>
      <c r="O103" s="36">
        <v>1</v>
      </c>
    </row>
    <row r="104" spans="1:15" ht="16.5" x14ac:dyDescent="0.25">
      <c r="A104" s="385"/>
      <c r="B104" s="460">
        <v>5</v>
      </c>
      <c r="C104" s="455" t="s">
        <v>168</v>
      </c>
      <c r="D104" s="465" t="s">
        <v>169</v>
      </c>
      <c r="E104" s="513" t="s">
        <v>14</v>
      </c>
      <c r="F104" s="455" t="s">
        <v>144</v>
      </c>
      <c r="G104" s="457" t="s">
        <v>16</v>
      </c>
      <c r="H104" s="457" t="s">
        <v>170</v>
      </c>
      <c r="I104" s="466" t="s">
        <v>171</v>
      </c>
      <c r="J104" s="457" t="s">
        <v>172</v>
      </c>
      <c r="K104" s="63" t="s">
        <v>153</v>
      </c>
      <c r="L104" s="65"/>
      <c r="M104" s="68">
        <v>1</v>
      </c>
      <c r="N104" s="58">
        <f>IFERROR(IF((+$K104/$L104)&gt;100%,100%,($K104/$L104)),0%)</f>
        <v>0</v>
      </c>
      <c r="O104" s="59">
        <v>1</v>
      </c>
    </row>
    <row r="105" spans="1:15" ht="16.5" x14ac:dyDescent="0.25">
      <c r="A105" s="385"/>
      <c r="B105" s="463"/>
      <c r="C105" s="455"/>
      <c r="D105" s="465"/>
      <c r="E105" s="514"/>
      <c r="F105" s="455"/>
      <c r="G105" s="457"/>
      <c r="H105" s="457"/>
      <c r="I105" s="362"/>
      <c r="J105" s="457"/>
      <c r="K105" s="63" t="s">
        <v>154</v>
      </c>
      <c r="L105" s="65"/>
      <c r="M105" s="68">
        <v>3</v>
      </c>
      <c r="N105" s="58">
        <f>IFERROR(IF((+$K105/$L105)&gt;100%,100%,($K105/$L105)),0%)</f>
        <v>0</v>
      </c>
      <c r="O105" s="59">
        <v>1</v>
      </c>
    </row>
    <row r="106" spans="1:15" ht="16.5" x14ac:dyDescent="0.25">
      <c r="A106" s="385"/>
      <c r="B106" s="463"/>
      <c r="C106" s="455"/>
      <c r="D106" s="465"/>
      <c r="E106" s="514"/>
      <c r="F106" s="455"/>
      <c r="G106" s="457"/>
      <c r="H106" s="457"/>
      <c r="I106" s="362"/>
      <c r="J106" s="457"/>
      <c r="K106" s="63" t="s">
        <v>155</v>
      </c>
      <c r="L106" s="65"/>
      <c r="M106" s="68">
        <v>1</v>
      </c>
      <c r="N106" s="58">
        <f t="shared" si="17"/>
        <v>0</v>
      </c>
      <c r="O106" s="59">
        <v>1</v>
      </c>
    </row>
    <row r="107" spans="1:15" ht="16.5" x14ac:dyDescent="0.25">
      <c r="A107" s="385"/>
      <c r="B107" s="463"/>
      <c r="C107" s="455"/>
      <c r="D107" s="465"/>
      <c r="E107" s="514"/>
      <c r="F107" s="455"/>
      <c r="G107" s="457"/>
      <c r="H107" s="457"/>
      <c r="I107" s="362"/>
      <c r="J107" s="457"/>
      <c r="K107" s="63" t="s">
        <v>156</v>
      </c>
      <c r="L107" s="65"/>
      <c r="M107" s="68">
        <v>1</v>
      </c>
      <c r="N107" s="58">
        <f t="shared" si="17"/>
        <v>0</v>
      </c>
      <c r="O107" s="59">
        <v>1</v>
      </c>
    </row>
    <row r="108" spans="1:15" ht="16.5" x14ac:dyDescent="0.25">
      <c r="A108" s="385"/>
      <c r="B108" s="464"/>
      <c r="C108" s="455"/>
      <c r="D108" s="465"/>
      <c r="E108" s="515"/>
      <c r="F108" s="455"/>
      <c r="G108" s="457"/>
      <c r="H108" s="457"/>
      <c r="I108" s="467"/>
      <c r="J108" s="457"/>
      <c r="K108" s="60" t="s">
        <v>26</v>
      </c>
      <c r="L108" s="188"/>
      <c r="M108" s="69">
        <f>SUM(M104:M107)</f>
        <v>6</v>
      </c>
      <c r="N108" s="70">
        <f t="shared" si="17"/>
        <v>0</v>
      </c>
      <c r="O108" s="70">
        <v>1</v>
      </c>
    </row>
    <row r="109" spans="1:15" ht="16.5" x14ac:dyDescent="0.25">
      <c r="A109" s="385"/>
      <c r="B109" s="460">
        <v>6</v>
      </c>
      <c r="C109" s="455" t="s">
        <v>173</v>
      </c>
      <c r="D109" s="465" t="s">
        <v>174</v>
      </c>
      <c r="E109" s="513" t="s">
        <v>14</v>
      </c>
      <c r="F109" s="455" t="s">
        <v>144</v>
      </c>
      <c r="G109" s="457" t="s">
        <v>16</v>
      </c>
      <c r="H109" s="457" t="s">
        <v>175</v>
      </c>
      <c r="I109" s="466" t="s">
        <v>176</v>
      </c>
      <c r="J109" s="457" t="s">
        <v>177</v>
      </c>
      <c r="K109" s="63" t="s">
        <v>153</v>
      </c>
      <c r="L109" s="65"/>
      <c r="M109" s="209">
        <v>3</v>
      </c>
      <c r="N109" s="58">
        <f>IFERROR(IF((+$K109/$L109)&gt;100%,100%,($K109/$L109)),0%)</f>
        <v>0</v>
      </c>
      <c r="O109" s="59">
        <v>1</v>
      </c>
    </row>
    <row r="110" spans="1:15" ht="16.5" x14ac:dyDescent="0.25">
      <c r="A110" s="385"/>
      <c r="B110" s="463"/>
      <c r="C110" s="455"/>
      <c r="D110" s="465"/>
      <c r="E110" s="514"/>
      <c r="F110" s="455"/>
      <c r="G110" s="457"/>
      <c r="H110" s="457"/>
      <c r="I110" s="362"/>
      <c r="J110" s="457"/>
      <c r="K110" s="63" t="s">
        <v>154</v>
      </c>
      <c r="L110" s="65"/>
      <c r="M110" s="209">
        <v>3</v>
      </c>
      <c r="N110" s="58">
        <f t="shared" si="17"/>
        <v>0</v>
      </c>
      <c r="O110" s="59">
        <v>1</v>
      </c>
    </row>
    <row r="111" spans="1:15" ht="16.5" x14ac:dyDescent="0.25">
      <c r="A111" s="385"/>
      <c r="B111" s="463"/>
      <c r="C111" s="455"/>
      <c r="D111" s="465"/>
      <c r="E111" s="514"/>
      <c r="F111" s="455"/>
      <c r="G111" s="457"/>
      <c r="H111" s="457"/>
      <c r="I111" s="362"/>
      <c r="J111" s="457"/>
      <c r="K111" s="63" t="s">
        <v>155</v>
      </c>
      <c r="L111" s="65"/>
      <c r="M111" s="209">
        <v>3</v>
      </c>
      <c r="N111" s="58">
        <f t="shared" si="17"/>
        <v>0</v>
      </c>
      <c r="O111" s="59">
        <v>1</v>
      </c>
    </row>
    <row r="112" spans="1:15" ht="16.5" x14ac:dyDescent="0.25">
      <c r="A112" s="385"/>
      <c r="B112" s="463"/>
      <c r="C112" s="455"/>
      <c r="D112" s="465"/>
      <c r="E112" s="514"/>
      <c r="F112" s="455"/>
      <c r="G112" s="457"/>
      <c r="H112" s="457"/>
      <c r="I112" s="362"/>
      <c r="J112" s="457"/>
      <c r="K112" s="63" t="s">
        <v>156</v>
      </c>
      <c r="L112" s="65"/>
      <c r="M112" s="209">
        <v>3</v>
      </c>
      <c r="N112" s="58">
        <f t="shared" si="17"/>
        <v>0</v>
      </c>
      <c r="O112" s="59">
        <v>1</v>
      </c>
    </row>
    <row r="113" spans="1:15" ht="16.5" x14ac:dyDescent="0.25">
      <c r="A113" s="385"/>
      <c r="B113" s="464"/>
      <c r="C113" s="455"/>
      <c r="D113" s="465"/>
      <c r="E113" s="515"/>
      <c r="F113" s="455"/>
      <c r="G113" s="457"/>
      <c r="H113" s="457"/>
      <c r="I113" s="467"/>
      <c r="J113" s="457"/>
      <c r="K113" s="66" t="s">
        <v>26</v>
      </c>
      <c r="L113" s="61"/>
      <c r="M113" s="71">
        <f>SUM(M109:M112)</f>
        <v>12</v>
      </c>
      <c r="N113" s="70">
        <f t="shared" si="17"/>
        <v>0</v>
      </c>
      <c r="O113" s="70">
        <v>1</v>
      </c>
    </row>
    <row r="114" spans="1:15" ht="16.5" x14ac:dyDescent="0.25">
      <c r="A114" s="385"/>
      <c r="B114" s="460">
        <v>7</v>
      </c>
      <c r="C114" s="455" t="s">
        <v>178</v>
      </c>
      <c r="D114" s="465" t="s">
        <v>179</v>
      </c>
      <c r="E114" s="516" t="s">
        <v>14</v>
      </c>
      <c r="F114" s="465" t="s">
        <v>113</v>
      </c>
      <c r="G114" s="457" t="s">
        <v>16</v>
      </c>
      <c r="H114" s="457" t="s">
        <v>180</v>
      </c>
      <c r="I114" s="466" t="s">
        <v>181</v>
      </c>
      <c r="J114" s="457" t="s">
        <v>182</v>
      </c>
      <c r="K114" s="57" t="s">
        <v>183</v>
      </c>
      <c r="L114" s="65"/>
      <c r="M114" s="209">
        <v>8</v>
      </c>
      <c r="N114" s="58">
        <f>IFERROR(IF((+$K114/$L114)&gt;100%,100%,($K114/$L114)),0%)</f>
        <v>0</v>
      </c>
      <c r="O114" s="59">
        <v>1</v>
      </c>
    </row>
    <row r="115" spans="1:15" ht="16.5" x14ac:dyDescent="0.25">
      <c r="A115" s="385"/>
      <c r="B115" s="463"/>
      <c r="C115" s="455"/>
      <c r="D115" s="465"/>
      <c r="E115" s="517"/>
      <c r="F115" s="465"/>
      <c r="G115" s="457"/>
      <c r="H115" s="457"/>
      <c r="I115" s="362"/>
      <c r="J115" s="457"/>
      <c r="K115" s="57" t="s">
        <v>184</v>
      </c>
      <c r="L115" s="65"/>
      <c r="M115" s="209">
        <v>8</v>
      </c>
      <c r="N115" s="58">
        <f t="shared" si="17"/>
        <v>0</v>
      </c>
      <c r="O115" s="59">
        <v>1</v>
      </c>
    </row>
    <row r="116" spans="1:15" ht="16.5" x14ac:dyDescent="0.25">
      <c r="A116" s="385"/>
      <c r="B116" s="464"/>
      <c r="C116" s="455"/>
      <c r="D116" s="465"/>
      <c r="E116" s="518"/>
      <c r="F116" s="465"/>
      <c r="G116" s="457"/>
      <c r="H116" s="457"/>
      <c r="I116" s="467"/>
      <c r="J116" s="457"/>
      <c r="K116" s="66" t="s">
        <v>26</v>
      </c>
      <c r="L116" s="61"/>
      <c r="M116" s="71">
        <f>SUM(M114:M115)</f>
        <v>16</v>
      </c>
      <c r="N116" s="70">
        <f t="shared" si="17"/>
        <v>0</v>
      </c>
      <c r="O116" s="70">
        <v>1</v>
      </c>
    </row>
    <row r="117" spans="1:15" ht="16.5" x14ac:dyDescent="0.25">
      <c r="A117" s="385"/>
      <c r="B117" s="460">
        <v>8</v>
      </c>
      <c r="C117" s="455" t="s">
        <v>185</v>
      </c>
      <c r="D117" s="455" t="s">
        <v>186</v>
      </c>
      <c r="E117" s="519" t="s">
        <v>14</v>
      </c>
      <c r="F117" s="455" t="s">
        <v>40</v>
      </c>
      <c r="G117" s="455" t="s">
        <v>16</v>
      </c>
      <c r="H117" s="455" t="s">
        <v>187</v>
      </c>
      <c r="I117" s="455" t="s">
        <v>188</v>
      </c>
      <c r="J117" s="457" t="s">
        <v>189</v>
      </c>
      <c r="K117" s="63" t="s">
        <v>167</v>
      </c>
      <c r="L117" s="65"/>
      <c r="M117" s="67">
        <v>1</v>
      </c>
      <c r="N117" s="58">
        <f t="shared" si="17"/>
        <v>0</v>
      </c>
      <c r="O117" s="59">
        <v>1</v>
      </c>
    </row>
    <row r="118" spans="1:15" ht="17.25" thickBot="1" x14ac:dyDescent="0.3">
      <c r="A118" s="386"/>
      <c r="B118" s="461"/>
      <c r="C118" s="456"/>
      <c r="D118" s="456"/>
      <c r="E118" s="520"/>
      <c r="F118" s="456"/>
      <c r="G118" s="456"/>
      <c r="H118" s="456"/>
      <c r="I118" s="456"/>
      <c r="J118" s="458"/>
      <c r="K118" s="78" t="s">
        <v>26</v>
      </c>
      <c r="L118" s="189"/>
      <c r="M118" s="211">
        <f>SUM(M117:M117)</f>
        <v>1</v>
      </c>
      <c r="N118" s="79">
        <f>IFERROR(IF((+$K118/$L118)&gt;100%,100%,($K118/$L118)),0%)</f>
        <v>0</v>
      </c>
      <c r="O118" s="79">
        <v>1</v>
      </c>
    </row>
    <row r="119" spans="1:15" ht="15.75" x14ac:dyDescent="0.25">
      <c r="A119" s="337" t="s">
        <v>677</v>
      </c>
      <c r="B119" s="357">
        <v>1</v>
      </c>
      <c r="C119" s="352" t="s">
        <v>190</v>
      </c>
      <c r="D119" s="454" t="s">
        <v>191</v>
      </c>
      <c r="E119" s="521" t="s">
        <v>14</v>
      </c>
      <c r="F119" s="454" t="s">
        <v>30</v>
      </c>
      <c r="G119" s="459" t="s">
        <v>41</v>
      </c>
      <c r="H119" s="454" t="s">
        <v>192</v>
      </c>
      <c r="I119" s="419" t="s">
        <v>193</v>
      </c>
      <c r="J119" s="353" t="s">
        <v>194</v>
      </c>
      <c r="K119" s="23" t="s">
        <v>74</v>
      </c>
      <c r="L119" s="24"/>
      <c r="M119" s="195">
        <v>236</v>
      </c>
      <c r="N119" s="131">
        <f t="shared" ref="N119:N122" si="18">IFERROR(+L119/M119,0)</f>
        <v>0</v>
      </c>
      <c r="O119" s="178">
        <v>2.1186440677966101E-2</v>
      </c>
    </row>
    <row r="120" spans="1:15" ht="15.75" x14ac:dyDescent="0.25">
      <c r="A120" s="271"/>
      <c r="B120" s="276"/>
      <c r="C120" s="269"/>
      <c r="D120" s="299"/>
      <c r="E120" s="400"/>
      <c r="F120" s="299"/>
      <c r="G120" s="290"/>
      <c r="H120" s="299"/>
      <c r="I120" s="397"/>
      <c r="J120" s="339"/>
      <c r="K120" s="1" t="s">
        <v>75</v>
      </c>
      <c r="L120" s="2"/>
      <c r="M120" s="177">
        <v>236</v>
      </c>
      <c r="N120" s="75">
        <f t="shared" si="18"/>
        <v>0</v>
      </c>
      <c r="O120" s="179">
        <v>4.6610169491525424E-2</v>
      </c>
    </row>
    <row r="121" spans="1:15" ht="15.75" x14ac:dyDescent="0.25">
      <c r="A121" s="271"/>
      <c r="B121" s="276"/>
      <c r="C121" s="269"/>
      <c r="D121" s="299"/>
      <c r="E121" s="400"/>
      <c r="F121" s="299"/>
      <c r="G121" s="290"/>
      <c r="H121" s="299"/>
      <c r="I121" s="397"/>
      <c r="J121" s="339"/>
      <c r="K121" s="1" t="s">
        <v>76</v>
      </c>
      <c r="L121" s="5"/>
      <c r="M121" s="177">
        <v>236</v>
      </c>
      <c r="N121" s="75">
        <f t="shared" si="18"/>
        <v>0</v>
      </c>
      <c r="O121" s="179">
        <v>0.3940677966101695</v>
      </c>
    </row>
    <row r="122" spans="1:15" ht="15.75" x14ac:dyDescent="0.25">
      <c r="A122" s="271"/>
      <c r="B122" s="276"/>
      <c r="C122" s="269"/>
      <c r="D122" s="299"/>
      <c r="E122" s="400"/>
      <c r="F122" s="299"/>
      <c r="G122" s="290"/>
      <c r="H122" s="299"/>
      <c r="I122" s="397"/>
      <c r="J122" s="339"/>
      <c r="K122" s="1" t="s">
        <v>77</v>
      </c>
      <c r="L122" s="5"/>
      <c r="M122" s="177">
        <v>236</v>
      </c>
      <c r="N122" s="75">
        <f t="shared" si="18"/>
        <v>0</v>
      </c>
      <c r="O122" s="179">
        <v>0.33898305084745761</v>
      </c>
    </row>
    <row r="123" spans="1:15" ht="15.75" x14ac:dyDescent="0.25">
      <c r="A123" s="271"/>
      <c r="B123" s="282"/>
      <c r="C123" s="269"/>
      <c r="D123" s="299"/>
      <c r="E123" s="400"/>
      <c r="F123" s="299"/>
      <c r="G123" s="290"/>
      <c r="H123" s="299"/>
      <c r="I123" s="397"/>
      <c r="J123" s="339"/>
      <c r="K123" s="11" t="s">
        <v>26</v>
      </c>
      <c r="L123" s="7"/>
      <c r="M123" s="196">
        <v>236</v>
      </c>
      <c r="N123" s="180">
        <f>IFERROR(IF((+L123/M123)&gt;100%,100%,(L123/M123)),0%)</f>
        <v>0</v>
      </c>
      <c r="O123" s="180">
        <v>0.8</v>
      </c>
    </row>
    <row r="124" spans="1:15" ht="15.75" x14ac:dyDescent="0.25">
      <c r="A124" s="271"/>
      <c r="B124" s="275">
        <v>2</v>
      </c>
      <c r="C124" s="268" t="s">
        <v>195</v>
      </c>
      <c r="D124" s="298" t="s">
        <v>196</v>
      </c>
      <c r="E124" s="399" t="s">
        <v>14</v>
      </c>
      <c r="F124" s="298" t="s">
        <v>40</v>
      </c>
      <c r="G124" s="290" t="s">
        <v>41</v>
      </c>
      <c r="H124" s="298" t="s">
        <v>197</v>
      </c>
      <c r="I124" s="298" t="s">
        <v>198</v>
      </c>
      <c r="J124" s="268" t="s">
        <v>199</v>
      </c>
      <c r="K124" s="1" t="s">
        <v>40</v>
      </c>
      <c r="L124" s="5"/>
      <c r="M124" s="177">
        <v>3</v>
      </c>
      <c r="N124" s="75">
        <f>IFERROR(+L124/M124,0)</f>
        <v>0</v>
      </c>
      <c r="O124" s="179">
        <v>1</v>
      </c>
    </row>
    <row r="125" spans="1:15" ht="15.75" x14ac:dyDescent="0.25">
      <c r="A125" s="271"/>
      <c r="B125" s="282"/>
      <c r="C125" s="270"/>
      <c r="D125" s="326"/>
      <c r="E125" s="522"/>
      <c r="F125" s="326"/>
      <c r="G125" s="290"/>
      <c r="H125" s="326"/>
      <c r="I125" s="326"/>
      <c r="J125" s="270"/>
      <c r="K125" s="11" t="s">
        <v>26</v>
      </c>
      <c r="L125" s="7"/>
      <c r="M125" s="196">
        <f>SUM(M124:M124)</f>
        <v>3</v>
      </c>
      <c r="N125" s="76">
        <f>IFERROR(IF((+L125/M125)&gt;100%,100%,(L125/M125)),0%)</f>
        <v>0</v>
      </c>
      <c r="O125" s="180">
        <v>1</v>
      </c>
    </row>
    <row r="126" spans="1:15" ht="15.75" x14ac:dyDescent="0.25">
      <c r="A126" s="271"/>
      <c r="B126" s="275">
        <v>3</v>
      </c>
      <c r="C126" s="263" t="s">
        <v>200</v>
      </c>
      <c r="D126" s="290" t="s">
        <v>201</v>
      </c>
      <c r="E126" s="399" t="s">
        <v>14</v>
      </c>
      <c r="F126" s="290" t="s">
        <v>40</v>
      </c>
      <c r="G126" s="290" t="s">
        <v>41</v>
      </c>
      <c r="H126" s="290" t="s">
        <v>202</v>
      </c>
      <c r="I126" s="298" t="s">
        <v>203</v>
      </c>
      <c r="J126" s="278" t="s">
        <v>204</v>
      </c>
      <c r="K126" s="1" t="s">
        <v>40</v>
      </c>
      <c r="L126" s="5"/>
      <c r="M126" s="177"/>
      <c r="N126" s="75">
        <f>IFERROR(+L126/M126,0)</f>
        <v>0</v>
      </c>
      <c r="O126" s="179">
        <v>1</v>
      </c>
    </row>
    <row r="127" spans="1:15" ht="15.75" x14ac:dyDescent="0.25">
      <c r="A127" s="271"/>
      <c r="B127" s="282"/>
      <c r="C127" s="263"/>
      <c r="D127" s="290"/>
      <c r="E127" s="522"/>
      <c r="F127" s="290"/>
      <c r="G127" s="290"/>
      <c r="H127" s="290"/>
      <c r="I127" s="326"/>
      <c r="J127" s="278"/>
      <c r="K127" s="11" t="s">
        <v>26</v>
      </c>
      <c r="L127" s="7"/>
      <c r="M127" s="196">
        <f>SUM(M126:M126)</f>
        <v>0</v>
      </c>
      <c r="N127" s="76">
        <f>IFERROR(IF((+L127/M127)&gt;100%,100%,(L127/M127)),0%)</f>
        <v>0</v>
      </c>
      <c r="O127" s="180"/>
    </row>
    <row r="128" spans="1:15" ht="15.75" x14ac:dyDescent="0.25">
      <c r="A128" s="271"/>
      <c r="B128" s="275">
        <v>4</v>
      </c>
      <c r="C128" s="268" t="s">
        <v>205</v>
      </c>
      <c r="D128" s="298" t="s">
        <v>206</v>
      </c>
      <c r="E128" s="399" t="s">
        <v>14</v>
      </c>
      <c r="F128" s="298" t="s">
        <v>40</v>
      </c>
      <c r="G128" s="290" t="s">
        <v>41</v>
      </c>
      <c r="H128" s="298" t="s">
        <v>207</v>
      </c>
      <c r="I128" s="298" t="s">
        <v>208</v>
      </c>
      <c r="J128" s="290" t="s">
        <v>209</v>
      </c>
      <c r="K128" s="1" t="s">
        <v>40</v>
      </c>
      <c r="L128" s="5"/>
      <c r="M128" s="212">
        <v>1</v>
      </c>
      <c r="N128" s="75">
        <f>IFERROR(+L128/M128,0)</f>
        <v>0</v>
      </c>
      <c r="O128" s="179">
        <v>1</v>
      </c>
    </row>
    <row r="129" spans="1:15" ht="15.75" x14ac:dyDescent="0.25">
      <c r="A129" s="271"/>
      <c r="B129" s="282"/>
      <c r="C129" s="270"/>
      <c r="D129" s="326"/>
      <c r="E129" s="522"/>
      <c r="F129" s="326"/>
      <c r="G129" s="290"/>
      <c r="H129" s="326"/>
      <c r="I129" s="326"/>
      <c r="J129" s="290"/>
      <c r="K129" s="11" t="s">
        <v>26</v>
      </c>
      <c r="L129" s="7"/>
      <c r="M129" s="196">
        <f>SUM(M128:M128)</f>
        <v>1</v>
      </c>
      <c r="N129" s="76">
        <f>IFERROR(IF((+L129/M129)&gt;100%,100%,(L129/M129)),0%)</f>
        <v>0</v>
      </c>
      <c r="O129" s="181">
        <v>1</v>
      </c>
    </row>
    <row r="130" spans="1:15" ht="15.75" x14ac:dyDescent="0.25">
      <c r="A130" s="271"/>
      <c r="B130" s="275">
        <v>5</v>
      </c>
      <c r="C130" s="268" t="s">
        <v>210</v>
      </c>
      <c r="D130" s="298" t="s">
        <v>211</v>
      </c>
      <c r="E130" s="399" t="s">
        <v>14</v>
      </c>
      <c r="F130" s="298" t="s">
        <v>40</v>
      </c>
      <c r="G130" s="290" t="s">
        <v>41</v>
      </c>
      <c r="H130" s="396" t="s">
        <v>212</v>
      </c>
      <c r="I130" s="396" t="s">
        <v>213</v>
      </c>
      <c r="J130" s="278" t="s">
        <v>214</v>
      </c>
      <c r="K130" s="1" t="s">
        <v>215</v>
      </c>
      <c r="L130" s="5"/>
      <c r="M130" s="177">
        <v>4</v>
      </c>
      <c r="N130" s="75">
        <f>IFERROR(+L130/M130,0)</f>
        <v>0</v>
      </c>
      <c r="O130" s="179">
        <v>1</v>
      </c>
    </row>
    <row r="131" spans="1:15" ht="15.75" x14ac:dyDescent="0.25">
      <c r="A131" s="271"/>
      <c r="B131" s="282"/>
      <c r="C131" s="270"/>
      <c r="D131" s="326"/>
      <c r="E131" s="522"/>
      <c r="F131" s="326"/>
      <c r="G131" s="290"/>
      <c r="H131" s="453"/>
      <c r="I131" s="453"/>
      <c r="J131" s="278"/>
      <c r="K131" s="11" t="s">
        <v>26</v>
      </c>
      <c r="L131" s="7"/>
      <c r="M131" s="196">
        <f>SUM(M130:M130)</f>
        <v>4</v>
      </c>
      <c r="N131" s="76">
        <f>IFERROR(IF((+L131/M131)&gt;100%,100%,(L131/M131)),0%)</f>
        <v>0</v>
      </c>
      <c r="O131" s="181">
        <v>1</v>
      </c>
    </row>
    <row r="132" spans="1:15" ht="15.75" x14ac:dyDescent="0.25">
      <c r="A132" s="271"/>
      <c r="B132" s="275">
        <v>6</v>
      </c>
      <c r="C132" s="268" t="s">
        <v>216</v>
      </c>
      <c r="D132" s="290" t="s">
        <v>217</v>
      </c>
      <c r="E132" s="399" t="s">
        <v>14</v>
      </c>
      <c r="F132" s="298" t="s">
        <v>113</v>
      </c>
      <c r="G132" s="290" t="s">
        <v>41</v>
      </c>
      <c r="H132" s="290" t="s">
        <v>218</v>
      </c>
      <c r="I132" s="396" t="s">
        <v>219</v>
      </c>
      <c r="J132" s="278" t="s">
        <v>220</v>
      </c>
      <c r="K132" s="10" t="s">
        <v>117</v>
      </c>
      <c r="L132" s="5"/>
      <c r="M132" s="177">
        <v>176</v>
      </c>
      <c r="N132" s="75">
        <f t="shared" ref="N132:N133" si="19">IFERROR(+L132/M132,0)</f>
        <v>0</v>
      </c>
      <c r="O132" s="179">
        <v>0.5</v>
      </c>
    </row>
    <row r="133" spans="1:15" ht="15.75" x14ac:dyDescent="0.25">
      <c r="A133" s="271"/>
      <c r="B133" s="276"/>
      <c r="C133" s="269"/>
      <c r="D133" s="290"/>
      <c r="E133" s="400"/>
      <c r="F133" s="299"/>
      <c r="G133" s="290"/>
      <c r="H133" s="290"/>
      <c r="I133" s="397"/>
      <c r="J133" s="278"/>
      <c r="K133" s="10" t="s">
        <v>118</v>
      </c>
      <c r="L133" s="5"/>
      <c r="M133" s="177">
        <v>176</v>
      </c>
      <c r="N133" s="75">
        <f t="shared" si="19"/>
        <v>0</v>
      </c>
      <c r="O133" s="179">
        <v>0.5</v>
      </c>
    </row>
    <row r="134" spans="1:15" ht="15.75" x14ac:dyDescent="0.25">
      <c r="A134" s="271"/>
      <c r="B134" s="282"/>
      <c r="C134" s="270"/>
      <c r="D134" s="290"/>
      <c r="E134" s="522"/>
      <c r="F134" s="326"/>
      <c r="G134" s="290"/>
      <c r="H134" s="290"/>
      <c r="I134" s="453"/>
      <c r="J134" s="278"/>
      <c r="K134" s="11" t="s">
        <v>26</v>
      </c>
      <c r="L134" s="7"/>
      <c r="M134" s="196">
        <v>176</v>
      </c>
      <c r="N134" s="76">
        <f>IFERROR(IF((+L134/M134)&gt;100%,100%,(L134/M134)),0%)</f>
        <v>0</v>
      </c>
      <c r="O134" s="180">
        <v>0.5</v>
      </c>
    </row>
    <row r="135" spans="1:15" ht="15.75" x14ac:dyDescent="0.25">
      <c r="A135" s="271"/>
      <c r="B135" s="275">
        <v>7</v>
      </c>
      <c r="C135" s="268" t="s">
        <v>221</v>
      </c>
      <c r="D135" s="298" t="s">
        <v>222</v>
      </c>
      <c r="E135" s="399" t="s">
        <v>14</v>
      </c>
      <c r="F135" s="298" t="s">
        <v>30</v>
      </c>
      <c r="G135" s="290" t="s">
        <v>41</v>
      </c>
      <c r="H135" s="298" t="s">
        <v>223</v>
      </c>
      <c r="I135" s="396" t="s">
        <v>224</v>
      </c>
      <c r="J135" s="278" t="s">
        <v>225</v>
      </c>
      <c r="K135" s="1" t="s">
        <v>74</v>
      </c>
      <c r="L135" s="80"/>
      <c r="M135" s="213">
        <v>15</v>
      </c>
      <c r="N135" s="75">
        <f t="shared" ref="N135:N138" si="20">IFERROR(+L135/M135,0)</f>
        <v>0</v>
      </c>
      <c r="O135" s="179">
        <v>1</v>
      </c>
    </row>
    <row r="136" spans="1:15" ht="15.75" x14ac:dyDescent="0.25">
      <c r="A136" s="271"/>
      <c r="B136" s="276"/>
      <c r="C136" s="269"/>
      <c r="D136" s="299"/>
      <c r="E136" s="400"/>
      <c r="F136" s="299"/>
      <c r="G136" s="290"/>
      <c r="H136" s="299"/>
      <c r="I136" s="397"/>
      <c r="J136" s="278"/>
      <c r="K136" s="1" t="s">
        <v>75</v>
      </c>
      <c r="L136" s="80"/>
      <c r="M136" s="213">
        <v>6</v>
      </c>
      <c r="N136" s="75">
        <f t="shared" si="20"/>
        <v>0</v>
      </c>
      <c r="O136" s="179">
        <v>1</v>
      </c>
    </row>
    <row r="137" spans="1:15" ht="15.75" x14ac:dyDescent="0.25">
      <c r="A137" s="271"/>
      <c r="B137" s="276"/>
      <c r="C137" s="269"/>
      <c r="D137" s="299"/>
      <c r="E137" s="400"/>
      <c r="F137" s="299"/>
      <c r="G137" s="290"/>
      <c r="H137" s="299"/>
      <c r="I137" s="397"/>
      <c r="J137" s="278"/>
      <c r="K137" s="1" t="s">
        <v>76</v>
      </c>
      <c r="L137" s="112"/>
      <c r="M137" s="214">
        <v>6</v>
      </c>
      <c r="N137" s="75">
        <f t="shared" si="20"/>
        <v>0</v>
      </c>
      <c r="O137" s="179">
        <v>1</v>
      </c>
    </row>
    <row r="138" spans="1:15" ht="15.75" x14ac:dyDescent="0.25">
      <c r="A138" s="271"/>
      <c r="B138" s="276"/>
      <c r="C138" s="269"/>
      <c r="D138" s="299"/>
      <c r="E138" s="400"/>
      <c r="F138" s="299"/>
      <c r="G138" s="290"/>
      <c r="H138" s="299"/>
      <c r="I138" s="397"/>
      <c r="J138" s="278"/>
      <c r="K138" s="1" t="s">
        <v>77</v>
      </c>
      <c r="L138" s="112"/>
      <c r="M138" s="214">
        <v>3</v>
      </c>
      <c r="N138" s="75">
        <f t="shared" si="20"/>
        <v>0</v>
      </c>
      <c r="O138" s="179">
        <v>1</v>
      </c>
    </row>
    <row r="139" spans="1:15" ht="15.75" x14ac:dyDescent="0.25">
      <c r="A139" s="271"/>
      <c r="B139" s="282"/>
      <c r="C139" s="270"/>
      <c r="D139" s="326"/>
      <c r="E139" s="522"/>
      <c r="F139" s="326"/>
      <c r="G139" s="290"/>
      <c r="H139" s="326"/>
      <c r="I139" s="453"/>
      <c r="J139" s="278"/>
      <c r="K139" s="11" t="s">
        <v>26</v>
      </c>
      <c r="L139" s="7"/>
      <c r="M139" s="196">
        <f>SUM(M135:M135)</f>
        <v>15</v>
      </c>
      <c r="N139" s="76">
        <f>IFERROR(IF((+L139/M139)&gt;100%,100%,(L139/M139)),0%)</f>
        <v>0</v>
      </c>
      <c r="O139" s="180">
        <v>0.3</v>
      </c>
    </row>
    <row r="140" spans="1:15" ht="15.75" x14ac:dyDescent="0.25">
      <c r="A140" s="271"/>
      <c r="B140" s="275">
        <v>8</v>
      </c>
      <c r="C140" s="268" t="s">
        <v>226</v>
      </c>
      <c r="D140" s="298" t="s">
        <v>227</v>
      </c>
      <c r="E140" s="399" t="s">
        <v>14</v>
      </c>
      <c r="F140" s="298" t="s">
        <v>113</v>
      </c>
      <c r="G140" s="290" t="s">
        <v>41</v>
      </c>
      <c r="H140" s="298" t="s">
        <v>228</v>
      </c>
      <c r="I140" s="396" t="s">
        <v>229</v>
      </c>
      <c r="J140" s="278" t="s">
        <v>230</v>
      </c>
      <c r="K140" s="10" t="s">
        <v>117</v>
      </c>
      <c r="L140" s="5"/>
      <c r="M140" s="177">
        <v>49</v>
      </c>
      <c r="N140" s="75">
        <f t="shared" ref="N140:N141" si="21">IFERROR(+L140/M140,0)</f>
        <v>0</v>
      </c>
      <c r="O140" s="179">
        <f>8/49</f>
        <v>0.16326530612244897</v>
      </c>
    </row>
    <row r="141" spans="1:15" ht="15.75" x14ac:dyDescent="0.25">
      <c r="A141" s="271"/>
      <c r="B141" s="276"/>
      <c r="C141" s="269"/>
      <c r="D141" s="299"/>
      <c r="E141" s="400"/>
      <c r="F141" s="299"/>
      <c r="G141" s="290"/>
      <c r="H141" s="299"/>
      <c r="I141" s="397"/>
      <c r="J141" s="278"/>
      <c r="K141" s="10" t="s">
        <v>118</v>
      </c>
      <c r="L141" s="5"/>
      <c r="M141" s="177">
        <v>49</v>
      </c>
      <c r="N141" s="75">
        <f t="shared" si="21"/>
        <v>0</v>
      </c>
      <c r="O141" s="179">
        <f>8/49</f>
        <v>0.16326530612244897</v>
      </c>
    </row>
    <row r="142" spans="1:15" ht="15.75" x14ac:dyDescent="0.25">
      <c r="A142" s="271"/>
      <c r="B142" s="282"/>
      <c r="C142" s="270"/>
      <c r="D142" s="326"/>
      <c r="E142" s="522"/>
      <c r="F142" s="326"/>
      <c r="G142" s="290"/>
      <c r="H142" s="326"/>
      <c r="I142" s="453"/>
      <c r="J142" s="278"/>
      <c r="K142" s="11" t="s">
        <v>26</v>
      </c>
      <c r="L142" s="7"/>
      <c r="M142" s="196">
        <v>49</v>
      </c>
      <c r="N142" s="76">
        <f>IFERROR(IF((+L142/M142)&gt;100%,100%,(L142/M142)),0%)</f>
        <v>0</v>
      </c>
      <c r="O142" s="180">
        <v>0.16</v>
      </c>
    </row>
    <row r="143" spans="1:15" ht="15.75" x14ac:dyDescent="0.25">
      <c r="A143" s="271"/>
      <c r="B143" s="275">
        <v>9</v>
      </c>
      <c r="C143" s="268" t="s">
        <v>231</v>
      </c>
      <c r="D143" s="298" t="s">
        <v>232</v>
      </c>
      <c r="E143" s="399" t="s">
        <v>14</v>
      </c>
      <c r="F143" s="298" t="s">
        <v>30</v>
      </c>
      <c r="G143" s="290" t="s">
        <v>41</v>
      </c>
      <c r="H143" s="396" t="s">
        <v>233</v>
      </c>
      <c r="I143" s="396" t="s">
        <v>234</v>
      </c>
      <c r="J143" s="278" t="s">
        <v>235</v>
      </c>
      <c r="K143" s="1" t="s">
        <v>74</v>
      </c>
      <c r="L143" s="5"/>
      <c r="M143" s="177">
        <v>39</v>
      </c>
      <c r="N143" s="75">
        <f t="shared" ref="N143:N146" si="22">IFERROR(+L143/M143,0)</f>
        <v>0</v>
      </c>
      <c r="O143" s="179">
        <v>1</v>
      </c>
    </row>
    <row r="144" spans="1:15" ht="15.75" x14ac:dyDescent="0.25">
      <c r="A144" s="271"/>
      <c r="B144" s="276"/>
      <c r="C144" s="269"/>
      <c r="D144" s="299"/>
      <c r="E144" s="400"/>
      <c r="F144" s="299"/>
      <c r="G144" s="290"/>
      <c r="H144" s="397"/>
      <c r="I144" s="397"/>
      <c r="J144" s="278"/>
      <c r="K144" s="1" t="s">
        <v>75</v>
      </c>
      <c r="L144" s="5"/>
      <c r="M144" s="177">
        <v>39</v>
      </c>
      <c r="N144" s="75">
        <f t="shared" si="22"/>
        <v>0</v>
      </c>
      <c r="O144" s="179">
        <v>1</v>
      </c>
    </row>
    <row r="145" spans="1:15" ht="15.75" x14ac:dyDescent="0.25">
      <c r="A145" s="271"/>
      <c r="B145" s="276"/>
      <c r="C145" s="269"/>
      <c r="D145" s="299"/>
      <c r="E145" s="400"/>
      <c r="F145" s="299"/>
      <c r="G145" s="290"/>
      <c r="H145" s="397"/>
      <c r="I145" s="397"/>
      <c r="J145" s="278"/>
      <c r="K145" s="1" t="s">
        <v>76</v>
      </c>
      <c r="L145" s="5"/>
      <c r="M145" s="177">
        <v>20</v>
      </c>
      <c r="N145" s="75">
        <f t="shared" si="22"/>
        <v>0</v>
      </c>
      <c r="O145" s="179">
        <v>1</v>
      </c>
    </row>
    <row r="146" spans="1:15" ht="15.75" x14ac:dyDescent="0.25">
      <c r="A146" s="271"/>
      <c r="B146" s="276"/>
      <c r="C146" s="269"/>
      <c r="D146" s="299"/>
      <c r="E146" s="400"/>
      <c r="F146" s="299"/>
      <c r="G146" s="290"/>
      <c r="H146" s="397"/>
      <c r="I146" s="397"/>
      <c r="J146" s="278"/>
      <c r="K146" s="1" t="s">
        <v>77</v>
      </c>
      <c r="L146" s="5"/>
      <c r="M146" s="177">
        <v>19</v>
      </c>
      <c r="N146" s="75">
        <f t="shared" si="22"/>
        <v>0</v>
      </c>
      <c r="O146" s="179">
        <v>1</v>
      </c>
    </row>
    <row r="147" spans="1:15" ht="15.75" x14ac:dyDescent="0.25">
      <c r="A147" s="271"/>
      <c r="B147" s="282"/>
      <c r="C147" s="270"/>
      <c r="D147" s="326"/>
      <c r="E147" s="522"/>
      <c r="F147" s="326"/>
      <c r="G147" s="290"/>
      <c r="H147" s="453"/>
      <c r="I147" s="453"/>
      <c r="J147" s="278"/>
      <c r="K147" s="11" t="s">
        <v>26</v>
      </c>
      <c r="L147" s="7"/>
      <c r="M147" s="196">
        <f>SUM(M143:M146)</f>
        <v>117</v>
      </c>
      <c r="N147" s="76">
        <f>IFERROR(IF((+L147/M147)&gt;100%,100%,(L147/M147)),0%)</f>
        <v>0</v>
      </c>
      <c r="O147" s="180">
        <v>0.33</v>
      </c>
    </row>
    <row r="148" spans="1:15" ht="15.75" x14ac:dyDescent="0.25">
      <c r="A148" s="271"/>
      <c r="B148" s="275">
        <v>10</v>
      </c>
      <c r="C148" s="268" t="s">
        <v>236</v>
      </c>
      <c r="D148" s="298" t="s">
        <v>237</v>
      </c>
      <c r="E148" s="399" t="s">
        <v>14</v>
      </c>
      <c r="F148" s="298" t="s">
        <v>113</v>
      </c>
      <c r="G148" s="290" t="s">
        <v>41</v>
      </c>
      <c r="H148" s="396" t="s">
        <v>238</v>
      </c>
      <c r="I148" s="396" t="s">
        <v>239</v>
      </c>
      <c r="J148" s="278" t="s">
        <v>240</v>
      </c>
      <c r="K148" s="10" t="s">
        <v>117</v>
      </c>
      <c r="L148" s="2"/>
      <c r="M148" s="177">
        <v>49</v>
      </c>
      <c r="N148" s="75">
        <f t="shared" ref="N148:N149" si="23">IFERROR(+L148/M148,0)</f>
        <v>0</v>
      </c>
      <c r="O148" s="179">
        <v>0.5</v>
      </c>
    </row>
    <row r="149" spans="1:15" ht="15.75" x14ac:dyDescent="0.25">
      <c r="A149" s="271"/>
      <c r="B149" s="276"/>
      <c r="C149" s="269"/>
      <c r="D149" s="299"/>
      <c r="E149" s="400"/>
      <c r="F149" s="299"/>
      <c r="G149" s="290"/>
      <c r="H149" s="397"/>
      <c r="I149" s="397"/>
      <c r="J149" s="278"/>
      <c r="K149" s="10" t="s">
        <v>118</v>
      </c>
      <c r="L149" s="5"/>
      <c r="M149" s="177">
        <v>49</v>
      </c>
      <c r="N149" s="75">
        <f t="shared" si="23"/>
        <v>0</v>
      </c>
      <c r="O149" s="179">
        <v>0.5</v>
      </c>
    </row>
    <row r="150" spans="1:15" ht="15.75" x14ac:dyDescent="0.25">
      <c r="A150" s="271"/>
      <c r="B150" s="282"/>
      <c r="C150" s="270"/>
      <c r="D150" s="326"/>
      <c r="E150" s="522"/>
      <c r="F150" s="326"/>
      <c r="G150" s="290"/>
      <c r="H150" s="453"/>
      <c r="I150" s="453"/>
      <c r="J150" s="278"/>
      <c r="K150" s="11" t="s">
        <v>26</v>
      </c>
      <c r="L150" s="7"/>
      <c r="M150" s="196">
        <v>49</v>
      </c>
      <c r="N150" s="76">
        <f>IFERROR(IF((+L150/M150)&gt;100%,100%,(L150/M150)),0%)</f>
        <v>0</v>
      </c>
      <c r="O150" s="180">
        <v>0.5</v>
      </c>
    </row>
    <row r="151" spans="1:15" ht="15.75" x14ac:dyDescent="0.25">
      <c r="A151" s="271"/>
      <c r="B151" s="275">
        <v>11</v>
      </c>
      <c r="C151" s="268" t="s">
        <v>241</v>
      </c>
      <c r="D151" s="431" t="s">
        <v>242</v>
      </c>
      <c r="E151" s="399" t="s">
        <v>14</v>
      </c>
      <c r="F151" s="298" t="s">
        <v>40</v>
      </c>
      <c r="G151" s="290" t="s">
        <v>41</v>
      </c>
      <c r="H151" s="396" t="s">
        <v>243</v>
      </c>
      <c r="I151" s="396" t="s">
        <v>244</v>
      </c>
      <c r="J151" s="278" t="s">
        <v>245</v>
      </c>
      <c r="K151" s="1" t="s">
        <v>40</v>
      </c>
      <c r="L151" s="5"/>
      <c r="M151" s="177">
        <v>118</v>
      </c>
      <c r="N151" s="75">
        <f>IFERROR(+L151/M151,0)</f>
        <v>0</v>
      </c>
      <c r="O151" s="179">
        <v>0.17</v>
      </c>
    </row>
    <row r="152" spans="1:15" ht="15.75" x14ac:dyDescent="0.25">
      <c r="A152" s="271"/>
      <c r="B152" s="282"/>
      <c r="C152" s="270"/>
      <c r="D152" s="448"/>
      <c r="E152" s="522"/>
      <c r="F152" s="326"/>
      <c r="G152" s="290"/>
      <c r="H152" s="453"/>
      <c r="I152" s="453"/>
      <c r="J152" s="278"/>
      <c r="K152" s="6" t="s">
        <v>26</v>
      </c>
      <c r="L152" s="7"/>
      <c r="M152" s="196">
        <v>118</v>
      </c>
      <c r="N152" s="76">
        <f>IFERROR(IF((+L152/M152)&gt;100%,100%,(L152/M152)),0%)</f>
        <v>0</v>
      </c>
      <c r="O152" s="180">
        <v>0.17</v>
      </c>
    </row>
    <row r="153" spans="1:15" ht="15.75" x14ac:dyDescent="0.25">
      <c r="A153" s="271"/>
      <c r="B153" s="275">
        <v>12</v>
      </c>
      <c r="C153" s="268" t="s">
        <v>246</v>
      </c>
      <c r="D153" s="298" t="s">
        <v>247</v>
      </c>
      <c r="E153" s="399" t="s">
        <v>14</v>
      </c>
      <c r="F153" s="298" t="s">
        <v>113</v>
      </c>
      <c r="G153" s="290" t="s">
        <v>41</v>
      </c>
      <c r="H153" s="396" t="s">
        <v>248</v>
      </c>
      <c r="I153" s="396" t="s">
        <v>249</v>
      </c>
      <c r="J153" s="278" t="s">
        <v>250</v>
      </c>
      <c r="K153" s="10" t="s">
        <v>117</v>
      </c>
      <c r="L153" s="5"/>
      <c r="M153" s="177">
        <v>87</v>
      </c>
      <c r="N153" s="75">
        <f>+L153/M153</f>
        <v>0</v>
      </c>
      <c r="O153" s="179">
        <f>20/87</f>
        <v>0.22988505747126436</v>
      </c>
    </row>
    <row r="154" spans="1:15" ht="15.75" x14ac:dyDescent="0.25">
      <c r="A154" s="271"/>
      <c r="B154" s="276"/>
      <c r="C154" s="269"/>
      <c r="D154" s="299"/>
      <c r="E154" s="400"/>
      <c r="F154" s="299"/>
      <c r="G154" s="290"/>
      <c r="H154" s="397"/>
      <c r="I154" s="397"/>
      <c r="J154" s="278"/>
      <c r="K154" s="10" t="s">
        <v>118</v>
      </c>
      <c r="L154" s="5"/>
      <c r="M154" s="177">
        <v>87</v>
      </c>
      <c r="N154" s="75">
        <f t="shared" ref="N154" si="24">+L154/M154</f>
        <v>0</v>
      </c>
      <c r="O154" s="179">
        <v>0.23</v>
      </c>
    </row>
    <row r="155" spans="1:15" ht="15.75" x14ac:dyDescent="0.25">
      <c r="A155" s="271"/>
      <c r="B155" s="282"/>
      <c r="C155" s="270"/>
      <c r="D155" s="326"/>
      <c r="E155" s="522"/>
      <c r="F155" s="326"/>
      <c r="G155" s="290"/>
      <c r="H155" s="453"/>
      <c r="I155" s="453"/>
      <c r="J155" s="278"/>
      <c r="K155" s="6" t="s">
        <v>26</v>
      </c>
      <c r="L155" s="7"/>
      <c r="M155" s="196">
        <v>87</v>
      </c>
      <c r="N155" s="76">
        <f>IFERROR(IF((+L155/M155)&gt;100%,100%,(L155/M155)),0%)</f>
        <v>0</v>
      </c>
      <c r="O155" s="180">
        <v>0.23</v>
      </c>
    </row>
    <row r="156" spans="1:15" ht="15.75" x14ac:dyDescent="0.25">
      <c r="A156" s="271"/>
      <c r="B156" s="275">
        <v>13</v>
      </c>
      <c r="C156" s="268" t="s">
        <v>251</v>
      </c>
      <c r="D156" s="298" t="s">
        <v>252</v>
      </c>
      <c r="E156" s="399" t="s">
        <v>14</v>
      </c>
      <c r="F156" s="298" t="s">
        <v>113</v>
      </c>
      <c r="G156" s="290" t="s">
        <v>41</v>
      </c>
      <c r="H156" s="396" t="s">
        <v>253</v>
      </c>
      <c r="I156" s="431" t="s">
        <v>254</v>
      </c>
      <c r="J156" s="278" t="s">
        <v>255</v>
      </c>
      <c r="K156" s="10" t="s">
        <v>117</v>
      </c>
      <c r="L156" s="2"/>
      <c r="M156" s="177">
        <v>10</v>
      </c>
      <c r="N156" s="77">
        <f t="shared" ref="N156:N157" si="25">IFERROR(+L156/M156,0)</f>
        <v>0</v>
      </c>
      <c r="O156" s="179">
        <v>1</v>
      </c>
    </row>
    <row r="157" spans="1:15" ht="15.75" x14ac:dyDescent="0.25">
      <c r="A157" s="271"/>
      <c r="B157" s="276"/>
      <c r="C157" s="269"/>
      <c r="D157" s="299"/>
      <c r="E157" s="400"/>
      <c r="F157" s="299"/>
      <c r="G157" s="290"/>
      <c r="H157" s="397"/>
      <c r="I157" s="432"/>
      <c r="J157" s="278"/>
      <c r="K157" s="10" t="s">
        <v>118</v>
      </c>
      <c r="L157" s="5"/>
      <c r="M157" s="177">
        <v>10</v>
      </c>
      <c r="N157" s="75">
        <f t="shared" si="25"/>
        <v>0</v>
      </c>
      <c r="O157" s="179">
        <v>1</v>
      </c>
    </row>
    <row r="158" spans="1:15" ht="16.5" thickBot="1" x14ac:dyDescent="0.3">
      <c r="A158" s="271"/>
      <c r="B158" s="276"/>
      <c r="C158" s="269"/>
      <c r="D158" s="299"/>
      <c r="E158" s="400"/>
      <c r="F158" s="299"/>
      <c r="G158" s="298"/>
      <c r="H158" s="397"/>
      <c r="I158" s="432"/>
      <c r="J158" s="265"/>
      <c r="K158" s="11" t="s">
        <v>26</v>
      </c>
      <c r="L158" s="81"/>
      <c r="M158" s="215">
        <v>10</v>
      </c>
      <c r="N158" s="82">
        <f>IFERROR(IF((+L158/M158)&gt;100%,100%,(L158/M158)),0%)</f>
        <v>0</v>
      </c>
      <c r="O158" s="182">
        <v>1</v>
      </c>
    </row>
    <row r="159" spans="1:15" ht="15.75" x14ac:dyDescent="0.25">
      <c r="A159" s="337" t="s">
        <v>678</v>
      </c>
      <c r="B159" s="357">
        <v>1</v>
      </c>
      <c r="C159" s="352" t="s">
        <v>256</v>
      </c>
      <c r="D159" s="352" t="s">
        <v>257</v>
      </c>
      <c r="E159" s="450" t="s">
        <v>14</v>
      </c>
      <c r="F159" s="352" t="s">
        <v>258</v>
      </c>
      <c r="G159" s="352" t="s">
        <v>16</v>
      </c>
      <c r="H159" s="352" t="s">
        <v>259</v>
      </c>
      <c r="I159" s="352" t="s">
        <v>260</v>
      </c>
      <c r="J159" s="450" t="s">
        <v>261</v>
      </c>
      <c r="K159" s="23" t="s">
        <v>74</v>
      </c>
      <c r="L159" s="24"/>
      <c r="M159" s="195">
        <v>3</v>
      </c>
      <c r="N159" s="131">
        <f>IFERROR(L159/M159,0)</f>
        <v>0</v>
      </c>
      <c r="O159" s="184">
        <v>1</v>
      </c>
    </row>
    <row r="160" spans="1:15" ht="15.75" x14ac:dyDescent="0.25">
      <c r="A160" s="271"/>
      <c r="B160" s="276"/>
      <c r="C160" s="269"/>
      <c r="D160" s="269"/>
      <c r="E160" s="303"/>
      <c r="F160" s="269"/>
      <c r="G160" s="269"/>
      <c r="H160" s="269"/>
      <c r="I160" s="269"/>
      <c r="J160" s="303"/>
      <c r="K160" s="1" t="s">
        <v>75</v>
      </c>
      <c r="L160" s="2"/>
      <c r="M160" s="177">
        <v>11</v>
      </c>
      <c r="N160" s="75">
        <f t="shared" ref="N160:N162" si="26">IFERROR(L160/M160,0)</f>
        <v>0</v>
      </c>
      <c r="O160" s="83">
        <v>1</v>
      </c>
    </row>
    <row r="161" spans="1:15" ht="15.75" x14ac:dyDescent="0.25">
      <c r="A161" s="271"/>
      <c r="B161" s="276"/>
      <c r="C161" s="269"/>
      <c r="D161" s="269"/>
      <c r="E161" s="303"/>
      <c r="F161" s="269"/>
      <c r="G161" s="269"/>
      <c r="H161" s="269"/>
      <c r="I161" s="269"/>
      <c r="J161" s="303"/>
      <c r="K161" s="1" t="s">
        <v>76</v>
      </c>
      <c r="L161" s="5"/>
      <c r="M161" s="129">
        <v>11</v>
      </c>
      <c r="N161" s="75">
        <f t="shared" si="26"/>
        <v>0</v>
      </c>
      <c r="O161" s="83">
        <v>1</v>
      </c>
    </row>
    <row r="162" spans="1:15" ht="15.75" x14ac:dyDescent="0.25">
      <c r="A162" s="271"/>
      <c r="B162" s="276"/>
      <c r="C162" s="269"/>
      <c r="D162" s="269"/>
      <c r="E162" s="303"/>
      <c r="F162" s="269"/>
      <c r="G162" s="269"/>
      <c r="H162" s="269"/>
      <c r="I162" s="269"/>
      <c r="J162" s="303"/>
      <c r="K162" s="1" t="s">
        <v>77</v>
      </c>
      <c r="L162" s="5"/>
      <c r="M162" s="129">
        <v>5</v>
      </c>
      <c r="N162" s="75">
        <f t="shared" si="26"/>
        <v>0</v>
      </c>
      <c r="O162" s="83">
        <v>1</v>
      </c>
    </row>
    <row r="163" spans="1:15" ht="15.75" x14ac:dyDescent="0.25">
      <c r="A163" s="271"/>
      <c r="B163" s="282"/>
      <c r="C163" s="269"/>
      <c r="D163" s="269"/>
      <c r="E163" s="303"/>
      <c r="F163" s="269"/>
      <c r="G163" s="269"/>
      <c r="H163" s="269"/>
      <c r="I163" s="269"/>
      <c r="J163" s="303"/>
      <c r="K163" s="11" t="s">
        <v>26</v>
      </c>
      <c r="L163" s="7"/>
      <c r="M163" s="196">
        <v>30</v>
      </c>
      <c r="N163" s="84">
        <f>IFERROR(IF((+L163/M163)&gt;100%,100%,(L163/M163)),0%)</f>
        <v>0</v>
      </c>
      <c r="O163" s="84">
        <v>1</v>
      </c>
    </row>
    <row r="164" spans="1:15" ht="15.75" x14ac:dyDescent="0.25">
      <c r="A164" s="271"/>
      <c r="B164" s="275">
        <v>2</v>
      </c>
      <c r="C164" s="268" t="s">
        <v>262</v>
      </c>
      <c r="D164" s="298" t="s">
        <v>263</v>
      </c>
      <c r="E164" s="313" t="s">
        <v>14</v>
      </c>
      <c r="F164" s="338" t="s">
        <v>40</v>
      </c>
      <c r="G164" s="268" t="s">
        <v>16</v>
      </c>
      <c r="H164" s="268" t="s">
        <v>264</v>
      </c>
      <c r="I164" s="265" t="s">
        <v>265</v>
      </c>
      <c r="J164" s="268" t="s">
        <v>266</v>
      </c>
      <c r="K164" s="1" t="s">
        <v>40</v>
      </c>
      <c r="L164" s="5"/>
      <c r="M164" s="129"/>
      <c r="N164" s="75">
        <f t="shared" ref="N164" si="27">IFERROR(L164/M164,0)</f>
        <v>0</v>
      </c>
      <c r="O164" s="83">
        <v>1</v>
      </c>
    </row>
    <row r="165" spans="1:15" ht="15.75" x14ac:dyDescent="0.25">
      <c r="A165" s="271"/>
      <c r="B165" s="282"/>
      <c r="C165" s="270"/>
      <c r="D165" s="326"/>
      <c r="E165" s="314"/>
      <c r="F165" s="351"/>
      <c r="G165" s="270"/>
      <c r="H165" s="270"/>
      <c r="I165" s="283"/>
      <c r="J165" s="270"/>
      <c r="K165" s="11" t="s">
        <v>26</v>
      </c>
      <c r="L165" s="7"/>
      <c r="M165" s="196">
        <f>SUM(M164:M164)</f>
        <v>0</v>
      </c>
      <c r="N165" s="84">
        <f>IFERROR(IF((+L165/M165)&gt;100%,100%,(L165/M165)),0%)</f>
        <v>0</v>
      </c>
      <c r="O165" s="84">
        <v>1</v>
      </c>
    </row>
    <row r="166" spans="1:15" ht="15.75" x14ac:dyDescent="0.25">
      <c r="A166" s="271"/>
      <c r="B166" s="451">
        <v>3</v>
      </c>
      <c r="C166" s="263" t="s">
        <v>267</v>
      </c>
      <c r="D166" s="278" t="s">
        <v>268</v>
      </c>
      <c r="E166" s="313" t="s">
        <v>14</v>
      </c>
      <c r="F166" s="263" t="s">
        <v>258</v>
      </c>
      <c r="G166" s="263" t="s">
        <v>16</v>
      </c>
      <c r="H166" s="263" t="s">
        <v>269</v>
      </c>
      <c r="I166" s="265" t="s">
        <v>270</v>
      </c>
      <c r="J166" s="263" t="s">
        <v>271</v>
      </c>
      <c r="K166" s="1" t="s">
        <v>74</v>
      </c>
      <c r="L166" s="2"/>
      <c r="M166" s="177"/>
      <c r="N166" s="75">
        <f t="shared" ref="N166:N169" si="28">IFERROR(L166/M166,0)</f>
        <v>0</v>
      </c>
      <c r="O166" s="83">
        <v>1</v>
      </c>
    </row>
    <row r="167" spans="1:15" ht="15.75" x14ac:dyDescent="0.25">
      <c r="A167" s="271"/>
      <c r="B167" s="451"/>
      <c r="C167" s="263"/>
      <c r="D167" s="278"/>
      <c r="E167" s="303"/>
      <c r="F167" s="263"/>
      <c r="G167" s="263"/>
      <c r="H167" s="263"/>
      <c r="I167" s="266"/>
      <c r="J167" s="263"/>
      <c r="K167" s="1" t="s">
        <v>75</v>
      </c>
      <c r="L167" s="2"/>
      <c r="M167" s="177"/>
      <c r="N167" s="75">
        <f t="shared" si="28"/>
        <v>0</v>
      </c>
      <c r="O167" s="83">
        <v>1</v>
      </c>
    </row>
    <row r="168" spans="1:15" ht="15.75" x14ac:dyDescent="0.25">
      <c r="A168" s="271"/>
      <c r="B168" s="451"/>
      <c r="C168" s="263"/>
      <c r="D168" s="278"/>
      <c r="E168" s="303"/>
      <c r="F168" s="263"/>
      <c r="G168" s="263"/>
      <c r="H168" s="263"/>
      <c r="I168" s="266"/>
      <c r="J168" s="263"/>
      <c r="K168" s="1" t="s">
        <v>76</v>
      </c>
      <c r="L168" s="5"/>
      <c r="M168" s="129"/>
      <c r="N168" s="75">
        <f t="shared" si="28"/>
        <v>0</v>
      </c>
      <c r="O168" s="83">
        <v>1</v>
      </c>
    </row>
    <row r="169" spans="1:15" ht="15.75" x14ac:dyDescent="0.25">
      <c r="A169" s="271"/>
      <c r="B169" s="451"/>
      <c r="C169" s="263"/>
      <c r="D169" s="278"/>
      <c r="E169" s="303"/>
      <c r="F169" s="263"/>
      <c r="G169" s="263"/>
      <c r="H169" s="263"/>
      <c r="I169" s="266"/>
      <c r="J169" s="263"/>
      <c r="K169" s="1" t="s">
        <v>77</v>
      </c>
      <c r="L169" s="5"/>
      <c r="M169" s="129"/>
      <c r="N169" s="75">
        <f t="shared" si="28"/>
        <v>0</v>
      </c>
      <c r="O169" s="83">
        <v>1</v>
      </c>
    </row>
    <row r="170" spans="1:15" ht="15.75" x14ac:dyDescent="0.25">
      <c r="A170" s="271"/>
      <c r="B170" s="451"/>
      <c r="C170" s="263"/>
      <c r="D170" s="278"/>
      <c r="E170" s="314"/>
      <c r="F170" s="263"/>
      <c r="G170" s="263"/>
      <c r="H170" s="263"/>
      <c r="I170" s="283"/>
      <c r="J170" s="263"/>
      <c r="K170" s="11" t="s">
        <v>26</v>
      </c>
      <c r="L170" s="7"/>
      <c r="M170" s="196">
        <f>SUM(M166:M169)</f>
        <v>0</v>
      </c>
      <c r="N170" s="84">
        <f>IFERROR(IF((+L170/M170)&gt;100%,100%,(L170/M170)),0%)</f>
        <v>0</v>
      </c>
      <c r="O170" s="84">
        <v>1</v>
      </c>
    </row>
    <row r="171" spans="1:15" ht="15.75" x14ac:dyDescent="0.25">
      <c r="A171" s="271"/>
      <c r="B171" s="451">
        <v>4</v>
      </c>
      <c r="C171" s="263" t="s">
        <v>272</v>
      </c>
      <c r="D171" s="278" t="s">
        <v>273</v>
      </c>
      <c r="E171" s="313" t="s">
        <v>14</v>
      </c>
      <c r="F171" s="263" t="s">
        <v>258</v>
      </c>
      <c r="G171" s="263" t="s">
        <v>16</v>
      </c>
      <c r="H171" s="263" t="s">
        <v>274</v>
      </c>
      <c r="I171" s="265" t="s">
        <v>275</v>
      </c>
      <c r="J171" s="263" t="s">
        <v>276</v>
      </c>
      <c r="K171" s="1" t="s">
        <v>74</v>
      </c>
      <c r="L171" s="5"/>
      <c r="M171" s="129"/>
      <c r="N171" s="75">
        <f t="shared" ref="N171:N174" si="29">IFERROR(L171/M171,0)</f>
        <v>0</v>
      </c>
      <c r="O171" s="83">
        <v>1</v>
      </c>
    </row>
    <row r="172" spans="1:15" ht="15.75" x14ac:dyDescent="0.25">
      <c r="A172" s="271"/>
      <c r="B172" s="451"/>
      <c r="C172" s="263"/>
      <c r="D172" s="278"/>
      <c r="E172" s="303"/>
      <c r="F172" s="263"/>
      <c r="G172" s="263"/>
      <c r="H172" s="263"/>
      <c r="I172" s="266"/>
      <c r="J172" s="263"/>
      <c r="K172" s="1" t="s">
        <v>75</v>
      </c>
      <c r="L172" s="5"/>
      <c r="M172" s="129"/>
      <c r="N172" s="75">
        <f t="shared" si="29"/>
        <v>0</v>
      </c>
      <c r="O172" s="83">
        <v>1</v>
      </c>
    </row>
    <row r="173" spans="1:15" ht="15.75" x14ac:dyDescent="0.25">
      <c r="A173" s="271"/>
      <c r="B173" s="451"/>
      <c r="C173" s="263"/>
      <c r="D173" s="278"/>
      <c r="E173" s="303"/>
      <c r="F173" s="263"/>
      <c r="G173" s="263"/>
      <c r="H173" s="263"/>
      <c r="I173" s="266"/>
      <c r="J173" s="263"/>
      <c r="K173" s="1" t="s">
        <v>76</v>
      </c>
      <c r="L173" s="5"/>
      <c r="M173" s="129"/>
      <c r="N173" s="75">
        <f t="shared" si="29"/>
        <v>0</v>
      </c>
      <c r="O173" s="83">
        <v>1</v>
      </c>
    </row>
    <row r="174" spans="1:15" ht="15.75" x14ac:dyDescent="0.25">
      <c r="A174" s="271"/>
      <c r="B174" s="451"/>
      <c r="C174" s="263"/>
      <c r="D174" s="278"/>
      <c r="E174" s="303"/>
      <c r="F174" s="263"/>
      <c r="G174" s="263"/>
      <c r="H174" s="263"/>
      <c r="I174" s="266"/>
      <c r="J174" s="263"/>
      <c r="K174" s="1" t="s">
        <v>77</v>
      </c>
      <c r="L174" s="5"/>
      <c r="M174" s="129"/>
      <c r="N174" s="75">
        <f t="shared" si="29"/>
        <v>0</v>
      </c>
      <c r="O174" s="83">
        <v>1</v>
      </c>
    </row>
    <row r="175" spans="1:15" ht="15.75" x14ac:dyDescent="0.25">
      <c r="A175" s="271"/>
      <c r="B175" s="451"/>
      <c r="C175" s="263"/>
      <c r="D175" s="278"/>
      <c r="E175" s="314"/>
      <c r="F175" s="263"/>
      <c r="G175" s="263"/>
      <c r="H175" s="263"/>
      <c r="I175" s="283"/>
      <c r="J175" s="263"/>
      <c r="K175" s="11" t="s">
        <v>26</v>
      </c>
      <c r="L175" s="7"/>
      <c r="M175" s="196">
        <f>SUM(M171:M174)</f>
        <v>0</v>
      </c>
      <c r="N175" s="84">
        <f>IFERROR(IF((+L175/M175)&gt;100%,100%,(L175/M175)),0%)</f>
        <v>0</v>
      </c>
      <c r="O175" s="84">
        <v>1</v>
      </c>
    </row>
    <row r="176" spans="1:15" ht="15.75" x14ac:dyDescent="0.25">
      <c r="A176" s="271"/>
      <c r="B176" s="451">
        <v>5</v>
      </c>
      <c r="C176" s="268" t="s">
        <v>277</v>
      </c>
      <c r="D176" s="298" t="s">
        <v>278</v>
      </c>
      <c r="E176" s="313" t="s">
        <v>14</v>
      </c>
      <c r="F176" s="338" t="s">
        <v>258</v>
      </c>
      <c r="G176" s="268" t="s">
        <v>16</v>
      </c>
      <c r="H176" s="268" t="s">
        <v>279</v>
      </c>
      <c r="I176" s="265" t="s">
        <v>280</v>
      </c>
      <c r="J176" s="268" t="s">
        <v>281</v>
      </c>
      <c r="K176" s="1" t="s">
        <v>74</v>
      </c>
      <c r="L176" s="2"/>
      <c r="M176" s="129"/>
      <c r="N176" s="75">
        <f t="shared" ref="N176:N179" si="30">IFERROR(L176/M176,0)</f>
        <v>0</v>
      </c>
      <c r="O176" s="83">
        <v>1</v>
      </c>
    </row>
    <row r="177" spans="1:15" ht="15.75" x14ac:dyDescent="0.25">
      <c r="A177" s="271"/>
      <c r="B177" s="451"/>
      <c r="C177" s="269"/>
      <c r="D177" s="299"/>
      <c r="E177" s="303"/>
      <c r="F177" s="339"/>
      <c r="G177" s="269"/>
      <c r="H177" s="269"/>
      <c r="I177" s="266"/>
      <c r="J177" s="269"/>
      <c r="K177" s="1" t="s">
        <v>75</v>
      </c>
      <c r="L177" s="2"/>
      <c r="M177" s="129"/>
      <c r="N177" s="75">
        <f t="shared" si="30"/>
        <v>0</v>
      </c>
      <c r="O177" s="83">
        <v>1</v>
      </c>
    </row>
    <row r="178" spans="1:15" ht="15.75" x14ac:dyDescent="0.25">
      <c r="A178" s="271"/>
      <c r="B178" s="451"/>
      <c r="C178" s="269"/>
      <c r="D178" s="299"/>
      <c r="E178" s="303"/>
      <c r="F178" s="339"/>
      <c r="G178" s="269"/>
      <c r="H178" s="269"/>
      <c r="I178" s="266"/>
      <c r="J178" s="269"/>
      <c r="K178" s="1" t="s">
        <v>76</v>
      </c>
      <c r="L178" s="5"/>
      <c r="M178" s="129"/>
      <c r="N178" s="75">
        <f t="shared" si="30"/>
        <v>0</v>
      </c>
      <c r="O178" s="83">
        <v>1</v>
      </c>
    </row>
    <row r="179" spans="1:15" ht="15.75" x14ac:dyDescent="0.25">
      <c r="A179" s="271"/>
      <c r="B179" s="451"/>
      <c r="C179" s="269"/>
      <c r="D179" s="299"/>
      <c r="E179" s="303"/>
      <c r="F179" s="339"/>
      <c r="G179" s="269"/>
      <c r="H179" s="269"/>
      <c r="I179" s="266"/>
      <c r="J179" s="269"/>
      <c r="K179" s="1" t="s">
        <v>77</v>
      </c>
      <c r="L179" s="5"/>
      <c r="M179" s="129"/>
      <c r="N179" s="75">
        <f t="shared" si="30"/>
        <v>0</v>
      </c>
      <c r="O179" s="83">
        <v>1</v>
      </c>
    </row>
    <row r="180" spans="1:15" ht="16.5" thickBot="1" x14ac:dyDescent="0.3">
      <c r="A180" s="272"/>
      <c r="B180" s="452"/>
      <c r="C180" s="281"/>
      <c r="D180" s="300"/>
      <c r="E180" s="408"/>
      <c r="F180" s="371"/>
      <c r="G180" s="281"/>
      <c r="H180" s="281"/>
      <c r="I180" s="267"/>
      <c r="J180" s="281"/>
      <c r="K180" s="27" t="s">
        <v>26</v>
      </c>
      <c r="L180" s="28"/>
      <c r="M180" s="200">
        <f>SUM(M176:M179)</f>
        <v>0</v>
      </c>
      <c r="N180" s="85">
        <f>IFERROR(IF((+L180/M180)&gt;100%,100%,(L180/M180)),0%)</f>
        <v>0</v>
      </c>
      <c r="O180" s="85">
        <v>1</v>
      </c>
    </row>
    <row r="181" spans="1:15" ht="65.25" customHeight="1" x14ac:dyDescent="0.25">
      <c r="A181" s="271" t="s">
        <v>679</v>
      </c>
      <c r="B181" s="343">
        <v>1</v>
      </c>
      <c r="C181" s="441" t="s">
        <v>282</v>
      </c>
      <c r="D181" s="434" t="s">
        <v>283</v>
      </c>
      <c r="E181" s="438" t="s">
        <v>14</v>
      </c>
      <c r="F181" s="434" t="s">
        <v>284</v>
      </c>
      <c r="G181" s="434" t="s">
        <v>16</v>
      </c>
      <c r="H181" s="434" t="s">
        <v>285</v>
      </c>
      <c r="I181" s="86" t="s">
        <v>286</v>
      </c>
      <c r="J181" s="434" t="s">
        <v>288</v>
      </c>
      <c r="K181" s="96" t="s">
        <v>74</v>
      </c>
      <c r="L181" s="97"/>
      <c r="M181" s="216">
        <v>6</v>
      </c>
      <c r="N181" s="183">
        <v>0</v>
      </c>
      <c r="O181" s="183">
        <v>1</v>
      </c>
    </row>
    <row r="182" spans="1:15" ht="16.5" x14ac:dyDescent="0.25">
      <c r="A182" s="271"/>
      <c r="B182" s="343"/>
      <c r="C182" s="441"/>
      <c r="D182" s="434"/>
      <c r="E182" s="438"/>
      <c r="F182" s="434"/>
      <c r="G182" s="434"/>
      <c r="H182" s="434"/>
      <c r="I182" s="86"/>
      <c r="J182" s="434"/>
      <c r="K182" s="87" t="s">
        <v>75</v>
      </c>
      <c r="L182" s="88"/>
      <c r="M182" s="217">
        <v>4</v>
      </c>
      <c r="N182" s="89">
        <v>0</v>
      </c>
      <c r="O182" s="89">
        <v>1</v>
      </c>
    </row>
    <row r="183" spans="1:15" ht="33" x14ac:dyDescent="0.25">
      <c r="A183" s="271"/>
      <c r="B183" s="343"/>
      <c r="C183" s="441"/>
      <c r="D183" s="434"/>
      <c r="E183" s="438"/>
      <c r="F183" s="434"/>
      <c r="G183" s="434"/>
      <c r="H183" s="434"/>
      <c r="I183" s="86" t="s">
        <v>287</v>
      </c>
      <c r="J183" s="434"/>
      <c r="K183" s="87" t="s">
        <v>76</v>
      </c>
      <c r="L183" s="88"/>
      <c r="M183" s="217">
        <v>2</v>
      </c>
      <c r="N183" s="89">
        <v>0</v>
      </c>
      <c r="O183" s="89">
        <v>1</v>
      </c>
    </row>
    <row r="184" spans="1:15" ht="16.5" x14ac:dyDescent="0.25">
      <c r="A184" s="271"/>
      <c r="B184" s="343"/>
      <c r="C184" s="441"/>
      <c r="D184" s="434"/>
      <c r="E184" s="438"/>
      <c r="F184" s="434"/>
      <c r="G184" s="434"/>
      <c r="H184" s="434"/>
      <c r="I184" s="86"/>
      <c r="J184" s="434"/>
      <c r="K184" s="87" t="s">
        <v>77</v>
      </c>
      <c r="L184" s="88"/>
      <c r="M184" s="217">
        <v>2</v>
      </c>
      <c r="N184" s="89">
        <v>0</v>
      </c>
      <c r="O184" s="89">
        <v>1</v>
      </c>
    </row>
    <row r="185" spans="1:15" ht="16.5" x14ac:dyDescent="0.25">
      <c r="A185" s="271"/>
      <c r="B185" s="345"/>
      <c r="C185" s="449"/>
      <c r="D185" s="435"/>
      <c r="E185" s="439"/>
      <c r="F185" s="435"/>
      <c r="G185" s="435"/>
      <c r="H185" s="435"/>
      <c r="I185" s="86"/>
      <c r="J185" s="435"/>
      <c r="K185" s="90" t="s">
        <v>26</v>
      </c>
      <c r="L185" s="259"/>
      <c r="M185" s="218">
        <v>14</v>
      </c>
      <c r="N185" s="91">
        <v>0</v>
      </c>
      <c r="O185" s="91">
        <v>1</v>
      </c>
    </row>
    <row r="186" spans="1:15" ht="379.5" customHeight="1" x14ac:dyDescent="0.25">
      <c r="A186" s="271"/>
      <c r="B186" s="342">
        <v>2</v>
      </c>
      <c r="C186" s="436" t="s">
        <v>289</v>
      </c>
      <c r="D186" s="431" t="s">
        <v>290</v>
      </c>
      <c r="E186" s="437" t="s">
        <v>14</v>
      </c>
      <c r="F186" s="440" t="s">
        <v>284</v>
      </c>
      <c r="G186" s="436" t="s">
        <v>16</v>
      </c>
      <c r="H186" s="436" t="s">
        <v>291</v>
      </c>
      <c r="I186" s="92" t="s">
        <v>292</v>
      </c>
      <c r="J186" s="436" t="s">
        <v>294</v>
      </c>
      <c r="K186" s="87" t="s">
        <v>74</v>
      </c>
      <c r="L186" s="88"/>
      <c r="M186" s="217">
        <v>7</v>
      </c>
      <c r="N186" s="89">
        <v>0</v>
      </c>
      <c r="O186" s="89">
        <v>1</v>
      </c>
    </row>
    <row r="187" spans="1:15" ht="16.5" x14ac:dyDescent="0.25">
      <c r="A187" s="271"/>
      <c r="B187" s="343"/>
      <c r="C187" s="434"/>
      <c r="D187" s="432"/>
      <c r="E187" s="438"/>
      <c r="F187" s="441"/>
      <c r="G187" s="434"/>
      <c r="H187" s="434"/>
      <c r="I187" s="93"/>
      <c r="J187" s="434"/>
      <c r="K187" s="87" t="s">
        <v>75</v>
      </c>
      <c r="L187" s="88"/>
      <c r="M187" s="217">
        <v>10</v>
      </c>
      <c r="N187" s="89">
        <v>0</v>
      </c>
      <c r="O187" s="89">
        <v>1</v>
      </c>
    </row>
    <row r="188" spans="1:15" ht="33" x14ac:dyDescent="0.25">
      <c r="A188" s="271"/>
      <c r="B188" s="343"/>
      <c r="C188" s="434"/>
      <c r="D188" s="432"/>
      <c r="E188" s="438"/>
      <c r="F188" s="441"/>
      <c r="G188" s="434"/>
      <c r="H188" s="434"/>
      <c r="I188" s="93" t="s">
        <v>293</v>
      </c>
      <c r="J188" s="434"/>
      <c r="K188" s="87" t="s">
        <v>76</v>
      </c>
      <c r="L188" s="88"/>
      <c r="M188" s="217">
        <v>7</v>
      </c>
      <c r="N188" s="89">
        <v>0</v>
      </c>
      <c r="O188" s="89">
        <v>1</v>
      </c>
    </row>
    <row r="189" spans="1:15" ht="16.5" x14ac:dyDescent="0.25">
      <c r="A189" s="271"/>
      <c r="B189" s="343"/>
      <c r="C189" s="434"/>
      <c r="D189" s="432"/>
      <c r="E189" s="438"/>
      <c r="F189" s="441"/>
      <c r="G189" s="434"/>
      <c r="H189" s="434"/>
      <c r="I189" s="93"/>
      <c r="J189" s="434"/>
      <c r="K189" s="87" t="s">
        <v>77</v>
      </c>
      <c r="L189" s="88"/>
      <c r="M189" s="217">
        <v>2</v>
      </c>
      <c r="N189" s="89">
        <v>0</v>
      </c>
      <c r="O189" s="89">
        <v>1</v>
      </c>
    </row>
    <row r="190" spans="1:15" ht="16.5" x14ac:dyDescent="0.25">
      <c r="A190" s="271"/>
      <c r="B190" s="345"/>
      <c r="C190" s="435"/>
      <c r="D190" s="448"/>
      <c r="E190" s="439"/>
      <c r="F190" s="449"/>
      <c r="G190" s="435"/>
      <c r="H190" s="435"/>
      <c r="I190" s="93"/>
      <c r="J190" s="435"/>
      <c r="K190" s="90" t="s">
        <v>26</v>
      </c>
      <c r="L190" s="259"/>
      <c r="M190" s="218">
        <v>26</v>
      </c>
      <c r="N190" s="91">
        <v>0</v>
      </c>
      <c r="O190" s="91">
        <v>1</v>
      </c>
    </row>
    <row r="191" spans="1:15" ht="49.5" x14ac:dyDescent="0.25">
      <c r="A191" s="271"/>
      <c r="B191" s="342">
        <v>3</v>
      </c>
      <c r="C191" s="436" t="s">
        <v>295</v>
      </c>
      <c r="D191" s="411" t="s">
        <v>296</v>
      </c>
      <c r="E191" s="437" t="s">
        <v>14</v>
      </c>
      <c r="F191" s="445" t="s">
        <v>47</v>
      </c>
      <c r="G191" s="437" t="s">
        <v>16</v>
      </c>
      <c r="H191" s="436" t="s">
        <v>297</v>
      </c>
      <c r="I191" s="94" t="s">
        <v>298</v>
      </c>
      <c r="J191" s="437" t="s">
        <v>300</v>
      </c>
      <c r="K191" s="87" t="s">
        <v>301</v>
      </c>
      <c r="L191" s="88"/>
      <c r="M191" s="217">
        <v>11</v>
      </c>
      <c r="N191" s="89">
        <v>0</v>
      </c>
      <c r="O191" s="89">
        <v>1</v>
      </c>
    </row>
    <row r="192" spans="1:15" ht="16.5" x14ac:dyDescent="0.25">
      <c r="A192" s="271"/>
      <c r="B192" s="343"/>
      <c r="C192" s="434"/>
      <c r="D192" s="412"/>
      <c r="E192" s="438"/>
      <c r="F192" s="446"/>
      <c r="G192" s="438"/>
      <c r="H192" s="434"/>
      <c r="I192" s="95"/>
      <c r="J192" s="438"/>
      <c r="K192" s="87" t="s">
        <v>302</v>
      </c>
      <c r="L192" s="88"/>
      <c r="M192" s="217">
        <v>8</v>
      </c>
      <c r="N192" s="89">
        <v>0</v>
      </c>
      <c r="O192" s="89">
        <v>1</v>
      </c>
    </row>
    <row r="193" spans="1:15" ht="66" x14ac:dyDescent="0.25">
      <c r="A193" s="271"/>
      <c r="B193" s="343"/>
      <c r="C193" s="434"/>
      <c r="D193" s="412"/>
      <c r="E193" s="438"/>
      <c r="F193" s="446"/>
      <c r="G193" s="438"/>
      <c r="H193" s="434"/>
      <c r="I193" s="95" t="s">
        <v>299</v>
      </c>
      <c r="J193" s="438"/>
      <c r="K193" s="87" t="s">
        <v>303</v>
      </c>
      <c r="L193" s="88"/>
      <c r="M193" s="217">
        <v>4</v>
      </c>
      <c r="N193" s="89">
        <v>0</v>
      </c>
      <c r="O193" s="89">
        <v>1</v>
      </c>
    </row>
    <row r="194" spans="1:15" ht="16.5" x14ac:dyDescent="0.25">
      <c r="A194" s="271"/>
      <c r="B194" s="345"/>
      <c r="C194" s="435"/>
      <c r="D194" s="444"/>
      <c r="E194" s="439"/>
      <c r="F194" s="447"/>
      <c r="G194" s="439"/>
      <c r="H194" s="435"/>
      <c r="I194" s="95"/>
      <c r="J194" s="439"/>
      <c r="K194" s="90" t="s">
        <v>26</v>
      </c>
      <c r="L194" s="259"/>
      <c r="M194" s="218">
        <v>23</v>
      </c>
      <c r="N194" s="91">
        <v>0</v>
      </c>
      <c r="O194" s="91">
        <v>1</v>
      </c>
    </row>
    <row r="195" spans="1:15" ht="148.5" customHeight="1" x14ac:dyDescent="0.25">
      <c r="A195" s="271"/>
      <c r="B195" s="342">
        <v>4</v>
      </c>
      <c r="C195" s="440" t="s">
        <v>304</v>
      </c>
      <c r="D195" s="431" t="s">
        <v>305</v>
      </c>
      <c r="E195" s="437" t="s">
        <v>29</v>
      </c>
      <c r="F195" s="440" t="s">
        <v>144</v>
      </c>
      <c r="G195" s="436" t="s">
        <v>16</v>
      </c>
      <c r="H195" s="440" t="s">
        <v>306</v>
      </c>
      <c r="I195" s="431" t="s">
        <v>307</v>
      </c>
      <c r="J195" s="440" t="s">
        <v>308</v>
      </c>
      <c r="K195" s="87" t="s">
        <v>309</v>
      </c>
      <c r="L195" s="88"/>
      <c r="M195" s="217"/>
      <c r="N195" s="89">
        <v>0</v>
      </c>
      <c r="O195" s="89">
        <v>1</v>
      </c>
    </row>
    <row r="196" spans="1:15" ht="16.5" x14ac:dyDescent="0.25">
      <c r="A196" s="271"/>
      <c r="B196" s="343"/>
      <c r="C196" s="441"/>
      <c r="D196" s="432"/>
      <c r="E196" s="438"/>
      <c r="F196" s="441"/>
      <c r="G196" s="434"/>
      <c r="H196" s="441"/>
      <c r="I196" s="432"/>
      <c r="J196" s="441"/>
      <c r="K196" s="87" t="s">
        <v>310</v>
      </c>
      <c r="L196" s="88"/>
      <c r="M196" s="217"/>
      <c r="N196" s="89">
        <v>0</v>
      </c>
      <c r="O196" s="89">
        <v>1</v>
      </c>
    </row>
    <row r="197" spans="1:15" ht="16.5" x14ac:dyDescent="0.25">
      <c r="A197" s="271"/>
      <c r="B197" s="343"/>
      <c r="C197" s="441"/>
      <c r="D197" s="432"/>
      <c r="E197" s="438"/>
      <c r="F197" s="441"/>
      <c r="G197" s="434"/>
      <c r="H197" s="441"/>
      <c r="I197" s="432"/>
      <c r="J197" s="441"/>
      <c r="K197" s="87" t="s">
        <v>311</v>
      </c>
      <c r="L197" s="88"/>
      <c r="M197" s="217"/>
      <c r="N197" s="89">
        <v>0</v>
      </c>
      <c r="O197" s="89">
        <v>1</v>
      </c>
    </row>
    <row r="198" spans="1:15" ht="16.5" x14ac:dyDescent="0.25">
      <c r="A198" s="271"/>
      <c r="B198" s="343"/>
      <c r="C198" s="441"/>
      <c r="D198" s="432"/>
      <c r="E198" s="438"/>
      <c r="F198" s="441"/>
      <c r="G198" s="434"/>
      <c r="H198" s="441"/>
      <c r="I198" s="432"/>
      <c r="J198" s="441"/>
      <c r="K198" s="87" t="s">
        <v>312</v>
      </c>
      <c r="L198" s="88"/>
      <c r="M198" s="217"/>
      <c r="N198" s="89">
        <v>0</v>
      </c>
      <c r="O198" s="89">
        <v>1</v>
      </c>
    </row>
    <row r="199" spans="1:15" ht="16.5" x14ac:dyDescent="0.25">
      <c r="A199" s="271"/>
      <c r="B199" s="343"/>
      <c r="C199" s="441"/>
      <c r="D199" s="432"/>
      <c r="E199" s="438"/>
      <c r="F199" s="441"/>
      <c r="G199" s="434"/>
      <c r="H199" s="441"/>
      <c r="I199" s="432"/>
      <c r="J199" s="441"/>
      <c r="K199" s="87" t="s">
        <v>313</v>
      </c>
      <c r="L199" s="88"/>
      <c r="M199" s="217"/>
      <c r="N199" s="89">
        <v>0</v>
      </c>
      <c r="O199" s="89">
        <v>1</v>
      </c>
    </row>
    <row r="200" spans="1:15" ht="16.5" x14ac:dyDescent="0.25">
      <c r="A200" s="271"/>
      <c r="B200" s="343"/>
      <c r="C200" s="441"/>
      <c r="D200" s="432"/>
      <c r="E200" s="438"/>
      <c r="F200" s="441"/>
      <c r="G200" s="434"/>
      <c r="H200" s="441"/>
      <c r="I200" s="432"/>
      <c r="J200" s="441"/>
      <c r="K200" s="87" t="s">
        <v>314</v>
      </c>
      <c r="L200" s="88"/>
      <c r="M200" s="217"/>
      <c r="N200" s="89">
        <v>0</v>
      </c>
      <c r="O200" s="89">
        <v>1</v>
      </c>
    </row>
    <row r="201" spans="1:15" ht="16.5" x14ac:dyDescent="0.25">
      <c r="A201" s="271"/>
      <c r="B201" s="343"/>
      <c r="C201" s="441"/>
      <c r="D201" s="432"/>
      <c r="E201" s="438"/>
      <c r="F201" s="441"/>
      <c r="G201" s="434"/>
      <c r="H201" s="441"/>
      <c r="I201" s="432"/>
      <c r="J201" s="441"/>
      <c r="K201" s="87" t="s">
        <v>315</v>
      </c>
      <c r="L201" s="88"/>
      <c r="M201" s="217"/>
      <c r="N201" s="89">
        <v>0</v>
      </c>
      <c r="O201" s="89">
        <v>1</v>
      </c>
    </row>
    <row r="202" spans="1:15" ht="16.5" x14ac:dyDescent="0.25">
      <c r="A202" s="271"/>
      <c r="B202" s="343"/>
      <c r="C202" s="441"/>
      <c r="D202" s="432"/>
      <c r="E202" s="438"/>
      <c r="F202" s="441"/>
      <c r="G202" s="434"/>
      <c r="H202" s="441"/>
      <c r="I202" s="432"/>
      <c r="J202" s="441"/>
      <c r="K202" s="87" t="s">
        <v>316</v>
      </c>
      <c r="L202" s="88"/>
      <c r="M202" s="217"/>
      <c r="N202" s="89">
        <v>0</v>
      </c>
      <c r="O202" s="89">
        <v>1</v>
      </c>
    </row>
    <row r="203" spans="1:15" ht="16.5" x14ac:dyDescent="0.25">
      <c r="A203" s="271"/>
      <c r="B203" s="343"/>
      <c r="C203" s="441"/>
      <c r="D203" s="432"/>
      <c r="E203" s="438"/>
      <c r="F203" s="441"/>
      <c r="G203" s="434"/>
      <c r="H203" s="441"/>
      <c r="I203" s="432"/>
      <c r="J203" s="441"/>
      <c r="K203" s="87" t="s">
        <v>317</v>
      </c>
      <c r="L203" s="88"/>
      <c r="M203" s="217"/>
      <c r="N203" s="89">
        <v>0</v>
      </c>
      <c r="O203" s="89">
        <v>1</v>
      </c>
    </row>
    <row r="204" spans="1:15" ht="16.5" x14ac:dyDescent="0.25">
      <c r="A204" s="271"/>
      <c r="B204" s="343"/>
      <c r="C204" s="441"/>
      <c r="D204" s="432"/>
      <c r="E204" s="438"/>
      <c r="F204" s="441"/>
      <c r="G204" s="434"/>
      <c r="H204" s="441"/>
      <c r="I204" s="432"/>
      <c r="J204" s="441"/>
      <c r="K204" s="87" t="s">
        <v>318</v>
      </c>
      <c r="L204" s="88"/>
      <c r="M204" s="217"/>
      <c r="N204" s="89">
        <v>0</v>
      </c>
      <c r="O204" s="89">
        <v>1</v>
      </c>
    </row>
    <row r="205" spans="1:15" ht="16.5" x14ac:dyDescent="0.25">
      <c r="A205" s="271"/>
      <c r="B205" s="343"/>
      <c r="C205" s="441"/>
      <c r="D205" s="432"/>
      <c r="E205" s="438"/>
      <c r="F205" s="441"/>
      <c r="G205" s="434"/>
      <c r="H205" s="441"/>
      <c r="I205" s="432"/>
      <c r="J205" s="441"/>
      <c r="K205" s="87" t="s">
        <v>319</v>
      </c>
      <c r="L205" s="88"/>
      <c r="M205" s="217"/>
      <c r="N205" s="89">
        <v>0</v>
      </c>
      <c r="O205" s="89">
        <v>1</v>
      </c>
    </row>
    <row r="206" spans="1:15" ht="16.5" x14ac:dyDescent="0.25">
      <c r="A206" s="271"/>
      <c r="B206" s="343"/>
      <c r="C206" s="441"/>
      <c r="D206" s="432"/>
      <c r="E206" s="438"/>
      <c r="F206" s="441"/>
      <c r="G206" s="434"/>
      <c r="H206" s="441"/>
      <c r="I206" s="432"/>
      <c r="J206" s="441"/>
      <c r="K206" s="87" t="s">
        <v>320</v>
      </c>
      <c r="L206" s="87"/>
      <c r="M206" s="219"/>
      <c r="N206" s="89">
        <v>0</v>
      </c>
      <c r="O206" s="89">
        <v>1</v>
      </c>
    </row>
    <row r="207" spans="1:15" ht="17.25" thickBot="1" x14ac:dyDescent="0.3">
      <c r="A207" s="272"/>
      <c r="B207" s="344"/>
      <c r="C207" s="442"/>
      <c r="D207" s="433"/>
      <c r="E207" s="523"/>
      <c r="F207" s="442"/>
      <c r="G207" s="443"/>
      <c r="H207" s="442"/>
      <c r="I207" s="433"/>
      <c r="J207" s="442"/>
      <c r="K207" s="98" t="s">
        <v>26</v>
      </c>
      <c r="L207" s="260"/>
      <c r="M207" s="220"/>
      <c r="N207" s="99">
        <v>0</v>
      </c>
      <c r="O207" s="99">
        <v>1</v>
      </c>
    </row>
    <row r="208" spans="1:15" ht="15.75" x14ac:dyDescent="0.25">
      <c r="A208" s="337" t="s">
        <v>331</v>
      </c>
      <c r="B208" s="357">
        <v>1</v>
      </c>
      <c r="C208" s="427" t="s">
        <v>321</v>
      </c>
      <c r="D208" s="421" t="s">
        <v>322</v>
      </c>
      <c r="E208" s="430" t="s">
        <v>14</v>
      </c>
      <c r="F208" s="430" t="s">
        <v>30</v>
      </c>
      <c r="G208" s="430" t="s">
        <v>16</v>
      </c>
      <c r="H208" s="421" t="s">
        <v>323</v>
      </c>
      <c r="I208" s="421" t="s">
        <v>324</v>
      </c>
      <c r="J208" s="421" t="s">
        <v>325</v>
      </c>
      <c r="K208" s="102" t="s">
        <v>74</v>
      </c>
      <c r="L208" s="103"/>
      <c r="M208" s="221"/>
      <c r="N208" s="41">
        <f>IFERROR(IF((+L208/M208)&gt;100%,100%,(L208/M208)),0%)</f>
        <v>0</v>
      </c>
      <c r="O208" s="26">
        <v>1</v>
      </c>
    </row>
    <row r="209" spans="1:15" ht="15.75" x14ac:dyDescent="0.25">
      <c r="A209" s="271"/>
      <c r="B209" s="276"/>
      <c r="C209" s="428"/>
      <c r="D209" s="293"/>
      <c r="E209" s="295"/>
      <c r="F209" s="295"/>
      <c r="G209" s="295"/>
      <c r="H209" s="293"/>
      <c r="I209" s="293"/>
      <c r="J209" s="293"/>
      <c r="K209" s="10" t="s">
        <v>75</v>
      </c>
      <c r="L209" s="100"/>
      <c r="M209" s="222"/>
      <c r="N209" s="31">
        <f t="shared" ref="N209:N211" si="31">IFERROR(IF((+L209/M209)&gt;100%,100%,(L209/M209)),0%)</f>
        <v>0</v>
      </c>
      <c r="O209" s="4">
        <v>1</v>
      </c>
    </row>
    <row r="210" spans="1:15" ht="15.75" x14ac:dyDescent="0.25">
      <c r="A210" s="271"/>
      <c r="B210" s="276"/>
      <c r="C210" s="428"/>
      <c r="D210" s="293"/>
      <c r="E210" s="295"/>
      <c r="F210" s="295"/>
      <c r="G210" s="295"/>
      <c r="H210" s="293"/>
      <c r="I210" s="293"/>
      <c r="J210" s="293"/>
      <c r="K210" s="10" t="s">
        <v>76</v>
      </c>
      <c r="L210" s="5"/>
      <c r="M210" s="129"/>
      <c r="N210" s="31">
        <f t="shared" si="31"/>
        <v>0</v>
      </c>
      <c r="O210" s="4">
        <v>1</v>
      </c>
    </row>
    <row r="211" spans="1:15" ht="15.75" x14ac:dyDescent="0.25">
      <c r="A211" s="271"/>
      <c r="B211" s="276"/>
      <c r="C211" s="428"/>
      <c r="D211" s="293"/>
      <c r="E211" s="295"/>
      <c r="F211" s="295"/>
      <c r="G211" s="295"/>
      <c r="H211" s="293"/>
      <c r="I211" s="293"/>
      <c r="J211" s="293"/>
      <c r="K211" s="10" t="s">
        <v>77</v>
      </c>
      <c r="L211" s="5"/>
      <c r="M211" s="129"/>
      <c r="N211" s="31">
        <f t="shared" si="31"/>
        <v>0</v>
      </c>
      <c r="O211" s="4">
        <v>1</v>
      </c>
    </row>
    <row r="212" spans="1:15" ht="15.75" x14ac:dyDescent="0.25">
      <c r="A212" s="271"/>
      <c r="B212" s="282"/>
      <c r="C212" s="429"/>
      <c r="D212" s="422"/>
      <c r="E212" s="296"/>
      <c r="F212" s="296"/>
      <c r="G212" s="296"/>
      <c r="H212" s="422"/>
      <c r="I212" s="422"/>
      <c r="J212" s="422"/>
      <c r="K212" s="6" t="s">
        <v>26</v>
      </c>
      <c r="L212" s="101"/>
      <c r="M212" s="223">
        <f>SUM(M208:M211)</f>
        <v>0</v>
      </c>
      <c r="N212" s="9">
        <f>IFERROR(IF((+L212/M212)&gt;100%,100%,(L212/M212)),0%)</f>
        <v>0</v>
      </c>
      <c r="O212" s="8">
        <v>1</v>
      </c>
    </row>
    <row r="213" spans="1:15" ht="15.75" x14ac:dyDescent="0.25">
      <c r="A213" s="271"/>
      <c r="B213" s="275">
        <v>2</v>
      </c>
      <c r="C213" s="292" t="s">
        <v>326</v>
      </c>
      <c r="D213" s="298" t="s">
        <v>327</v>
      </c>
      <c r="E213" s="294" t="s">
        <v>14</v>
      </c>
      <c r="F213" s="294" t="s">
        <v>30</v>
      </c>
      <c r="G213" s="294" t="s">
        <v>16</v>
      </c>
      <c r="H213" s="424" t="s">
        <v>328</v>
      </c>
      <c r="I213" s="265" t="s">
        <v>329</v>
      </c>
      <c r="J213" s="292" t="s">
        <v>330</v>
      </c>
      <c r="K213" s="10" t="s">
        <v>74</v>
      </c>
      <c r="L213" s="100"/>
      <c r="M213" s="222"/>
      <c r="N213" s="31">
        <f>IFERROR(IF((+L213/M213)&gt;100%,100%,(L213/M213)),0%)</f>
        <v>0</v>
      </c>
      <c r="O213" s="4">
        <v>0.95</v>
      </c>
    </row>
    <row r="214" spans="1:15" ht="15.75" x14ac:dyDescent="0.25">
      <c r="A214" s="271"/>
      <c r="B214" s="276"/>
      <c r="C214" s="293"/>
      <c r="D214" s="299"/>
      <c r="E214" s="295"/>
      <c r="F214" s="295"/>
      <c r="G214" s="295"/>
      <c r="H214" s="425"/>
      <c r="I214" s="266"/>
      <c r="J214" s="293"/>
      <c r="K214" s="10" t="s">
        <v>75</v>
      </c>
      <c r="L214" s="100"/>
      <c r="M214" s="222"/>
      <c r="N214" s="31">
        <f t="shared" ref="N214:N216" si="32">IFERROR(IF((+L214/M214)&gt;100%,100%,(L214/M214)),0%)</f>
        <v>0</v>
      </c>
      <c r="O214" s="4">
        <v>0.95</v>
      </c>
    </row>
    <row r="215" spans="1:15" ht="15.75" x14ac:dyDescent="0.25">
      <c r="A215" s="271"/>
      <c r="B215" s="276"/>
      <c r="C215" s="293"/>
      <c r="D215" s="299"/>
      <c r="E215" s="295"/>
      <c r="F215" s="295"/>
      <c r="G215" s="295"/>
      <c r="H215" s="425"/>
      <c r="I215" s="266"/>
      <c r="J215" s="293"/>
      <c r="K215" s="10" t="s">
        <v>76</v>
      </c>
      <c r="L215" s="5"/>
      <c r="M215" s="129"/>
      <c r="N215" s="31">
        <f t="shared" si="32"/>
        <v>0</v>
      </c>
      <c r="O215" s="4">
        <v>0.95</v>
      </c>
    </row>
    <row r="216" spans="1:15" ht="15.75" x14ac:dyDescent="0.25">
      <c r="A216" s="271"/>
      <c r="B216" s="276"/>
      <c r="C216" s="293"/>
      <c r="D216" s="299"/>
      <c r="E216" s="295"/>
      <c r="F216" s="295"/>
      <c r="G216" s="295"/>
      <c r="H216" s="425"/>
      <c r="I216" s="266"/>
      <c r="J216" s="293"/>
      <c r="K216" s="10" t="s">
        <v>77</v>
      </c>
      <c r="L216" s="5"/>
      <c r="M216" s="129"/>
      <c r="N216" s="31">
        <f t="shared" si="32"/>
        <v>0</v>
      </c>
      <c r="O216" s="4">
        <v>0.95</v>
      </c>
    </row>
    <row r="217" spans="1:15" ht="16.5" thickBot="1" x14ac:dyDescent="0.3">
      <c r="A217" s="272"/>
      <c r="B217" s="277"/>
      <c r="C217" s="418"/>
      <c r="D217" s="300"/>
      <c r="E217" s="423"/>
      <c r="F217" s="423"/>
      <c r="G217" s="423"/>
      <c r="H217" s="426"/>
      <c r="I217" s="267"/>
      <c r="J217" s="418"/>
      <c r="K217" s="27" t="s">
        <v>26</v>
      </c>
      <c r="L217" s="104"/>
      <c r="M217" s="224">
        <f>SUM(M213:M216)</f>
        <v>0</v>
      </c>
      <c r="N217" s="105">
        <v>0</v>
      </c>
      <c r="O217" s="29">
        <v>1</v>
      </c>
    </row>
    <row r="218" spans="1:15" ht="15.75" x14ac:dyDescent="0.25">
      <c r="A218" s="402" t="s">
        <v>347</v>
      </c>
      <c r="B218" s="357">
        <v>1</v>
      </c>
      <c r="C218" s="419" t="s">
        <v>332</v>
      </c>
      <c r="D218" s="363" t="s">
        <v>333</v>
      </c>
      <c r="E218" s="420" t="s">
        <v>14</v>
      </c>
      <c r="F218" s="420" t="s">
        <v>30</v>
      </c>
      <c r="G218" s="420" t="s">
        <v>16</v>
      </c>
      <c r="H218" s="414" t="s">
        <v>334</v>
      </c>
      <c r="I218" s="363" t="s">
        <v>335</v>
      </c>
      <c r="J218" s="414" t="s">
        <v>336</v>
      </c>
      <c r="K218" s="110" t="s">
        <v>34</v>
      </c>
      <c r="L218" s="24"/>
      <c r="M218" s="225">
        <v>7</v>
      </c>
      <c r="N218" s="25">
        <f>IFERROR(IF((M218/L218)&gt;100%,100%,(M218/L218)),0%)</f>
        <v>0</v>
      </c>
      <c r="O218" s="26">
        <v>1</v>
      </c>
    </row>
    <row r="219" spans="1:15" ht="15.75" x14ac:dyDescent="0.25">
      <c r="A219" s="385"/>
      <c r="B219" s="276"/>
      <c r="C219" s="397"/>
      <c r="D219" s="307"/>
      <c r="E219" s="375"/>
      <c r="F219" s="375"/>
      <c r="G219" s="375"/>
      <c r="H219" s="415"/>
      <c r="I219" s="307"/>
      <c r="J219" s="415"/>
      <c r="K219" s="80" t="s">
        <v>35</v>
      </c>
      <c r="L219" s="5"/>
      <c r="M219" s="226">
        <v>9</v>
      </c>
      <c r="N219" s="3">
        <f t="shared" ref="N219:N221" si="33">IFERROR(IF((M219/L219)&gt;100%,100%,(M219/L219)),0%)</f>
        <v>0</v>
      </c>
      <c r="O219" s="4">
        <v>1</v>
      </c>
    </row>
    <row r="220" spans="1:15" ht="15.75" x14ac:dyDescent="0.25">
      <c r="A220" s="385"/>
      <c r="B220" s="276"/>
      <c r="C220" s="397"/>
      <c r="D220" s="307"/>
      <c r="E220" s="375"/>
      <c r="F220" s="375"/>
      <c r="G220" s="375"/>
      <c r="H220" s="415"/>
      <c r="I220" s="307"/>
      <c r="J220" s="415"/>
      <c r="K220" s="80" t="s">
        <v>36</v>
      </c>
      <c r="L220" s="5"/>
      <c r="M220" s="177">
        <v>9</v>
      </c>
      <c r="N220" s="3">
        <f t="shared" si="33"/>
        <v>0</v>
      </c>
      <c r="O220" s="4">
        <v>1</v>
      </c>
    </row>
    <row r="221" spans="1:15" ht="15.75" x14ac:dyDescent="0.25">
      <c r="A221" s="385"/>
      <c r="B221" s="276"/>
      <c r="C221" s="397"/>
      <c r="D221" s="307"/>
      <c r="E221" s="375"/>
      <c r="F221" s="375"/>
      <c r="G221" s="375"/>
      <c r="H221" s="415"/>
      <c r="I221" s="307"/>
      <c r="J221" s="415"/>
      <c r="K221" s="80" t="s">
        <v>37</v>
      </c>
      <c r="L221" s="5"/>
      <c r="M221" s="177">
        <v>0</v>
      </c>
      <c r="N221" s="3">
        <f t="shared" si="33"/>
        <v>0</v>
      </c>
      <c r="O221" s="4">
        <v>1</v>
      </c>
    </row>
    <row r="222" spans="1:15" ht="15.75" x14ac:dyDescent="0.25">
      <c r="A222" s="385"/>
      <c r="B222" s="282"/>
      <c r="C222" s="397"/>
      <c r="D222" s="307"/>
      <c r="E222" s="375"/>
      <c r="F222" s="375"/>
      <c r="G222" s="375"/>
      <c r="H222" s="415"/>
      <c r="I222" s="307"/>
      <c r="J222" s="415"/>
      <c r="K222" s="81" t="s">
        <v>26</v>
      </c>
      <c r="L222" s="7"/>
      <c r="M222" s="196">
        <v>25</v>
      </c>
      <c r="N222" s="8">
        <f>IFERROR(IF((+$K222/$L222)&gt;100%,100%,($K222/$L222)),0%)</f>
        <v>0</v>
      </c>
      <c r="O222" s="8">
        <v>1</v>
      </c>
    </row>
    <row r="223" spans="1:15" ht="16.5" x14ac:dyDescent="0.25">
      <c r="A223" s="385"/>
      <c r="B223" s="275">
        <v>2</v>
      </c>
      <c r="C223" s="313" t="s">
        <v>337</v>
      </c>
      <c r="D223" s="399" t="s">
        <v>338</v>
      </c>
      <c r="E223" s="313" t="s">
        <v>14</v>
      </c>
      <c r="F223" s="327" t="s">
        <v>113</v>
      </c>
      <c r="G223" s="313" t="s">
        <v>16</v>
      </c>
      <c r="H223" s="268" t="s">
        <v>339</v>
      </c>
      <c r="I223" s="416" t="s">
        <v>340</v>
      </c>
      <c r="J223" s="403" t="s">
        <v>341</v>
      </c>
      <c r="K223" s="63" t="s">
        <v>51</v>
      </c>
      <c r="L223" s="65"/>
      <c r="M223" s="227"/>
      <c r="N223" s="3">
        <f t="shared" ref="N223:N224" si="34">IFERROR(IF((M223/L223)&gt;100%,100%,(M223/L223)),0%)</f>
        <v>0</v>
      </c>
      <c r="O223" s="59">
        <v>1</v>
      </c>
    </row>
    <row r="224" spans="1:15" ht="16.5" x14ac:dyDescent="0.25">
      <c r="A224" s="385"/>
      <c r="B224" s="276"/>
      <c r="C224" s="303"/>
      <c r="D224" s="400"/>
      <c r="E224" s="303"/>
      <c r="F224" s="328"/>
      <c r="G224" s="303"/>
      <c r="H224" s="269"/>
      <c r="I224" s="417"/>
      <c r="J224" s="404"/>
      <c r="K224" s="63" t="s">
        <v>52</v>
      </c>
      <c r="L224" s="65"/>
      <c r="M224" s="227"/>
      <c r="N224" s="3">
        <f t="shared" si="34"/>
        <v>0</v>
      </c>
      <c r="O224" s="59">
        <v>1</v>
      </c>
    </row>
    <row r="225" spans="1:15" ht="17.25" thickBot="1" x14ac:dyDescent="0.3">
      <c r="A225" s="385"/>
      <c r="B225" s="282"/>
      <c r="C225" s="303"/>
      <c r="D225" s="400"/>
      <c r="E225" s="303"/>
      <c r="F225" s="328"/>
      <c r="G225" s="303"/>
      <c r="H225" s="269"/>
      <c r="I225" s="417"/>
      <c r="J225" s="404"/>
      <c r="K225" s="60" t="s">
        <v>26</v>
      </c>
      <c r="L225" s="61"/>
      <c r="M225" s="228">
        <f>SUM(M223:M223)</f>
        <v>0</v>
      </c>
      <c r="N225" s="106">
        <f>IFERROR(IF((+$K225/$L225)&gt;100%,100%,($K225/$L225)),0%)</f>
        <v>0</v>
      </c>
      <c r="O225" s="62">
        <v>1</v>
      </c>
    </row>
    <row r="226" spans="1:15" ht="15.75" x14ac:dyDescent="0.25">
      <c r="A226" s="385"/>
      <c r="B226" s="405">
        <v>3</v>
      </c>
      <c r="C226" s="324" t="s">
        <v>342</v>
      </c>
      <c r="D226" s="406" t="s">
        <v>343</v>
      </c>
      <c r="E226" s="313" t="s">
        <v>14</v>
      </c>
      <c r="F226" s="409" t="s">
        <v>30</v>
      </c>
      <c r="G226" s="324" t="s">
        <v>16</v>
      </c>
      <c r="H226" s="263" t="s">
        <v>344</v>
      </c>
      <c r="I226" s="411" t="s">
        <v>345</v>
      </c>
      <c r="J226" s="409" t="s">
        <v>346</v>
      </c>
      <c r="K226" s="80" t="s">
        <v>34</v>
      </c>
      <c r="L226" s="16"/>
      <c r="M226" s="199"/>
      <c r="N226" s="19"/>
      <c r="O226" s="4"/>
    </row>
    <row r="227" spans="1:15" ht="15.75" x14ac:dyDescent="0.25">
      <c r="A227" s="385"/>
      <c r="B227" s="380"/>
      <c r="C227" s="324"/>
      <c r="D227" s="406"/>
      <c r="E227" s="303"/>
      <c r="F227" s="409"/>
      <c r="G227" s="324"/>
      <c r="H227" s="263"/>
      <c r="I227" s="412"/>
      <c r="J227" s="409"/>
      <c r="K227" s="80" t="s">
        <v>35</v>
      </c>
      <c r="L227" s="107"/>
      <c r="M227" s="199">
        <v>9</v>
      </c>
      <c r="N227" s="3">
        <f t="shared" ref="N227:N229" si="35">IFERROR(IF((M227/L227)&gt;100%,100%,(M227/L227)),0%)</f>
        <v>0</v>
      </c>
      <c r="O227" s="4">
        <v>1</v>
      </c>
    </row>
    <row r="228" spans="1:15" ht="15.75" x14ac:dyDescent="0.25">
      <c r="A228" s="385"/>
      <c r="B228" s="380"/>
      <c r="C228" s="324"/>
      <c r="D228" s="406"/>
      <c r="E228" s="303"/>
      <c r="F228" s="409"/>
      <c r="G228" s="324"/>
      <c r="H228" s="263"/>
      <c r="I228" s="412"/>
      <c r="J228" s="409"/>
      <c r="K228" s="80" t="s">
        <v>36</v>
      </c>
      <c r="L228" s="107"/>
      <c r="M228" s="199">
        <v>7</v>
      </c>
      <c r="N228" s="3">
        <f t="shared" si="35"/>
        <v>0</v>
      </c>
      <c r="O228" s="4">
        <v>1</v>
      </c>
    </row>
    <row r="229" spans="1:15" ht="15.75" x14ac:dyDescent="0.25">
      <c r="A229" s="385"/>
      <c r="B229" s="380"/>
      <c r="C229" s="324"/>
      <c r="D229" s="406"/>
      <c r="E229" s="303"/>
      <c r="F229" s="409"/>
      <c r="G229" s="324"/>
      <c r="H229" s="263"/>
      <c r="I229" s="412"/>
      <c r="J229" s="409"/>
      <c r="K229" s="80" t="s">
        <v>37</v>
      </c>
      <c r="L229" s="107"/>
      <c r="M229" s="199">
        <v>14</v>
      </c>
      <c r="N229" s="3">
        <f t="shared" si="35"/>
        <v>0</v>
      </c>
      <c r="O229" s="4">
        <v>1</v>
      </c>
    </row>
    <row r="230" spans="1:15" ht="16.5" thickBot="1" x14ac:dyDescent="0.3">
      <c r="A230" s="386"/>
      <c r="B230" s="381"/>
      <c r="C230" s="325"/>
      <c r="D230" s="407"/>
      <c r="E230" s="408"/>
      <c r="F230" s="410"/>
      <c r="G230" s="325"/>
      <c r="H230" s="264"/>
      <c r="I230" s="413"/>
      <c r="J230" s="410"/>
      <c r="K230" s="28" t="s">
        <v>26</v>
      </c>
      <c r="L230" s="28"/>
      <c r="M230" s="200">
        <f>SUM(M226:M229)</f>
        <v>30</v>
      </c>
      <c r="N230" s="29">
        <f>IFERROR(IF((+$K230/$L230)&gt;100%,100%,($K230/$L230)),0%)</f>
        <v>0</v>
      </c>
      <c r="O230" s="108">
        <v>1</v>
      </c>
    </row>
    <row r="231" spans="1:15" ht="15.75" x14ac:dyDescent="0.25">
      <c r="A231" s="271" t="s">
        <v>680</v>
      </c>
      <c r="B231" s="275">
        <v>1</v>
      </c>
      <c r="C231" s="268" t="s">
        <v>348</v>
      </c>
      <c r="D231" s="298" t="s">
        <v>349</v>
      </c>
      <c r="E231" s="399" t="s">
        <v>14</v>
      </c>
      <c r="F231" s="298" t="s">
        <v>30</v>
      </c>
      <c r="G231" s="399" t="s">
        <v>41</v>
      </c>
      <c r="H231" s="298" t="s">
        <v>350</v>
      </c>
      <c r="I231" s="396" t="s">
        <v>351</v>
      </c>
      <c r="J231" s="265" t="s">
        <v>352</v>
      </c>
      <c r="K231" s="10" t="s">
        <v>74</v>
      </c>
      <c r="L231" s="5"/>
      <c r="M231" s="177">
        <v>287</v>
      </c>
      <c r="N231" s="534">
        <f>IFERROR(+L231/M231,"")</f>
        <v>0</v>
      </c>
      <c r="O231" s="109">
        <v>3.5000000000000003E-2</v>
      </c>
    </row>
    <row r="232" spans="1:15" ht="15.75" x14ac:dyDescent="0.25">
      <c r="A232" s="271"/>
      <c r="B232" s="276"/>
      <c r="C232" s="269"/>
      <c r="D232" s="299"/>
      <c r="E232" s="400"/>
      <c r="F232" s="299"/>
      <c r="G232" s="400"/>
      <c r="H232" s="299"/>
      <c r="I232" s="397"/>
      <c r="J232" s="266"/>
      <c r="K232" s="10" t="s">
        <v>75</v>
      </c>
      <c r="L232" s="5"/>
      <c r="M232" s="177">
        <v>287</v>
      </c>
      <c r="N232" s="534">
        <f t="shared" ref="N232" si="36">IFERROR(+L232/M232,"")</f>
        <v>0</v>
      </c>
      <c r="O232" s="109">
        <v>0.122</v>
      </c>
    </row>
    <row r="233" spans="1:15" ht="15.75" x14ac:dyDescent="0.25">
      <c r="A233" s="271"/>
      <c r="B233" s="276"/>
      <c r="C233" s="269"/>
      <c r="D233" s="299"/>
      <c r="E233" s="400"/>
      <c r="F233" s="299"/>
      <c r="G233" s="400"/>
      <c r="H233" s="299"/>
      <c r="I233" s="397"/>
      <c r="J233" s="266"/>
      <c r="K233" s="10" t="s">
        <v>76</v>
      </c>
      <c r="L233" s="5"/>
      <c r="M233" s="177">
        <v>287</v>
      </c>
      <c r="N233" s="534">
        <f>+L233/M233</f>
        <v>0</v>
      </c>
      <c r="O233" s="109">
        <v>0.17399999999999999</v>
      </c>
    </row>
    <row r="234" spans="1:15" ht="15.75" x14ac:dyDescent="0.25">
      <c r="A234" s="271"/>
      <c r="B234" s="276"/>
      <c r="C234" s="269"/>
      <c r="D234" s="299"/>
      <c r="E234" s="400"/>
      <c r="F234" s="299"/>
      <c r="G234" s="400"/>
      <c r="H234" s="299"/>
      <c r="I234" s="397"/>
      <c r="J234" s="266"/>
      <c r="K234" s="10" t="s">
        <v>77</v>
      </c>
      <c r="L234" s="5"/>
      <c r="M234" s="177">
        <v>287</v>
      </c>
      <c r="N234" s="534">
        <f>+L234/M234</f>
        <v>0</v>
      </c>
      <c r="O234" s="109">
        <v>0.16</v>
      </c>
    </row>
    <row r="235" spans="1:15" ht="15.75" x14ac:dyDescent="0.25">
      <c r="A235" s="271"/>
      <c r="B235" s="282"/>
      <c r="C235" s="269"/>
      <c r="D235" s="299"/>
      <c r="E235" s="400"/>
      <c r="F235" s="299"/>
      <c r="G235" s="400"/>
      <c r="H235" s="299"/>
      <c r="I235" s="397"/>
      <c r="J235" s="266"/>
      <c r="K235" s="6" t="s">
        <v>26</v>
      </c>
      <c r="L235" s="7"/>
      <c r="M235" s="196">
        <v>287</v>
      </c>
      <c r="N235" s="8">
        <f>IFERROR(IF((+L235/M235)&gt;100%,100%,(L235/M235)),0%)</f>
        <v>0</v>
      </c>
      <c r="O235" s="8">
        <f>SUM(O231:O234)</f>
        <v>0.49099999999999999</v>
      </c>
    </row>
    <row r="236" spans="1:15" ht="15.75" x14ac:dyDescent="0.25">
      <c r="A236" s="271"/>
      <c r="B236" s="275">
        <v>2</v>
      </c>
      <c r="C236" s="268" t="s">
        <v>353</v>
      </c>
      <c r="D236" s="298" t="s">
        <v>354</v>
      </c>
      <c r="E236" s="399" t="s">
        <v>14</v>
      </c>
      <c r="F236" s="298" t="s">
        <v>30</v>
      </c>
      <c r="G236" s="399" t="s">
        <v>41</v>
      </c>
      <c r="H236" s="298" t="s">
        <v>355</v>
      </c>
      <c r="I236" s="396" t="s">
        <v>356</v>
      </c>
      <c r="J236" s="268" t="s">
        <v>357</v>
      </c>
      <c r="K236" s="10" t="s">
        <v>74</v>
      </c>
      <c r="L236" s="2"/>
      <c r="M236" s="177"/>
      <c r="N236" s="3"/>
      <c r="O236" s="4"/>
    </row>
    <row r="237" spans="1:15" ht="15.75" x14ac:dyDescent="0.25">
      <c r="A237" s="271"/>
      <c r="B237" s="276"/>
      <c r="C237" s="269"/>
      <c r="D237" s="299"/>
      <c r="E237" s="400"/>
      <c r="F237" s="299"/>
      <c r="G237" s="400"/>
      <c r="H237" s="299"/>
      <c r="I237" s="397"/>
      <c r="J237" s="269"/>
      <c r="K237" s="10" t="s">
        <v>75</v>
      </c>
      <c r="L237" s="5"/>
      <c r="M237" s="177">
        <v>236</v>
      </c>
      <c r="N237" s="538">
        <f t="shared" ref="N237:N239" si="37">IFERROR(+L237/M237,"")</f>
        <v>0</v>
      </c>
      <c r="O237" s="4">
        <v>2.1000000000000001E-2</v>
      </c>
    </row>
    <row r="238" spans="1:15" ht="15.75" x14ac:dyDescent="0.25">
      <c r="A238" s="271"/>
      <c r="B238" s="276"/>
      <c r="C238" s="269"/>
      <c r="D238" s="299"/>
      <c r="E238" s="400"/>
      <c r="F238" s="299"/>
      <c r="G238" s="400"/>
      <c r="H238" s="299"/>
      <c r="I238" s="397"/>
      <c r="J238" s="269"/>
      <c r="K238" s="10" t="s">
        <v>76</v>
      </c>
      <c r="L238" s="5"/>
      <c r="M238" s="177">
        <v>236</v>
      </c>
      <c r="N238" s="538">
        <f t="shared" si="37"/>
        <v>0</v>
      </c>
      <c r="O238" s="4">
        <v>4.6600000000000003E-2</v>
      </c>
    </row>
    <row r="239" spans="1:15" ht="15.75" x14ac:dyDescent="0.25">
      <c r="A239" s="271"/>
      <c r="B239" s="276"/>
      <c r="C239" s="269"/>
      <c r="D239" s="299"/>
      <c r="E239" s="400"/>
      <c r="F239" s="299"/>
      <c r="G239" s="400"/>
      <c r="H239" s="299"/>
      <c r="I239" s="397"/>
      <c r="J239" s="269"/>
      <c r="K239" s="10" t="s">
        <v>77</v>
      </c>
      <c r="L239" s="5"/>
      <c r="M239" s="177">
        <v>236</v>
      </c>
      <c r="N239" s="538">
        <f t="shared" si="37"/>
        <v>0</v>
      </c>
      <c r="O239" s="4">
        <v>4.2000000000000003E-2</v>
      </c>
    </row>
    <row r="240" spans="1:15" ht="16.5" thickBot="1" x14ac:dyDescent="0.3">
      <c r="A240" s="272"/>
      <c r="B240" s="277"/>
      <c r="C240" s="281"/>
      <c r="D240" s="300"/>
      <c r="E240" s="401"/>
      <c r="F240" s="300"/>
      <c r="G240" s="401"/>
      <c r="H240" s="300"/>
      <c r="I240" s="398"/>
      <c r="J240" s="281"/>
      <c r="K240" s="27" t="s">
        <v>26</v>
      </c>
      <c r="L240" s="28"/>
      <c r="M240" s="200">
        <v>236</v>
      </c>
      <c r="N240" s="29">
        <f>+L240/M240</f>
        <v>0</v>
      </c>
      <c r="O240" s="29">
        <v>0.11</v>
      </c>
    </row>
    <row r="241" spans="1:15" ht="15.75" x14ac:dyDescent="0.25">
      <c r="A241" s="385" t="s">
        <v>373</v>
      </c>
      <c r="B241" s="275">
        <v>1</v>
      </c>
      <c r="C241" s="263" t="s">
        <v>358</v>
      </c>
      <c r="D241" s="263" t="s">
        <v>359</v>
      </c>
      <c r="E241" s="324" t="s">
        <v>14</v>
      </c>
      <c r="F241" s="263" t="s">
        <v>30</v>
      </c>
      <c r="G241" s="263" t="s">
        <v>16</v>
      </c>
      <c r="H241" s="263" t="s">
        <v>360</v>
      </c>
      <c r="I241" s="263" t="s">
        <v>361</v>
      </c>
      <c r="J241" s="263" t="s">
        <v>362</v>
      </c>
      <c r="K241" s="80" t="s">
        <v>74</v>
      </c>
      <c r="L241" s="80"/>
      <c r="M241" s="213">
        <v>3</v>
      </c>
      <c r="N241" s="111">
        <f>IFERROR(L241/M241,0)</f>
        <v>0</v>
      </c>
      <c r="O241" s="111">
        <v>1</v>
      </c>
    </row>
    <row r="242" spans="1:15" ht="15.75" x14ac:dyDescent="0.25">
      <c r="A242" s="385"/>
      <c r="B242" s="276"/>
      <c r="C242" s="263"/>
      <c r="D242" s="263"/>
      <c r="E242" s="324"/>
      <c r="F242" s="263"/>
      <c r="G242" s="263"/>
      <c r="H242" s="263"/>
      <c r="I242" s="263"/>
      <c r="J242" s="263"/>
      <c r="K242" s="80" t="s">
        <v>75</v>
      </c>
      <c r="L242" s="112"/>
      <c r="M242" s="213">
        <v>17</v>
      </c>
      <c r="N242" s="111">
        <v>0</v>
      </c>
      <c r="O242" s="111">
        <v>1</v>
      </c>
    </row>
    <row r="243" spans="1:15" ht="15.75" x14ac:dyDescent="0.25">
      <c r="A243" s="385"/>
      <c r="B243" s="276"/>
      <c r="C243" s="263"/>
      <c r="D243" s="263"/>
      <c r="E243" s="324"/>
      <c r="F243" s="263"/>
      <c r="G243" s="263"/>
      <c r="H243" s="263"/>
      <c r="I243" s="263"/>
      <c r="J243" s="263"/>
      <c r="K243" s="80" t="s">
        <v>76</v>
      </c>
      <c r="L243" s="112"/>
      <c r="M243" s="213">
        <v>20</v>
      </c>
      <c r="N243" s="111">
        <f t="shared" ref="N243:N244" si="38">IFERROR(L243/M243,0)</f>
        <v>0</v>
      </c>
      <c r="O243" s="111">
        <v>1</v>
      </c>
    </row>
    <row r="244" spans="1:15" ht="15.75" x14ac:dyDescent="0.25">
      <c r="A244" s="385"/>
      <c r="B244" s="276"/>
      <c r="C244" s="263"/>
      <c r="D244" s="263"/>
      <c r="E244" s="324"/>
      <c r="F244" s="263"/>
      <c r="G244" s="263"/>
      <c r="H244" s="263"/>
      <c r="I244" s="263"/>
      <c r="J244" s="263"/>
      <c r="K244" s="80" t="s">
        <v>77</v>
      </c>
      <c r="L244" s="112"/>
      <c r="M244" s="213">
        <v>20</v>
      </c>
      <c r="N244" s="111">
        <f t="shared" si="38"/>
        <v>0</v>
      </c>
      <c r="O244" s="111">
        <v>1</v>
      </c>
    </row>
    <row r="245" spans="1:15" ht="15.75" x14ac:dyDescent="0.25">
      <c r="A245" s="385"/>
      <c r="B245" s="282"/>
      <c r="C245" s="263"/>
      <c r="D245" s="263"/>
      <c r="E245" s="324"/>
      <c r="F245" s="263"/>
      <c r="G245" s="263"/>
      <c r="H245" s="263"/>
      <c r="I245" s="263"/>
      <c r="J245" s="263"/>
      <c r="K245" s="6" t="s">
        <v>26</v>
      </c>
      <c r="L245" s="7"/>
      <c r="M245" s="196">
        <f>SUM(M241:M244)</f>
        <v>60</v>
      </c>
      <c r="N245" s="9">
        <f>L245/M245</f>
        <v>0</v>
      </c>
      <c r="O245" s="9">
        <f>SUM(O241:O241)</f>
        <v>1</v>
      </c>
    </row>
    <row r="246" spans="1:15" ht="15.75" x14ac:dyDescent="0.25">
      <c r="A246" s="385"/>
      <c r="B246" s="389">
        <v>2</v>
      </c>
      <c r="C246" s="263" t="s">
        <v>363</v>
      </c>
      <c r="D246" s="263" t="s">
        <v>364</v>
      </c>
      <c r="E246" s="324" t="s">
        <v>14</v>
      </c>
      <c r="F246" s="263" t="s">
        <v>113</v>
      </c>
      <c r="G246" s="263" t="s">
        <v>16</v>
      </c>
      <c r="H246" s="263" t="s">
        <v>365</v>
      </c>
      <c r="I246" s="263" t="s">
        <v>366</v>
      </c>
      <c r="J246" s="263" t="s">
        <v>367</v>
      </c>
      <c r="K246" s="1" t="s">
        <v>117</v>
      </c>
      <c r="L246" s="112"/>
      <c r="M246" s="214"/>
      <c r="N246" s="113">
        <f t="shared" ref="N246:N247" si="39">IFERROR(L246/M246,0)</f>
        <v>0</v>
      </c>
      <c r="O246" s="111">
        <v>1</v>
      </c>
    </row>
    <row r="247" spans="1:15" ht="15.75" x14ac:dyDescent="0.25">
      <c r="A247" s="385"/>
      <c r="B247" s="390"/>
      <c r="C247" s="263"/>
      <c r="D247" s="263"/>
      <c r="E247" s="324"/>
      <c r="F247" s="263"/>
      <c r="G247" s="263"/>
      <c r="H247" s="263"/>
      <c r="I247" s="263"/>
      <c r="J247" s="263"/>
      <c r="K247" s="1" t="s">
        <v>118</v>
      </c>
      <c r="L247" s="112"/>
      <c r="M247" s="214"/>
      <c r="N247" s="111">
        <f t="shared" si="39"/>
        <v>0</v>
      </c>
      <c r="O247" s="111">
        <v>1</v>
      </c>
    </row>
    <row r="248" spans="1:15" ht="15.75" x14ac:dyDescent="0.25">
      <c r="A248" s="385"/>
      <c r="B248" s="395"/>
      <c r="C248" s="263"/>
      <c r="D248" s="263"/>
      <c r="E248" s="324"/>
      <c r="F248" s="263"/>
      <c r="G248" s="263"/>
      <c r="H248" s="263"/>
      <c r="I248" s="263"/>
      <c r="J248" s="263"/>
      <c r="K248" s="6" t="s">
        <v>26</v>
      </c>
      <c r="L248" s="7"/>
      <c r="M248" s="196">
        <f>SUM(M246:M247)</f>
        <v>0</v>
      </c>
      <c r="N248" s="9">
        <v>0</v>
      </c>
      <c r="O248" s="9">
        <v>1</v>
      </c>
    </row>
    <row r="249" spans="1:15" ht="15.75" x14ac:dyDescent="0.25">
      <c r="A249" s="385"/>
      <c r="B249" s="389">
        <v>5</v>
      </c>
      <c r="C249" s="383" t="s">
        <v>368</v>
      </c>
      <c r="D249" s="392" t="s">
        <v>369</v>
      </c>
      <c r="E249" s="327" t="s">
        <v>102</v>
      </c>
      <c r="F249" s="338" t="s">
        <v>30</v>
      </c>
      <c r="G249" s="338" t="s">
        <v>16</v>
      </c>
      <c r="H249" s="383" t="s">
        <v>370</v>
      </c>
      <c r="I249" s="298" t="s">
        <v>371</v>
      </c>
      <c r="J249" s="383" t="s">
        <v>372</v>
      </c>
      <c r="K249" s="114" t="s">
        <v>74</v>
      </c>
      <c r="L249" s="115"/>
      <c r="M249" s="229"/>
      <c r="N249" s="111">
        <f>IFERROR(L249/M249,0)</f>
        <v>0</v>
      </c>
      <c r="O249" s="116">
        <v>1</v>
      </c>
    </row>
    <row r="250" spans="1:15" ht="15.75" x14ac:dyDescent="0.25">
      <c r="A250" s="385"/>
      <c r="B250" s="390"/>
      <c r="C250" s="383"/>
      <c r="D250" s="393"/>
      <c r="E250" s="328"/>
      <c r="F250" s="339"/>
      <c r="G250" s="339"/>
      <c r="H250" s="383"/>
      <c r="I250" s="299"/>
      <c r="J250" s="383"/>
      <c r="K250" s="114" t="s">
        <v>75</v>
      </c>
      <c r="L250" s="115"/>
      <c r="M250" s="229"/>
      <c r="N250" s="111">
        <f t="shared" ref="N250:N252" si="40">IFERROR(L250/M250,0)</f>
        <v>0</v>
      </c>
      <c r="O250" s="116">
        <v>1</v>
      </c>
    </row>
    <row r="251" spans="1:15" ht="15.75" x14ac:dyDescent="0.25">
      <c r="A251" s="385"/>
      <c r="B251" s="390"/>
      <c r="C251" s="383"/>
      <c r="D251" s="393"/>
      <c r="E251" s="328"/>
      <c r="F251" s="339"/>
      <c r="G251" s="339"/>
      <c r="H251" s="383"/>
      <c r="I251" s="299"/>
      <c r="J251" s="383"/>
      <c r="K251" s="114" t="s">
        <v>76</v>
      </c>
      <c r="L251" s="115"/>
      <c r="M251" s="229"/>
      <c r="N251" s="111">
        <f t="shared" si="40"/>
        <v>0</v>
      </c>
      <c r="O251" s="116">
        <v>1</v>
      </c>
    </row>
    <row r="252" spans="1:15" ht="15.75" x14ac:dyDescent="0.25">
      <c r="A252" s="385"/>
      <c r="B252" s="390"/>
      <c r="C252" s="383"/>
      <c r="D252" s="393"/>
      <c r="E252" s="328"/>
      <c r="F252" s="339"/>
      <c r="G252" s="339"/>
      <c r="H252" s="383"/>
      <c r="I252" s="299"/>
      <c r="J252" s="383"/>
      <c r="K252" s="114" t="s">
        <v>77</v>
      </c>
      <c r="L252" s="115"/>
      <c r="M252" s="229"/>
      <c r="N252" s="111">
        <f t="shared" si="40"/>
        <v>0</v>
      </c>
      <c r="O252" s="116">
        <v>1</v>
      </c>
    </row>
    <row r="253" spans="1:15" ht="26.25" customHeight="1" thickBot="1" x14ac:dyDescent="0.3">
      <c r="A253" s="386"/>
      <c r="B253" s="391"/>
      <c r="C253" s="384"/>
      <c r="D253" s="394"/>
      <c r="E253" s="524"/>
      <c r="F253" s="371"/>
      <c r="G253" s="371"/>
      <c r="H253" s="384"/>
      <c r="I253" s="300"/>
      <c r="J253" s="384"/>
      <c r="K253" s="117" t="s">
        <v>26</v>
      </c>
      <c r="L253" s="118"/>
      <c r="M253" s="230">
        <f>SUM(M249:M252)</f>
        <v>0</v>
      </c>
      <c r="N253" s="119">
        <f>IFERROR(IF((+L253/M253)&gt;100%,100%,(L253/M253)),0%)</f>
        <v>0</v>
      </c>
      <c r="O253" s="120">
        <v>1</v>
      </c>
    </row>
    <row r="254" spans="1:15" ht="15.75" x14ac:dyDescent="0.25">
      <c r="A254" s="377" t="s">
        <v>682</v>
      </c>
      <c r="B254" s="379">
        <v>1</v>
      </c>
      <c r="C254" s="318" t="s">
        <v>374</v>
      </c>
      <c r="D254" s="374" t="s">
        <v>375</v>
      </c>
      <c r="E254" s="374" t="s">
        <v>14</v>
      </c>
      <c r="F254" s="374" t="s">
        <v>376</v>
      </c>
      <c r="G254" s="374" t="s">
        <v>16</v>
      </c>
      <c r="H254" s="374" t="s">
        <v>377</v>
      </c>
      <c r="I254" s="374" t="s">
        <v>378</v>
      </c>
      <c r="J254" s="374" t="s">
        <v>379</v>
      </c>
      <c r="K254" s="30" t="s">
        <v>380</v>
      </c>
      <c r="L254" s="128"/>
      <c r="M254" s="202"/>
      <c r="N254" s="121">
        <f>IFERROR(+L254/M254,0)</f>
        <v>0</v>
      </c>
      <c r="O254" s="32">
        <v>0.8</v>
      </c>
    </row>
    <row r="255" spans="1:15" ht="15.75" x14ac:dyDescent="0.25">
      <c r="A255" s="377"/>
      <c r="B255" s="380"/>
      <c r="C255" s="319"/>
      <c r="D255" s="375"/>
      <c r="E255" s="375"/>
      <c r="F255" s="375"/>
      <c r="G255" s="375"/>
      <c r="H255" s="375"/>
      <c r="I255" s="375"/>
      <c r="J255" s="375"/>
      <c r="K255" s="30" t="s">
        <v>381</v>
      </c>
      <c r="L255" s="128"/>
      <c r="M255" s="202"/>
      <c r="N255" s="121">
        <f t="shared" ref="N255" si="41">IFERROR(+L255/M255,0)</f>
        <v>0</v>
      </c>
      <c r="O255" s="32">
        <v>0.8</v>
      </c>
    </row>
    <row r="256" spans="1:15" ht="15.75" x14ac:dyDescent="0.25">
      <c r="A256" s="377"/>
      <c r="B256" s="387"/>
      <c r="C256" s="388"/>
      <c r="D256" s="376"/>
      <c r="E256" s="376"/>
      <c r="F256" s="376"/>
      <c r="G256" s="376"/>
      <c r="H256" s="376"/>
      <c r="I256" s="376"/>
      <c r="J256" s="376"/>
      <c r="K256" s="33" t="s">
        <v>26</v>
      </c>
      <c r="L256" s="122"/>
      <c r="M256" s="231">
        <f>SUM(M249:M255)</f>
        <v>0</v>
      </c>
      <c r="N256" s="123">
        <f>IFERROR(IF((+L256/M256)&gt;100%,100%,(L256/M256)),0%)</f>
        <v>0</v>
      </c>
      <c r="O256" s="32">
        <v>0.8</v>
      </c>
    </row>
    <row r="257" spans="1:15" ht="15.75" x14ac:dyDescent="0.25">
      <c r="A257" s="377"/>
      <c r="B257" s="379">
        <v>2</v>
      </c>
      <c r="C257" s="354" t="s">
        <v>382</v>
      </c>
      <c r="D257" s="359" t="s">
        <v>383</v>
      </c>
      <c r="E257" s="372" t="s">
        <v>14</v>
      </c>
      <c r="F257" s="359" t="s">
        <v>144</v>
      </c>
      <c r="G257" s="372" t="s">
        <v>16</v>
      </c>
      <c r="H257" s="372" t="s">
        <v>384</v>
      </c>
      <c r="I257" s="372" t="s">
        <v>385</v>
      </c>
      <c r="J257" s="372" t="s">
        <v>386</v>
      </c>
      <c r="K257" s="30" t="s">
        <v>309</v>
      </c>
      <c r="L257" s="133"/>
      <c r="M257" s="46"/>
      <c r="N257" s="121">
        <f t="shared" ref="N257:N268" si="42">IFERROR(+L257/M257,0)</f>
        <v>0</v>
      </c>
      <c r="O257" s="32">
        <v>0.8</v>
      </c>
    </row>
    <row r="258" spans="1:15" ht="15.75" x14ac:dyDescent="0.25">
      <c r="A258" s="377"/>
      <c r="B258" s="380"/>
      <c r="C258" s="354"/>
      <c r="D258" s="359"/>
      <c r="E258" s="372"/>
      <c r="F258" s="359"/>
      <c r="G258" s="372"/>
      <c r="H258" s="372"/>
      <c r="I258" s="372"/>
      <c r="J258" s="372"/>
      <c r="K258" s="30" t="s">
        <v>310</v>
      </c>
      <c r="L258" s="133"/>
      <c r="M258" s="46"/>
      <c r="N258" s="121">
        <f t="shared" si="42"/>
        <v>0</v>
      </c>
      <c r="O258" s="32">
        <v>0.8</v>
      </c>
    </row>
    <row r="259" spans="1:15" ht="15.75" x14ac:dyDescent="0.25">
      <c r="A259" s="377"/>
      <c r="B259" s="380"/>
      <c r="C259" s="354"/>
      <c r="D259" s="359"/>
      <c r="E259" s="372"/>
      <c r="F259" s="359"/>
      <c r="G259" s="372"/>
      <c r="H259" s="372"/>
      <c r="I259" s="372"/>
      <c r="J259" s="372"/>
      <c r="K259" s="30" t="s">
        <v>311</v>
      </c>
      <c r="L259" s="133"/>
      <c r="M259" s="46"/>
      <c r="N259" s="121">
        <f t="shared" si="42"/>
        <v>0</v>
      </c>
      <c r="O259" s="32">
        <v>0.8</v>
      </c>
    </row>
    <row r="260" spans="1:15" ht="15.75" x14ac:dyDescent="0.25">
      <c r="A260" s="377"/>
      <c r="B260" s="380"/>
      <c r="C260" s="354"/>
      <c r="D260" s="359"/>
      <c r="E260" s="372"/>
      <c r="F260" s="359"/>
      <c r="G260" s="372"/>
      <c r="H260" s="372"/>
      <c r="I260" s="372"/>
      <c r="J260" s="372"/>
      <c r="K260" s="30" t="s">
        <v>312</v>
      </c>
      <c r="L260" s="133"/>
      <c r="M260" s="46"/>
      <c r="N260" s="124">
        <f t="shared" si="42"/>
        <v>0</v>
      </c>
      <c r="O260" s="32">
        <v>0.8</v>
      </c>
    </row>
    <row r="261" spans="1:15" ht="15.75" x14ac:dyDescent="0.25">
      <c r="A261" s="377"/>
      <c r="B261" s="380"/>
      <c r="C261" s="354"/>
      <c r="D261" s="359"/>
      <c r="E261" s="372"/>
      <c r="F261" s="359"/>
      <c r="G261" s="372"/>
      <c r="H261" s="372"/>
      <c r="I261" s="372"/>
      <c r="J261" s="372"/>
      <c r="K261" s="30" t="s">
        <v>313</v>
      </c>
      <c r="L261" s="133"/>
      <c r="M261" s="46"/>
      <c r="N261" s="124">
        <f t="shared" si="42"/>
        <v>0</v>
      </c>
      <c r="O261" s="32">
        <v>0.8</v>
      </c>
    </row>
    <row r="262" spans="1:15" ht="15.75" x14ac:dyDescent="0.25">
      <c r="A262" s="377"/>
      <c r="B262" s="380"/>
      <c r="C262" s="354"/>
      <c r="D262" s="359"/>
      <c r="E262" s="372"/>
      <c r="F262" s="359"/>
      <c r="G262" s="372"/>
      <c r="H262" s="372"/>
      <c r="I262" s="372"/>
      <c r="J262" s="372"/>
      <c r="K262" s="30" t="s">
        <v>314</v>
      </c>
      <c r="L262" s="133"/>
      <c r="M262" s="46"/>
      <c r="N262" s="124">
        <f t="shared" si="42"/>
        <v>0</v>
      </c>
      <c r="O262" s="32">
        <v>0.8</v>
      </c>
    </row>
    <row r="263" spans="1:15" ht="15.75" x14ac:dyDescent="0.25">
      <c r="A263" s="377"/>
      <c r="B263" s="380"/>
      <c r="C263" s="354"/>
      <c r="D263" s="359"/>
      <c r="E263" s="372"/>
      <c r="F263" s="359"/>
      <c r="G263" s="372"/>
      <c r="H263" s="372"/>
      <c r="I263" s="372"/>
      <c r="J263" s="372"/>
      <c r="K263" s="30" t="s">
        <v>315</v>
      </c>
      <c r="L263" s="135"/>
      <c r="M263" s="232"/>
      <c r="N263" s="124">
        <f t="shared" si="42"/>
        <v>0</v>
      </c>
      <c r="O263" s="32">
        <v>0.8</v>
      </c>
    </row>
    <row r="264" spans="1:15" ht="15.75" x14ac:dyDescent="0.25">
      <c r="A264" s="377"/>
      <c r="B264" s="380"/>
      <c r="C264" s="354"/>
      <c r="D264" s="359"/>
      <c r="E264" s="372"/>
      <c r="F264" s="359"/>
      <c r="G264" s="372"/>
      <c r="H264" s="372"/>
      <c r="I264" s="372"/>
      <c r="J264" s="372"/>
      <c r="K264" s="30" t="s">
        <v>316</v>
      </c>
      <c r="L264" s="135"/>
      <c r="M264" s="232"/>
      <c r="N264" s="124">
        <f t="shared" si="42"/>
        <v>0</v>
      </c>
      <c r="O264" s="32">
        <v>0.8</v>
      </c>
    </row>
    <row r="265" spans="1:15" ht="15.75" x14ac:dyDescent="0.25">
      <c r="A265" s="377"/>
      <c r="B265" s="380"/>
      <c r="C265" s="354"/>
      <c r="D265" s="359"/>
      <c r="E265" s="372"/>
      <c r="F265" s="359"/>
      <c r="G265" s="372"/>
      <c r="H265" s="372"/>
      <c r="I265" s="372"/>
      <c r="J265" s="372"/>
      <c r="K265" s="30" t="s">
        <v>317</v>
      </c>
      <c r="L265" s="135"/>
      <c r="M265" s="232"/>
      <c r="N265" s="124">
        <f t="shared" si="42"/>
        <v>0</v>
      </c>
      <c r="O265" s="32">
        <v>0.8</v>
      </c>
    </row>
    <row r="266" spans="1:15" ht="15.75" x14ac:dyDescent="0.25">
      <c r="A266" s="377"/>
      <c r="B266" s="380"/>
      <c r="C266" s="354"/>
      <c r="D266" s="359"/>
      <c r="E266" s="372"/>
      <c r="F266" s="359"/>
      <c r="G266" s="372"/>
      <c r="H266" s="372"/>
      <c r="I266" s="372"/>
      <c r="J266" s="372"/>
      <c r="K266" s="30" t="s">
        <v>318</v>
      </c>
      <c r="L266" s="135"/>
      <c r="M266" s="232"/>
      <c r="N266" s="124">
        <f t="shared" si="42"/>
        <v>0</v>
      </c>
      <c r="O266" s="32">
        <v>0.8</v>
      </c>
    </row>
    <row r="267" spans="1:15" ht="15.75" x14ac:dyDescent="0.25">
      <c r="A267" s="377"/>
      <c r="B267" s="380"/>
      <c r="C267" s="354"/>
      <c r="D267" s="359"/>
      <c r="E267" s="372"/>
      <c r="F267" s="359"/>
      <c r="G267" s="372"/>
      <c r="H267" s="372"/>
      <c r="I267" s="372"/>
      <c r="J267" s="372"/>
      <c r="K267" s="30" t="s">
        <v>319</v>
      </c>
      <c r="L267" s="135"/>
      <c r="M267" s="232"/>
      <c r="N267" s="124">
        <f t="shared" si="42"/>
        <v>0</v>
      </c>
      <c r="O267" s="32">
        <v>0.8</v>
      </c>
    </row>
    <row r="268" spans="1:15" ht="15.75" x14ac:dyDescent="0.25">
      <c r="A268" s="377"/>
      <c r="B268" s="380"/>
      <c r="C268" s="354"/>
      <c r="D268" s="359"/>
      <c r="E268" s="372"/>
      <c r="F268" s="359"/>
      <c r="G268" s="372"/>
      <c r="H268" s="372"/>
      <c r="I268" s="372"/>
      <c r="J268" s="372"/>
      <c r="K268" s="30" t="s">
        <v>320</v>
      </c>
      <c r="L268" s="135"/>
      <c r="M268" s="232"/>
      <c r="N268" s="124">
        <f t="shared" si="42"/>
        <v>0</v>
      </c>
      <c r="O268" s="32">
        <v>0.8</v>
      </c>
    </row>
    <row r="269" spans="1:15" ht="16.5" thickBot="1" x14ac:dyDescent="0.3">
      <c r="A269" s="378"/>
      <c r="B269" s="381"/>
      <c r="C269" s="358"/>
      <c r="D269" s="382"/>
      <c r="E269" s="373"/>
      <c r="F269" s="382"/>
      <c r="G269" s="373"/>
      <c r="H269" s="373"/>
      <c r="I269" s="373"/>
      <c r="J269" s="373"/>
      <c r="K269" s="43" t="s">
        <v>26</v>
      </c>
      <c r="L269" s="125"/>
      <c r="M269" s="233">
        <f>SUM(M257:M268)</f>
        <v>0</v>
      </c>
      <c r="N269" s="126">
        <f>IFERROR(IF((+L269/M269)&gt;100%,100%,(L269/M269)),0%)</f>
        <v>0</v>
      </c>
      <c r="O269" s="127">
        <v>0.8</v>
      </c>
    </row>
    <row r="270" spans="1:15" ht="31.5" x14ac:dyDescent="0.25">
      <c r="A270" s="271" t="s">
        <v>400</v>
      </c>
      <c r="B270" s="276"/>
      <c r="C270" s="338" t="s">
        <v>387</v>
      </c>
      <c r="D270" s="268" t="s">
        <v>388</v>
      </c>
      <c r="E270" s="313" t="s">
        <v>29</v>
      </c>
      <c r="F270" s="313" t="s">
        <v>389</v>
      </c>
      <c r="G270" s="313" t="s">
        <v>390</v>
      </c>
      <c r="H270" s="268" t="s">
        <v>391</v>
      </c>
      <c r="I270" s="268" t="s">
        <v>392</v>
      </c>
      <c r="J270" s="268" t="s">
        <v>393</v>
      </c>
      <c r="K270" s="1" t="s">
        <v>58</v>
      </c>
      <c r="L270" s="5"/>
      <c r="M270" s="234"/>
      <c r="N270" s="75">
        <f>IFERROR(+L270/M270,0)</f>
        <v>0</v>
      </c>
      <c r="O270" s="17">
        <v>1</v>
      </c>
    </row>
    <row r="271" spans="1:15" ht="31.5" x14ac:dyDescent="0.25">
      <c r="A271" s="271"/>
      <c r="B271" s="276"/>
      <c r="C271" s="339"/>
      <c r="D271" s="269"/>
      <c r="E271" s="303"/>
      <c r="F271" s="303"/>
      <c r="G271" s="303"/>
      <c r="H271" s="269"/>
      <c r="I271" s="269"/>
      <c r="J271" s="269"/>
      <c r="K271" s="1" t="s">
        <v>59</v>
      </c>
      <c r="L271" s="5"/>
      <c r="M271" s="235"/>
      <c r="N271" s="75">
        <f t="shared" ref="N271:N272" si="43">IFERROR(+L271/M271,0)</f>
        <v>0</v>
      </c>
      <c r="O271" s="17">
        <v>1</v>
      </c>
    </row>
    <row r="272" spans="1:15" ht="31.5" x14ac:dyDescent="0.25">
      <c r="A272" s="271"/>
      <c r="B272" s="276"/>
      <c r="C272" s="339"/>
      <c r="D272" s="269"/>
      <c r="E272" s="303"/>
      <c r="F272" s="303"/>
      <c r="G272" s="303"/>
      <c r="H272" s="269"/>
      <c r="I272" s="269"/>
      <c r="J272" s="269"/>
      <c r="K272" s="1" t="s">
        <v>60</v>
      </c>
      <c r="L272" s="5"/>
      <c r="M272" s="129"/>
      <c r="N272" s="75">
        <f t="shared" si="43"/>
        <v>0</v>
      </c>
      <c r="O272" s="17">
        <v>1</v>
      </c>
    </row>
    <row r="273" spans="1:15" ht="15.75" x14ac:dyDescent="0.25">
      <c r="A273" s="271"/>
      <c r="B273" s="276"/>
      <c r="C273" s="339"/>
      <c r="D273" s="269"/>
      <c r="E273" s="303"/>
      <c r="F273" s="303"/>
      <c r="G273" s="303"/>
      <c r="H273" s="269"/>
      <c r="I273" s="269"/>
      <c r="J273" s="269"/>
      <c r="K273" s="11" t="s">
        <v>26</v>
      </c>
      <c r="L273" s="7"/>
      <c r="M273" s="196">
        <v>17</v>
      </c>
      <c r="N273" s="8">
        <f>IFERROR(IF((+L273/M273)&gt;100%,100%,(L273/M273)),0%)</f>
        <v>0</v>
      </c>
      <c r="O273" s="8">
        <v>0.7</v>
      </c>
    </row>
    <row r="274" spans="1:15" ht="102" customHeight="1" x14ac:dyDescent="0.25">
      <c r="A274" s="271"/>
      <c r="B274" s="276"/>
      <c r="C274" s="268" t="s">
        <v>394</v>
      </c>
      <c r="D274" s="298" t="s">
        <v>395</v>
      </c>
      <c r="E274" s="313" t="s">
        <v>102</v>
      </c>
      <c r="F274" s="338" t="s">
        <v>389</v>
      </c>
      <c r="G274" s="268" t="s">
        <v>396</v>
      </c>
      <c r="H274" s="268" t="s">
        <v>397</v>
      </c>
      <c r="I274" s="265" t="s">
        <v>398</v>
      </c>
      <c r="J274" s="268" t="s">
        <v>399</v>
      </c>
      <c r="K274" s="1" t="s">
        <v>58</v>
      </c>
      <c r="L274" s="5"/>
      <c r="M274" s="199">
        <v>8</v>
      </c>
      <c r="N274" s="75">
        <f>IFERROR(+L274/M274,0)</f>
        <v>0</v>
      </c>
      <c r="O274" s="17">
        <v>1</v>
      </c>
    </row>
    <row r="275" spans="1:15" ht="31.5" x14ac:dyDescent="0.25">
      <c r="A275" s="271"/>
      <c r="B275" s="276"/>
      <c r="C275" s="269"/>
      <c r="D275" s="299"/>
      <c r="E275" s="303"/>
      <c r="F275" s="339"/>
      <c r="G275" s="269"/>
      <c r="H275" s="269"/>
      <c r="I275" s="266"/>
      <c r="J275" s="269"/>
      <c r="K275" s="1" t="s">
        <v>59</v>
      </c>
      <c r="L275" s="5"/>
      <c r="M275" s="199">
        <v>4</v>
      </c>
      <c r="N275" s="75">
        <f t="shared" ref="N275:N276" si="44">IFERROR(+L275/M275,0)</f>
        <v>0</v>
      </c>
      <c r="O275" s="17">
        <v>1</v>
      </c>
    </row>
    <row r="276" spans="1:15" ht="31.5" x14ac:dyDescent="0.25">
      <c r="A276" s="271"/>
      <c r="B276" s="276"/>
      <c r="C276" s="269"/>
      <c r="D276" s="299"/>
      <c r="E276" s="303"/>
      <c r="F276" s="339"/>
      <c r="G276" s="269"/>
      <c r="H276" s="269"/>
      <c r="I276" s="266"/>
      <c r="J276" s="269"/>
      <c r="K276" s="1" t="s">
        <v>60</v>
      </c>
      <c r="L276" s="5"/>
      <c r="M276" s="199">
        <v>1</v>
      </c>
      <c r="N276" s="75">
        <f t="shared" si="44"/>
        <v>0</v>
      </c>
      <c r="O276" s="17">
        <v>1</v>
      </c>
    </row>
    <row r="277" spans="1:15" ht="16.5" thickBot="1" x14ac:dyDescent="0.3">
      <c r="A277" s="272"/>
      <c r="B277" s="370"/>
      <c r="C277" s="281"/>
      <c r="D277" s="300"/>
      <c r="E277" s="408"/>
      <c r="F277" s="371"/>
      <c r="G277" s="281"/>
      <c r="H277" s="281"/>
      <c r="I277" s="267"/>
      <c r="J277" s="281"/>
      <c r="K277" s="27" t="s">
        <v>26</v>
      </c>
      <c r="L277" s="28"/>
      <c r="M277" s="200">
        <f>SUM(M274:M276)</f>
        <v>13</v>
      </c>
      <c r="N277" s="130">
        <f>IFERROR(IF((+L277/M277)&gt;100%,100%,(L277/M277)),0%)</f>
        <v>0</v>
      </c>
      <c r="O277" s="29">
        <v>1</v>
      </c>
    </row>
    <row r="278" spans="1:15" ht="15.75" x14ac:dyDescent="0.25">
      <c r="A278" s="337" t="s">
        <v>411</v>
      </c>
      <c r="B278" s="357">
        <v>1</v>
      </c>
      <c r="C278" s="367" t="s">
        <v>401</v>
      </c>
      <c r="D278" s="364" t="s">
        <v>402</v>
      </c>
      <c r="E278" s="368" t="s">
        <v>14</v>
      </c>
      <c r="F278" s="364" t="s">
        <v>403</v>
      </c>
      <c r="G278" s="368" t="s">
        <v>16</v>
      </c>
      <c r="H278" s="361" t="s">
        <v>404</v>
      </c>
      <c r="I278" s="363" t="s">
        <v>405</v>
      </c>
      <c r="J278" s="364" t="s">
        <v>406</v>
      </c>
      <c r="K278" s="23" t="s">
        <v>117</v>
      </c>
      <c r="L278" s="24"/>
      <c r="M278" s="195"/>
      <c r="N278" s="131">
        <f>IFERROR(L278/M278,0)</f>
        <v>0</v>
      </c>
      <c r="O278" s="26">
        <v>0.9</v>
      </c>
    </row>
    <row r="279" spans="1:15" ht="15.75" x14ac:dyDescent="0.25">
      <c r="A279" s="271"/>
      <c r="B279" s="276"/>
      <c r="C279" s="278"/>
      <c r="D279" s="266"/>
      <c r="E279" s="369"/>
      <c r="F279" s="266"/>
      <c r="G279" s="369"/>
      <c r="H279" s="362"/>
      <c r="I279" s="307"/>
      <c r="J279" s="266"/>
      <c r="K279" s="1" t="s">
        <v>118</v>
      </c>
      <c r="L279" s="2"/>
      <c r="M279" s="177"/>
      <c r="N279" s="75">
        <f>IFERROR(L279/M279,0)</f>
        <v>0</v>
      </c>
      <c r="O279" s="4">
        <v>0.9</v>
      </c>
    </row>
    <row r="280" spans="1:15" ht="15.75" x14ac:dyDescent="0.25">
      <c r="A280" s="271"/>
      <c r="B280" s="282"/>
      <c r="C280" s="278"/>
      <c r="D280" s="266"/>
      <c r="E280" s="369"/>
      <c r="F280" s="266"/>
      <c r="G280" s="369"/>
      <c r="H280" s="362"/>
      <c r="I280" s="307"/>
      <c r="J280" s="266"/>
      <c r="K280" s="11" t="s">
        <v>26</v>
      </c>
      <c r="L280" s="7"/>
      <c r="M280" s="196"/>
      <c r="N280" s="76">
        <f>IFERROR(IF((+L280/M280)&gt;100%,100%,(L280/M280)),0%)</f>
        <v>0</v>
      </c>
      <c r="O280" s="8">
        <v>0.9</v>
      </c>
    </row>
    <row r="281" spans="1:15" ht="15.75" x14ac:dyDescent="0.25">
      <c r="A281" s="271"/>
      <c r="B281" s="275">
        <v>2</v>
      </c>
      <c r="C281" s="278" t="s">
        <v>394</v>
      </c>
      <c r="D281" s="278" t="s">
        <v>407</v>
      </c>
      <c r="E281" s="365" t="s">
        <v>102</v>
      </c>
      <c r="F281" s="278" t="s">
        <v>403</v>
      </c>
      <c r="G281" s="365" t="s">
        <v>16</v>
      </c>
      <c r="H281" s="278" t="s">
        <v>408</v>
      </c>
      <c r="I281" s="304" t="s">
        <v>409</v>
      </c>
      <c r="J281" s="278" t="s">
        <v>410</v>
      </c>
      <c r="K281" s="1" t="s">
        <v>117</v>
      </c>
      <c r="L281" s="2"/>
      <c r="M281" s="177"/>
      <c r="N281" s="75">
        <f>IFERROR(L281/M281,0)</f>
        <v>0</v>
      </c>
      <c r="O281" s="4">
        <v>1</v>
      </c>
    </row>
    <row r="282" spans="1:15" ht="15.75" x14ac:dyDescent="0.25">
      <c r="A282" s="271"/>
      <c r="B282" s="276"/>
      <c r="C282" s="278"/>
      <c r="D282" s="278"/>
      <c r="E282" s="365"/>
      <c r="F282" s="278"/>
      <c r="G282" s="365"/>
      <c r="H282" s="278"/>
      <c r="I282" s="304"/>
      <c r="J282" s="278"/>
      <c r="K282" s="1" t="s">
        <v>118</v>
      </c>
      <c r="L282" s="2"/>
      <c r="M282" s="177"/>
      <c r="N282" s="75">
        <f>IFERROR(L282/M282,0)</f>
        <v>0</v>
      </c>
      <c r="O282" s="4">
        <v>1</v>
      </c>
    </row>
    <row r="283" spans="1:15" ht="151.5" customHeight="1" thickBot="1" x14ac:dyDescent="0.3">
      <c r="A283" s="272"/>
      <c r="B283" s="277"/>
      <c r="C283" s="284"/>
      <c r="D283" s="284"/>
      <c r="E283" s="366"/>
      <c r="F283" s="284"/>
      <c r="G283" s="366"/>
      <c r="H283" s="284"/>
      <c r="I283" s="360"/>
      <c r="J283" s="284"/>
      <c r="K283" s="27" t="s">
        <v>26</v>
      </c>
      <c r="L283" s="261"/>
      <c r="M283" s="200"/>
      <c r="N283" s="130">
        <f>IFERROR(IF((+L283/M283)&gt;100%,100%,(L283/M283)),0%)</f>
        <v>0</v>
      </c>
      <c r="O283" s="29">
        <v>1</v>
      </c>
    </row>
    <row r="284" spans="1:15" ht="15.75" x14ac:dyDescent="0.25">
      <c r="A284" s="271" t="s">
        <v>431</v>
      </c>
      <c r="B284" s="275">
        <v>1</v>
      </c>
      <c r="C284" s="268" t="s">
        <v>412</v>
      </c>
      <c r="D284" s="268" t="s">
        <v>413</v>
      </c>
      <c r="E284" s="313" t="s">
        <v>102</v>
      </c>
      <c r="F284" s="268" t="s">
        <v>30</v>
      </c>
      <c r="G284" s="268" t="s">
        <v>16</v>
      </c>
      <c r="H284" s="268" t="s">
        <v>414</v>
      </c>
      <c r="I284" s="268" t="s">
        <v>415</v>
      </c>
      <c r="J284" s="268" t="s">
        <v>416</v>
      </c>
      <c r="K284" s="1" t="s">
        <v>74</v>
      </c>
      <c r="L284" s="112"/>
      <c r="M284" s="214">
        <v>42</v>
      </c>
      <c r="N284" s="111">
        <f>IFERROR(L284/M284,0)</f>
        <v>0</v>
      </c>
      <c r="O284" s="132">
        <v>1</v>
      </c>
    </row>
    <row r="285" spans="1:15" ht="15.75" x14ac:dyDescent="0.25">
      <c r="A285" s="271"/>
      <c r="B285" s="276"/>
      <c r="C285" s="269"/>
      <c r="D285" s="269"/>
      <c r="E285" s="303"/>
      <c r="F285" s="269"/>
      <c r="G285" s="269"/>
      <c r="H285" s="269"/>
      <c r="I285" s="269"/>
      <c r="J285" s="269"/>
      <c r="K285" s="1" t="s">
        <v>75</v>
      </c>
      <c r="L285" s="112"/>
      <c r="M285" s="214">
        <v>146</v>
      </c>
      <c r="N285" s="111">
        <f t="shared" ref="N285:N287" si="45">IFERROR(L285/M285,0)</f>
        <v>0</v>
      </c>
      <c r="O285" s="132">
        <v>1</v>
      </c>
    </row>
    <row r="286" spans="1:15" ht="15.75" x14ac:dyDescent="0.25">
      <c r="A286" s="271"/>
      <c r="B286" s="276"/>
      <c r="C286" s="269"/>
      <c r="D286" s="269"/>
      <c r="E286" s="303"/>
      <c r="F286" s="269"/>
      <c r="G286" s="269"/>
      <c r="H286" s="269"/>
      <c r="I286" s="269"/>
      <c r="J286" s="269"/>
      <c r="K286" s="1" t="s">
        <v>76</v>
      </c>
      <c r="L286" s="112"/>
      <c r="M286" s="214">
        <v>21</v>
      </c>
      <c r="N286" s="111">
        <f t="shared" si="45"/>
        <v>0</v>
      </c>
      <c r="O286" s="132">
        <v>1</v>
      </c>
    </row>
    <row r="287" spans="1:15" ht="15.75" x14ac:dyDescent="0.25">
      <c r="A287" s="271"/>
      <c r="B287" s="276"/>
      <c r="C287" s="269"/>
      <c r="D287" s="269"/>
      <c r="E287" s="303"/>
      <c r="F287" s="269"/>
      <c r="G287" s="269"/>
      <c r="H287" s="269"/>
      <c r="I287" s="269"/>
      <c r="J287" s="269"/>
      <c r="K287" s="1" t="s">
        <v>77</v>
      </c>
      <c r="L287" s="112"/>
      <c r="M287" s="214">
        <v>31</v>
      </c>
      <c r="N287" s="111">
        <f t="shared" si="45"/>
        <v>0</v>
      </c>
      <c r="O287" s="132">
        <v>1</v>
      </c>
    </row>
    <row r="288" spans="1:15" ht="15.75" x14ac:dyDescent="0.25">
      <c r="A288" s="271"/>
      <c r="B288" s="282"/>
      <c r="C288" s="269"/>
      <c r="D288" s="269"/>
      <c r="E288" s="303"/>
      <c r="F288" s="269"/>
      <c r="G288" s="269"/>
      <c r="H288" s="269"/>
      <c r="I288" s="269"/>
      <c r="J288" s="269"/>
      <c r="K288" s="11" t="s">
        <v>26</v>
      </c>
      <c r="L288" s="7"/>
      <c r="M288" s="196">
        <f>SUM(M284:M287)</f>
        <v>240</v>
      </c>
      <c r="N288" s="8">
        <f>IFERROR(IF((+L288/M288)&gt;100%,100%,(L288/M288)),0%)</f>
        <v>0</v>
      </c>
      <c r="O288" s="8">
        <v>1</v>
      </c>
    </row>
    <row r="289" spans="1:15" ht="15.75" x14ac:dyDescent="0.25">
      <c r="A289" s="271"/>
      <c r="B289" s="275">
        <v>2</v>
      </c>
      <c r="C289" s="268" t="s">
        <v>417</v>
      </c>
      <c r="D289" s="298" t="s">
        <v>418</v>
      </c>
      <c r="E289" s="313" t="s">
        <v>102</v>
      </c>
      <c r="F289" s="268" t="s">
        <v>30</v>
      </c>
      <c r="G289" s="268" t="s">
        <v>16</v>
      </c>
      <c r="H289" s="268" t="s">
        <v>419</v>
      </c>
      <c r="I289" s="265" t="s">
        <v>420</v>
      </c>
      <c r="J289" s="268" t="s">
        <v>421</v>
      </c>
      <c r="K289" s="1" t="s">
        <v>74</v>
      </c>
      <c r="L289" s="112"/>
      <c r="M289" s="214"/>
      <c r="N289" s="111">
        <f t="shared" ref="N289:N292" si="46">IFERROR(L289/M289,0)</f>
        <v>0</v>
      </c>
      <c r="O289" s="132">
        <v>0.8</v>
      </c>
    </row>
    <row r="290" spans="1:15" ht="15.75" x14ac:dyDescent="0.25">
      <c r="A290" s="271"/>
      <c r="B290" s="276"/>
      <c r="C290" s="269"/>
      <c r="D290" s="299"/>
      <c r="E290" s="303"/>
      <c r="F290" s="269"/>
      <c r="G290" s="269"/>
      <c r="H290" s="269"/>
      <c r="I290" s="266"/>
      <c r="J290" s="269"/>
      <c r="K290" s="1" t="s">
        <v>75</v>
      </c>
      <c r="L290" s="112"/>
      <c r="M290" s="214"/>
      <c r="N290" s="111">
        <f t="shared" si="46"/>
        <v>0</v>
      </c>
      <c r="O290" s="132">
        <v>0.8</v>
      </c>
    </row>
    <row r="291" spans="1:15" ht="15.75" x14ac:dyDescent="0.25">
      <c r="A291" s="271"/>
      <c r="B291" s="276"/>
      <c r="C291" s="269"/>
      <c r="D291" s="299"/>
      <c r="E291" s="303"/>
      <c r="F291" s="269"/>
      <c r="G291" s="269"/>
      <c r="H291" s="269"/>
      <c r="I291" s="266"/>
      <c r="J291" s="269"/>
      <c r="K291" s="1" t="s">
        <v>76</v>
      </c>
      <c r="L291" s="112"/>
      <c r="M291" s="214"/>
      <c r="N291" s="111">
        <f t="shared" si="46"/>
        <v>0</v>
      </c>
      <c r="O291" s="132">
        <v>0.8</v>
      </c>
    </row>
    <row r="292" spans="1:15" ht="15.75" x14ac:dyDescent="0.25">
      <c r="A292" s="271"/>
      <c r="B292" s="276"/>
      <c r="C292" s="269"/>
      <c r="D292" s="299"/>
      <c r="E292" s="303"/>
      <c r="F292" s="269"/>
      <c r="G292" s="269"/>
      <c r="H292" s="269"/>
      <c r="I292" s="266"/>
      <c r="J292" s="269"/>
      <c r="K292" s="1" t="s">
        <v>77</v>
      </c>
      <c r="L292" s="112"/>
      <c r="M292" s="214"/>
      <c r="N292" s="111">
        <f t="shared" si="46"/>
        <v>0</v>
      </c>
      <c r="O292" s="132">
        <v>0.8</v>
      </c>
    </row>
    <row r="293" spans="1:15" ht="15.75" x14ac:dyDescent="0.25">
      <c r="A293" s="271"/>
      <c r="B293" s="282"/>
      <c r="C293" s="270"/>
      <c r="D293" s="326"/>
      <c r="E293" s="303"/>
      <c r="F293" s="269"/>
      <c r="G293" s="269"/>
      <c r="H293" s="270"/>
      <c r="I293" s="283"/>
      <c r="J293" s="270"/>
      <c r="K293" s="11" t="s">
        <v>26</v>
      </c>
      <c r="L293" s="7"/>
      <c r="M293" s="196">
        <f>SUM(M289:M292)</f>
        <v>0</v>
      </c>
      <c r="N293" s="76">
        <f>IFERROR(IF((+L293/M293)&gt;100%,100%,(L293/M293)),0%)</f>
        <v>0</v>
      </c>
      <c r="O293" s="8">
        <v>0.8</v>
      </c>
    </row>
    <row r="294" spans="1:15" ht="15.75" x14ac:dyDescent="0.25">
      <c r="A294" s="271"/>
      <c r="B294" s="275">
        <v>3</v>
      </c>
      <c r="C294" s="263" t="s">
        <v>422</v>
      </c>
      <c r="D294" s="278" t="s">
        <v>423</v>
      </c>
      <c r="E294" s="313" t="s">
        <v>102</v>
      </c>
      <c r="F294" s="268" t="s">
        <v>30</v>
      </c>
      <c r="G294" s="268" t="s">
        <v>16</v>
      </c>
      <c r="H294" s="263" t="s">
        <v>424</v>
      </c>
      <c r="I294" s="265" t="s">
        <v>415</v>
      </c>
      <c r="J294" s="263" t="s">
        <v>425</v>
      </c>
      <c r="K294" s="1" t="s">
        <v>74</v>
      </c>
      <c r="L294" s="112"/>
      <c r="M294" s="214"/>
      <c r="N294" s="111">
        <f t="shared" ref="N294:N297" si="47">IFERROR(L294/M294,0)</f>
        <v>0</v>
      </c>
      <c r="O294" s="132">
        <v>1</v>
      </c>
    </row>
    <row r="295" spans="1:15" ht="15.75" x14ac:dyDescent="0.25">
      <c r="A295" s="271"/>
      <c r="B295" s="276"/>
      <c r="C295" s="263"/>
      <c r="D295" s="279"/>
      <c r="E295" s="303"/>
      <c r="F295" s="269"/>
      <c r="G295" s="269"/>
      <c r="H295" s="263"/>
      <c r="I295" s="266"/>
      <c r="J295" s="263"/>
      <c r="K295" s="1" t="s">
        <v>75</v>
      </c>
      <c r="L295" s="112"/>
      <c r="M295" s="214"/>
      <c r="N295" s="111">
        <f t="shared" si="47"/>
        <v>0</v>
      </c>
      <c r="O295" s="132">
        <v>1</v>
      </c>
    </row>
    <row r="296" spans="1:15" ht="15.75" x14ac:dyDescent="0.25">
      <c r="A296" s="271"/>
      <c r="B296" s="276"/>
      <c r="C296" s="263"/>
      <c r="D296" s="279"/>
      <c r="E296" s="303"/>
      <c r="F296" s="269"/>
      <c r="G296" s="269"/>
      <c r="H296" s="263"/>
      <c r="I296" s="266"/>
      <c r="J296" s="263"/>
      <c r="K296" s="1" t="s">
        <v>76</v>
      </c>
      <c r="L296" s="112"/>
      <c r="M296" s="214"/>
      <c r="N296" s="111">
        <f t="shared" si="47"/>
        <v>0</v>
      </c>
      <c r="O296" s="132">
        <v>1</v>
      </c>
    </row>
    <row r="297" spans="1:15" ht="15.75" x14ac:dyDescent="0.25">
      <c r="A297" s="271"/>
      <c r="B297" s="276"/>
      <c r="C297" s="263"/>
      <c r="D297" s="279"/>
      <c r="E297" s="303"/>
      <c r="F297" s="269"/>
      <c r="G297" s="269"/>
      <c r="H297" s="263"/>
      <c r="I297" s="266"/>
      <c r="J297" s="263"/>
      <c r="K297" s="1" t="s">
        <v>77</v>
      </c>
      <c r="L297" s="112"/>
      <c r="M297" s="214"/>
      <c r="N297" s="111">
        <f t="shared" si="47"/>
        <v>0</v>
      </c>
      <c r="O297" s="132">
        <v>1</v>
      </c>
    </row>
    <row r="298" spans="1:15" ht="15.75" x14ac:dyDescent="0.25">
      <c r="A298" s="271"/>
      <c r="B298" s="282"/>
      <c r="C298" s="263"/>
      <c r="D298" s="279"/>
      <c r="E298" s="314"/>
      <c r="F298" s="270"/>
      <c r="G298" s="270"/>
      <c r="H298" s="263"/>
      <c r="I298" s="283"/>
      <c r="J298" s="263"/>
      <c r="K298" s="6" t="s">
        <v>26</v>
      </c>
      <c r="L298" s="7"/>
      <c r="M298" s="196">
        <f>SUM(M294:M297)</f>
        <v>0</v>
      </c>
      <c r="N298" s="76">
        <f>IFERROR(IF((+L298/M298)&gt;100%,100%,(L298/M298)),0%)</f>
        <v>0</v>
      </c>
      <c r="O298" s="8">
        <v>1</v>
      </c>
    </row>
    <row r="299" spans="1:15" ht="15.75" x14ac:dyDescent="0.25">
      <c r="A299" s="271"/>
      <c r="B299" s="275">
        <v>4</v>
      </c>
      <c r="C299" s="263" t="s">
        <v>426</v>
      </c>
      <c r="D299" s="278" t="s">
        <v>427</v>
      </c>
      <c r="E299" s="313" t="s">
        <v>102</v>
      </c>
      <c r="F299" s="268" t="s">
        <v>30</v>
      </c>
      <c r="G299" s="268" t="s">
        <v>16</v>
      </c>
      <c r="H299" s="263" t="s">
        <v>428</v>
      </c>
      <c r="I299" s="265" t="s">
        <v>429</v>
      </c>
      <c r="J299" s="263" t="s">
        <v>430</v>
      </c>
      <c r="K299" s="1" t="s">
        <v>74</v>
      </c>
      <c r="L299" s="112"/>
      <c r="M299" s="214"/>
      <c r="N299" s="111">
        <f t="shared" ref="N299:N302" si="48">IFERROR(L299/M299,0)</f>
        <v>0</v>
      </c>
      <c r="O299" s="132">
        <v>1</v>
      </c>
    </row>
    <row r="300" spans="1:15" ht="15.75" x14ac:dyDescent="0.25">
      <c r="A300" s="271"/>
      <c r="B300" s="276"/>
      <c r="C300" s="263"/>
      <c r="D300" s="279"/>
      <c r="E300" s="303"/>
      <c r="F300" s="269"/>
      <c r="G300" s="269"/>
      <c r="H300" s="263"/>
      <c r="I300" s="266"/>
      <c r="J300" s="263"/>
      <c r="K300" s="1" t="s">
        <v>75</v>
      </c>
      <c r="L300" s="112"/>
      <c r="M300" s="214"/>
      <c r="N300" s="111">
        <f t="shared" si="48"/>
        <v>0</v>
      </c>
      <c r="O300" s="132">
        <v>1</v>
      </c>
    </row>
    <row r="301" spans="1:15" ht="15.75" x14ac:dyDescent="0.25">
      <c r="A301" s="271"/>
      <c r="B301" s="276"/>
      <c r="C301" s="263"/>
      <c r="D301" s="279"/>
      <c r="E301" s="303"/>
      <c r="F301" s="269"/>
      <c r="G301" s="269"/>
      <c r="H301" s="263"/>
      <c r="I301" s="266"/>
      <c r="J301" s="263"/>
      <c r="K301" s="1" t="s">
        <v>76</v>
      </c>
      <c r="L301" s="112"/>
      <c r="M301" s="214"/>
      <c r="N301" s="111">
        <f t="shared" si="48"/>
        <v>0</v>
      </c>
      <c r="O301" s="132">
        <v>1</v>
      </c>
    </row>
    <row r="302" spans="1:15" ht="15.75" x14ac:dyDescent="0.25">
      <c r="A302" s="271"/>
      <c r="B302" s="276"/>
      <c r="C302" s="263"/>
      <c r="D302" s="279"/>
      <c r="E302" s="303"/>
      <c r="F302" s="269"/>
      <c r="G302" s="269"/>
      <c r="H302" s="263"/>
      <c r="I302" s="266"/>
      <c r="J302" s="263"/>
      <c r="K302" s="1" t="s">
        <v>77</v>
      </c>
      <c r="L302" s="112"/>
      <c r="M302" s="214"/>
      <c r="N302" s="111">
        <f t="shared" si="48"/>
        <v>0</v>
      </c>
      <c r="O302" s="132">
        <v>1</v>
      </c>
    </row>
    <row r="303" spans="1:15" ht="16.5" thickBot="1" x14ac:dyDescent="0.3">
      <c r="A303" s="272"/>
      <c r="B303" s="277"/>
      <c r="C303" s="264"/>
      <c r="D303" s="280"/>
      <c r="E303" s="408"/>
      <c r="F303" s="281"/>
      <c r="G303" s="281"/>
      <c r="H303" s="264"/>
      <c r="I303" s="267"/>
      <c r="J303" s="264"/>
      <c r="K303" s="27" t="s">
        <v>26</v>
      </c>
      <c r="L303" s="28"/>
      <c r="M303" s="200">
        <f>SUM(M299:M302)</f>
        <v>0</v>
      </c>
      <c r="N303" s="130">
        <f>IFERROR(IF((+L303/M303)&gt;100%,100%,(L303/M303)),0%)</f>
        <v>0</v>
      </c>
      <c r="O303" s="29">
        <v>1</v>
      </c>
    </row>
    <row r="304" spans="1:15" ht="15.75" x14ac:dyDescent="0.25">
      <c r="A304" s="271" t="s">
        <v>681</v>
      </c>
      <c r="B304" s="275">
        <v>1</v>
      </c>
      <c r="C304" s="355" t="s">
        <v>432</v>
      </c>
      <c r="D304" s="354" t="s">
        <v>433</v>
      </c>
      <c r="E304" s="372" t="s">
        <v>14</v>
      </c>
      <c r="F304" s="354" t="s">
        <v>434</v>
      </c>
      <c r="G304" s="354" t="s">
        <v>16</v>
      </c>
      <c r="H304" s="354" t="s">
        <v>435</v>
      </c>
      <c r="I304" s="354" t="s">
        <v>436</v>
      </c>
      <c r="J304" s="354" t="s">
        <v>437</v>
      </c>
      <c r="K304" s="10" t="s">
        <v>74</v>
      </c>
      <c r="L304" s="133"/>
      <c r="M304" s="46"/>
      <c r="N304" s="124">
        <f>IFERROR(+L304/M304,0)</f>
        <v>0</v>
      </c>
      <c r="O304" s="134">
        <v>1</v>
      </c>
    </row>
    <row r="305" spans="1:15" ht="15.75" x14ac:dyDescent="0.25">
      <c r="A305" s="271"/>
      <c r="B305" s="276"/>
      <c r="C305" s="355"/>
      <c r="D305" s="354"/>
      <c r="E305" s="372"/>
      <c r="F305" s="354"/>
      <c r="G305" s="354"/>
      <c r="H305" s="354"/>
      <c r="I305" s="354"/>
      <c r="J305" s="354"/>
      <c r="K305" s="10" t="s">
        <v>75</v>
      </c>
      <c r="L305" s="135"/>
      <c r="M305" s="232"/>
      <c r="N305" s="124">
        <f t="shared" ref="N305:N307" si="49">IFERROR(+L305/M305,0)</f>
        <v>0</v>
      </c>
      <c r="O305" s="134">
        <v>1</v>
      </c>
    </row>
    <row r="306" spans="1:15" ht="15.75" x14ac:dyDescent="0.25">
      <c r="A306" s="271"/>
      <c r="B306" s="276"/>
      <c r="C306" s="355"/>
      <c r="D306" s="354"/>
      <c r="E306" s="372"/>
      <c r="F306" s="354"/>
      <c r="G306" s="354"/>
      <c r="H306" s="354"/>
      <c r="I306" s="354"/>
      <c r="J306" s="354"/>
      <c r="K306" s="10" t="s">
        <v>76</v>
      </c>
      <c r="L306" s="135"/>
      <c r="M306" s="232"/>
      <c r="N306" s="124">
        <f t="shared" si="49"/>
        <v>0</v>
      </c>
      <c r="O306" s="134">
        <v>1</v>
      </c>
    </row>
    <row r="307" spans="1:15" ht="15.75" x14ac:dyDescent="0.25">
      <c r="A307" s="271"/>
      <c r="B307" s="276"/>
      <c r="C307" s="355"/>
      <c r="D307" s="354"/>
      <c r="E307" s="372"/>
      <c r="F307" s="354"/>
      <c r="G307" s="354"/>
      <c r="H307" s="354"/>
      <c r="I307" s="354"/>
      <c r="J307" s="354"/>
      <c r="K307" s="10" t="s">
        <v>77</v>
      </c>
      <c r="L307" s="135"/>
      <c r="M307" s="232"/>
      <c r="N307" s="124">
        <f t="shared" si="49"/>
        <v>0</v>
      </c>
      <c r="O307" s="134">
        <v>1</v>
      </c>
    </row>
    <row r="308" spans="1:15" ht="16.5" thickBot="1" x14ac:dyDescent="0.3">
      <c r="A308" s="271"/>
      <c r="B308" s="282"/>
      <c r="C308" s="355"/>
      <c r="D308" s="354"/>
      <c r="E308" s="372"/>
      <c r="F308" s="354"/>
      <c r="G308" s="354"/>
      <c r="H308" s="354"/>
      <c r="I308" s="354"/>
      <c r="J308" s="354"/>
      <c r="K308" s="6" t="s">
        <v>26</v>
      </c>
      <c r="L308" s="122"/>
      <c r="M308" s="231">
        <f>SUM(M304:M307)</f>
        <v>0</v>
      </c>
      <c r="N308" s="123">
        <f>IFERROR(IF((+L308/M308)&gt;100%,100%,(L308/M308)),0%)</f>
        <v>0</v>
      </c>
      <c r="O308" s="29">
        <v>1</v>
      </c>
    </row>
    <row r="309" spans="1:15" ht="15.75" x14ac:dyDescent="0.25">
      <c r="A309" s="271"/>
      <c r="B309" s="275">
        <v>2</v>
      </c>
      <c r="C309" s="354" t="s">
        <v>438</v>
      </c>
      <c r="D309" s="359" t="s">
        <v>439</v>
      </c>
      <c r="E309" s="372" t="s">
        <v>29</v>
      </c>
      <c r="F309" s="355" t="s">
        <v>144</v>
      </c>
      <c r="G309" s="354" t="s">
        <v>16</v>
      </c>
      <c r="H309" s="354" t="s">
        <v>440</v>
      </c>
      <c r="I309" s="354" t="s">
        <v>441</v>
      </c>
      <c r="J309" s="354" t="s">
        <v>438</v>
      </c>
      <c r="K309" s="10" t="s">
        <v>309</v>
      </c>
      <c r="L309" s="133"/>
      <c r="M309" s="46"/>
      <c r="N309" s="124">
        <f t="shared" ref="N309:N320" si="50">IFERROR(+L309/M309,0)</f>
        <v>0</v>
      </c>
      <c r="O309" s="134">
        <v>1</v>
      </c>
    </row>
    <row r="310" spans="1:15" ht="15.75" x14ac:dyDescent="0.25">
      <c r="A310" s="271"/>
      <c r="B310" s="276"/>
      <c r="C310" s="354"/>
      <c r="D310" s="359"/>
      <c r="E310" s="372"/>
      <c r="F310" s="355"/>
      <c r="G310" s="354"/>
      <c r="H310" s="354"/>
      <c r="I310" s="354"/>
      <c r="J310" s="354"/>
      <c r="K310" s="10" t="s">
        <v>310</v>
      </c>
      <c r="L310" s="133"/>
      <c r="M310" s="46"/>
      <c r="N310" s="124">
        <f t="shared" si="50"/>
        <v>0</v>
      </c>
      <c r="O310" s="134">
        <v>1</v>
      </c>
    </row>
    <row r="311" spans="1:15" ht="15.75" x14ac:dyDescent="0.25">
      <c r="A311" s="271"/>
      <c r="B311" s="276"/>
      <c r="C311" s="354"/>
      <c r="D311" s="359"/>
      <c r="E311" s="372"/>
      <c r="F311" s="355"/>
      <c r="G311" s="354"/>
      <c r="H311" s="354"/>
      <c r="I311" s="354"/>
      <c r="J311" s="354"/>
      <c r="K311" s="10" t="s">
        <v>311</v>
      </c>
      <c r="L311" s="133"/>
      <c r="M311" s="46"/>
      <c r="N311" s="124">
        <f t="shared" si="50"/>
        <v>0</v>
      </c>
      <c r="O311" s="134">
        <v>1</v>
      </c>
    </row>
    <row r="312" spans="1:15" ht="15.75" x14ac:dyDescent="0.25">
      <c r="A312" s="271"/>
      <c r="B312" s="276"/>
      <c r="C312" s="354"/>
      <c r="D312" s="359"/>
      <c r="E312" s="372"/>
      <c r="F312" s="355"/>
      <c r="G312" s="354"/>
      <c r="H312" s="354"/>
      <c r="I312" s="354"/>
      <c r="J312" s="354"/>
      <c r="K312" s="10" t="s">
        <v>312</v>
      </c>
      <c r="L312" s="135"/>
      <c r="M312" s="232"/>
      <c r="N312" s="124">
        <f t="shared" si="50"/>
        <v>0</v>
      </c>
      <c r="O312" s="134">
        <v>1</v>
      </c>
    </row>
    <row r="313" spans="1:15" ht="15.75" x14ac:dyDescent="0.25">
      <c r="A313" s="271"/>
      <c r="B313" s="276"/>
      <c r="C313" s="354"/>
      <c r="D313" s="359"/>
      <c r="E313" s="372"/>
      <c r="F313" s="355"/>
      <c r="G313" s="354"/>
      <c r="H313" s="354"/>
      <c r="I313" s="354"/>
      <c r="J313" s="354"/>
      <c r="K313" s="10" t="s">
        <v>313</v>
      </c>
      <c r="L313" s="135"/>
      <c r="M313" s="232"/>
      <c r="N313" s="124">
        <f t="shared" si="50"/>
        <v>0</v>
      </c>
      <c r="O313" s="134">
        <v>1</v>
      </c>
    </row>
    <row r="314" spans="1:15" ht="15.75" x14ac:dyDescent="0.25">
      <c r="A314" s="271"/>
      <c r="B314" s="276"/>
      <c r="C314" s="354"/>
      <c r="D314" s="359"/>
      <c r="E314" s="372"/>
      <c r="F314" s="355"/>
      <c r="G314" s="354"/>
      <c r="H314" s="354"/>
      <c r="I314" s="354"/>
      <c r="J314" s="354"/>
      <c r="K314" s="10" t="s">
        <v>314</v>
      </c>
      <c r="L314" s="135"/>
      <c r="M314" s="232"/>
      <c r="N314" s="124">
        <f t="shared" si="50"/>
        <v>0</v>
      </c>
      <c r="O314" s="134">
        <v>1</v>
      </c>
    </row>
    <row r="315" spans="1:15" ht="15.75" x14ac:dyDescent="0.25">
      <c r="A315" s="271"/>
      <c r="B315" s="276"/>
      <c r="C315" s="354"/>
      <c r="D315" s="359"/>
      <c r="E315" s="372"/>
      <c r="F315" s="355"/>
      <c r="G315" s="354"/>
      <c r="H315" s="354"/>
      <c r="I315" s="354"/>
      <c r="J315" s="354"/>
      <c r="K315" s="10" t="s">
        <v>315</v>
      </c>
      <c r="L315" s="135"/>
      <c r="M315" s="232"/>
      <c r="N315" s="124">
        <f t="shared" si="50"/>
        <v>0</v>
      </c>
      <c r="O315" s="134">
        <v>1</v>
      </c>
    </row>
    <row r="316" spans="1:15" ht="15.75" x14ac:dyDescent="0.25">
      <c r="A316" s="271"/>
      <c r="B316" s="276"/>
      <c r="C316" s="354"/>
      <c r="D316" s="359"/>
      <c r="E316" s="372"/>
      <c r="F316" s="355"/>
      <c r="G316" s="354"/>
      <c r="H316" s="354"/>
      <c r="I316" s="354"/>
      <c r="J316" s="354"/>
      <c r="K316" s="10" t="s">
        <v>316</v>
      </c>
      <c r="L316" s="135"/>
      <c r="M316" s="232"/>
      <c r="N316" s="124">
        <f t="shared" si="50"/>
        <v>0</v>
      </c>
      <c r="O316" s="134">
        <v>1</v>
      </c>
    </row>
    <row r="317" spans="1:15" ht="15.75" x14ac:dyDescent="0.25">
      <c r="A317" s="271"/>
      <c r="B317" s="276"/>
      <c r="C317" s="354"/>
      <c r="D317" s="359"/>
      <c r="E317" s="372"/>
      <c r="F317" s="355"/>
      <c r="G317" s="354"/>
      <c r="H317" s="354"/>
      <c r="I317" s="354"/>
      <c r="J317" s="354"/>
      <c r="K317" s="10" t="s">
        <v>317</v>
      </c>
      <c r="L317" s="135"/>
      <c r="M317" s="232"/>
      <c r="N317" s="124">
        <f t="shared" si="50"/>
        <v>0</v>
      </c>
      <c r="O317" s="134">
        <v>1</v>
      </c>
    </row>
    <row r="318" spans="1:15" ht="15.75" x14ac:dyDescent="0.25">
      <c r="A318" s="271"/>
      <c r="B318" s="276"/>
      <c r="C318" s="354"/>
      <c r="D318" s="359"/>
      <c r="E318" s="372"/>
      <c r="F318" s="355"/>
      <c r="G318" s="354"/>
      <c r="H318" s="354"/>
      <c r="I318" s="354"/>
      <c r="J318" s="354"/>
      <c r="K318" s="10" t="s">
        <v>318</v>
      </c>
      <c r="L318" s="135"/>
      <c r="M318" s="232"/>
      <c r="N318" s="124">
        <f t="shared" si="50"/>
        <v>0</v>
      </c>
      <c r="O318" s="134">
        <v>1</v>
      </c>
    </row>
    <row r="319" spans="1:15" ht="15.75" x14ac:dyDescent="0.25">
      <c r="A319" s="271"/>
      <c r="B319" s="276"/>
      <c r="C319" s="354"/>
      <c r="D319" s="359"/>
      <c r="E319" s="372"/>
      <c r="F319" s="355"/>
      <c r="G319" s="354"/>
      <c r="H319" s="354"/>
      <c r="I319" s="354"/>
      <c r="J319" s="354"/>
      <c r="K319" s="10" t="s">
        <v>319</v>
      </c>
      <c r="L319" s="135"/>
      <c r="M319" s="232"/>
      <c r="N319" s="124">
        <f t="shared" si="50"/>
        <v>0</v>
      </c>
      <c r="O319" s="134">
        <v>1</v>
      </c>
    </row>
    <row r="320" spans="1:15" ht="15.75" x14ac:dyDescent="0.25">
      <c r="A320" s="271"/>
      <c r="B320" s="276"/>
      <c r="C320" s="354"/>
      <c r="D320" s="359"/>
      <c r="E320" s="372"/>
      <c r="F320" s="355"/>
      <c r="G320" s="354"/>
      <c r="H320" s="354"/>
      <c r="I320" s="354"/>
      <c r="J320" s="354"/>
      <c r="K320" s="10" t="s">
        <v>320</v>
      </c>
      <c r="L320" s="135"/>
      <c r="M320" s="232"/>
      <c r="N320" s="124">
        <f t="shared" si="50"/>
        <v>0</v>
      </c>
      <c r="O320" s="134">
        <v>1</v>
      </c>
    </row>
    <row r="321" spans="1:15" ht="15.75" x14ac:dyDescent="0.25">
      <c r="A321" s="271"/>
      <c r="B321" s="282"/>
      <c r="C321" s="354"/>
      <c r="D321" s="359"/>
      <c r="E321" s="372"/>
      <c r="F321" s="355"/>
      <c r="G321" s="354"/>
      <c r="H321" s="354"/>
      <c r="I321" s="354"/>
      <c r="J321" s="354"/>
      <c r="K321" s="6" t="s">
        <v>26</v>
      </c>
      <c r="L321" s="122"/>
      <c r="M321" s="231">
        <f>SUM(M309:M320)</f>
        <v>0</v>
      </c>
      <c r="N321" s="136">
        <f>IFERROR(IF((+L321/M321)&gt;100%,100%,(L321/M321)),0%)</f>
        <v>0</v>
      </c>
      <c r="O321" s="134">
        <v>1</v>
      </c>
    </row>
    <row r="322" spans="1:15" ht="15.75" x14ac:dyDescent="0.25">
      <c r="A322" s="271"/>
      <c r="B322" s="275">
        <v>3</v>
      </c>
      <c r="C322" s="354" t="s">
        <v>442</v>
      </c>
      <c r="D322" s="355" t="s">
        <v>443</v>
      </c>
      <c r="E322" s="372" t="s">
        <v>14</v>
      </c>
      <c r="F322" s="355" t="s">
        <v>30</v>
      </c>
      <c r="G322" s="354" t="s">
        <v>16</v>
      </c>
      <c r="H322" s="354" t="s">
        <v>444</v>
      </c>
      <c r="I322" s="354" t="s">
        <v>445</v>
      </c>
      <c r="J322" s="354" t="s">
        <v>446</v>
      </c>
      <c r="K322" s="10" t="s">
        <v>74</v>
      </c>
      <c r="L322" s="133"/>
      <c r="M322" s="46"/>
      <c r="N322" s="124">
        <f t="shared" ref="N322:N325" si="51">IFERROR(+L322/M322,0)</f>
        <v>0</v>
      </c>
      <c r="O322" s="134">
        <v>1</v>
      </c>
    </row>
    <row r="323" spans="1:15" ht="15.75" x14ac:dyDescent="0.25">
      <c r="A323" s="271"/>
      <c r="B323" s="276"/>
      <c r="C323" s="354"/>
      <c r="D323" s="355"/>
      <c r="E323" s="372"/>
      <c r="F323" s="355"/>
      <c r="G323" s="354"/>
      <c r="H323" s="354"/>
      <c r="I323" s="354"/>
      <c r="J323" s="354"/>
      <c r="K323" s="10" t="s">
        <v>75</v>
      </c>
      <c r="L323" s="135"/>
      <c r="M323" s="232"/>
      <c r="N323" s="124">
        <f t="shared" si="51"/>
        <v>0</v>
      </c>
      <c r="O323" s="134">
        <v>1</v>
      </c>
    </row>
    <row r="324" spans="1:15" ht="15.75" x14ac:dyDescent="0.25">
      <c r="A324" s="271"/>
      <c r="B324" s="276"/>
      <c r="C324" s="354"/>
      <c r="D324" s="355"/>
      <c r="E324" s="372"/>
      <c r="F324" s="355"/>
      <c r="G324" s="354"/>
      <c r="H324" s="354"/>
      <c r="I324" s="354"/>
      <c r="J324" s="354"/>
      <c r="K324" s="10" t="s">
        <v>76</v>
      </c>
      <c r="L324" s="135"/>
      <c r="M324" s="232"/>
      <c r="N324" s="124">
        <f t="shared" si="51"/>
        <v>0</v>
      </c>
      <c r="O324" s="134">
        <v>1</v>
      </c>
    </row>
    <row r="325" spans="1:15" ht="15.75" x14ac:dyDescent="0.25">
      <c r="A325" s="271"/>
      <c r="B325" s="276"/>
      <c r="C325" s="354"/>
      <c r="D325" s="355"/>
      <c r="E325" s="372"/>
      <c r="F325" s="355"/>
      <c r="G325" s="354"/>
      <c r="H325" s="354"/>
      <c r="I325" s="354"/>
      <c r="J325" s="354"/>
      <c r="K325" s="10" t="s">
        <v>77</v>
      </c>
      <c r="L325" s="135"/>
      <c r="M325" s="232"/>
      <c r="N325" s="124">
        <f t="shared" si="51"/>
        <v>0</v>
      </c>
      <c r="O325" s="134">
        <v>1</v>
      </c>
    </row>
    <row r="326" spans="1:15" ht="15.75" x14ac:dyDescent="0.25">
      <c r="A326" s="271"/>
      <c r="B326" s="282"/>
      <c r="C326" s="354"/>
      <c r="D326" s="355"/>
      <c r="E326" s="372"/>
      <c r="F326" s="355"/>
      <c r="G326" s="354"/>
      <c r="H326" s="354"/>
      <c r="I326" s="354"/>
      <c r="J326" s="354"/>
      <c r="K326" s="6" t="s">
        <v>26</v>
      </c>
      <c r="L326" s="122"/>
      <c r="M326" s="231">
        <f>SUM(M322:M325)</f>
        <v>0</v>
      </c>
      <c r="N326" s="123">
        <f>IFERROR(IF((+L326/M326)&gt;100%,100%,(L326/M326)),0%)</f>
        <v>0</v>
      </c>
      <c r="O326" s="134">
        <v>1</v>
      </c>
    </row>
    <row r="327" spans="1:15" ht="15.75" x14ac:dyDescent="0.25">
      <c r="A327" s="271"/>
      <c r="B327" s="275">
        <v>4</v>
      </c>
      <c r="C327" s="355" t="s">
        <v>447</v>
      </c>
      <c r="D327" s="355" t="s">
        <v>448</v>
      </c>
      <c r="E327" s="372" t="s">
        <v>29</v>
      </c>
      <c r="F327" s="355" t="s">
        <v>113</v>
      </c>
      <c r="G327" s="354" t="s">
        <v>16</v>
      </c>
      <c r="H327" s="355" t="s">
        <v>449</v>
      </c>
      <c r="I327" s="355" t="s">
        <v>450</v>
      </c>
      <c r="J327" s="355" t="s">
        <v>451</v>
      </c>
      <c r="K327" s="10" t="s">
        <v>117</v>
      </c>
      <c r="L327" s="135"/>
      <c r="M327" s="232"/>
      <c r="N327" s="124">
        <f t="shared" ref="N327:N328" si="52">IFERROR(+L327/M327,0)</f>
        <v>0</v>
      </c>
      <c r="O327" s="134">
        <v>1</v>
      </c>
    </row>
    <row r="328" spans="1:15" ht="15.75" x14ac:dyDescent="0.25">
      <c r="A328" s="271"/>
      <c r="B328" s="276"/>
      <c r="C328" s="355"/>
      <c r="D328" s="355"/>
      <c r="E328" s="372"/>
      <c r="F328" s="355"/>
      <c r="G328" s="354"/>
      <c r="H328" s="355"/>
      <c r="I328" s="355"/>
      <c r="J328" s="355"/>
      <c r="K328" s="10" t="s">
        <v>118</v>
      </c>
      <c r="L328" s="135"/>
      <c r="M328" s="232"/>
      <c r="N328" s="124">
        <f t="shared" si="52"/>
        <v>0</v>
      </c>
      <c r="O328" s="134">
        <v>1</v>
      </c>
    </row>
    <row r="329" spans="1:15" ht="16.5" thickBot="1" x14ac:dyDescent="0.3">
      <c r="A329" s="272"/>
      <c r="B329" s="277"/>
      <c r="C329" s="356"/>
      <c r="D329" s="356"/>
      <c r="E329" s="373"/>
      <c r="F329" s="356"/>
      <c r="G329" s="358"/>
      <c r="H329" s="356"/>
      <c r="I329" s="356"/>
      <c r="J329" s="356"/>
      <c r="K329" s="27" t="s">
        <v>26</v>
      </c>
      <c r="L329" s="125"/>
      <c r="M329" s="233">
        <f>SUM(M327:M328)</f>
        <v>0</v>
      </c>
      <c r="N329" s="126">
        <f>IFERROR(IF((+L329/M329)&gt;100%,100%,(L329/M329)),0%)</f>
        <v>0</v>
      </c>
      <c r="O329" s="126">
        <v>1</v>
      </c>
    </row>
    <row r="330" spans="1:15" ht="31.5" x14ac:dyDescent="0.25">
      <c r="A330" s="337" t="s">
        <v>479</v>
      </c>
      <c r="B330" s="357">
        <v>1</v>
      </c>
      <c r="C330" s="352" t="s">
        <v>452</v>
      </c>
      <c r="D330" s="352" t="s">
        <v>453</v>
      </c>
      <c r="E330" s="450" t="s">
        <v>14</v>
      </c>
      <c r="F330" s="352" t="s">
        <v>47</v>
      </c>
      <c r="G330" s="352" t="s">
        <v>454</v>
      </c>
      <c r="H330" s="352" t="s">
        <v>455</v>
      </c>
      <c r="I330" s="352" t="s">
        <v>456</v>
      </c>
      <c r="J330" s="353" t="s">
        <v>457</v>
      </c>
      <c r="K330" s="23" t="s">
        <v>58</v>
      </c>
      <c r="L330" s="190"/>
      <c r="M330" s="236">
        <v>8</v>
      </c>
      <c r="N330" s="131">
        <f t="shared" ref="N330:N332" si="53">IFERROR(L330/M330,0)</f>
        <v>0</v>
      </c>
      <c r="O330" s="138">
        <v>1</v>
      </c>
    </row>
    <row r="331" spans="1:15" ht="31.5" x14ac:dyDescent="0.25">
      <c r="A331" s="271"/>
      <c r="B331" s="276"/>
      <c r="C331" s="269"/>
      <c r="D331" s="269"/>
      <c r="E331" s="303"/>
      <c r="F331" s="269"/>
      <c r="G331" s="269"/>
      <c r="H331" s="269"/>
      <c r="I331" s="269"/>
      <c r="J331" s="339"/>
      <c r="K331" s="1" t="s">
        <v>59</v>
      </c>
      <c r="L331" s="80"/>
      <c r="M331" s="213">
        <v>5</v>
      </c>
      <c r="N331" s="75">
        <f t="shared" si="53"/>
        <v>0</v>
      </c>
      <c r="O331" s="137">
        <v>1</v>
      </c>
    </row>
    <row r="332" spans="1:15" ht="31.5" x14ac:dyDescent="0.25">
      <c r="A332" s="271"/>
      <c r="B332" s="276"/>
      <c r="C332" s="269"/>
      <c r="D332" s="269"/>
      <c r="E332" s="303"/>
      <c r="F332" s="269"/>
      <c r="G332" s="269"/>
      <c r="H332" s="269"/>
      <c r="I332" s="269"/>
      <c r="J332" s="339"/>
      <c r="K332" s="1" t="s">
        <v>60</v>
      </c>
      <c r="L332" s="80"/>
      <c r="M332" s="213">
        <v>4</v>
      </c>
      <c r="N332" s="75">
        <f t="shared" si="53"/>
        <v>0</v>
      </c>
      <c r="O332" s="137">
        <v>1</v>
      </c>
    </row>
    <row r="333" spans="1:15" ht="15.75" x14ac:dyDescent="0.25">
      <c r="A333" s="271"/>
      <c r="B333" s="282"/>
      <c r="C333" s="269"/>
      <c r="D333" s="269"/>
      <c r="E333" s="303"/>
      <c r="F333" s="269"/>
      <c r="G333" s="269"/>
      <c r="H333" s="269"/>
      <c r="I333" s="269"/>
      <c r="J333" s="339"/>
      <c r="K333" s="11" t="s">
        <v>26</v>
      </c>
      <c r="L333" s="7"/>
      <c r="M333" s="196">
        <f>SUM(M330:M332)</f>
        <v>17</v>
      </c>
      <c r="N333" s="540">
        <f>IFERROR(IF((+L333/M333)&gt;100%,100%,(L333/M333)),0%)</f>
        <v>0</v>
      </c>
      <c r="O333" s="196">
        <v>1</v>
      </c>
    </row>
    <row r="334" spans="1:15" ht="15.75" x14ac:dyDescent="0.25">
      <c r="A334" s="271"/>
      <c r="B334" s="275">
        <v>2</v>
      </c>
      <c r="C334" s="268" t="s">
        <v>458</v>
      </c>
      <c r="D334" s="298" t="s">
        <v>459</v>
      </c>
      <c r="E334" s="311" t="s">
        <v>14</v>
      </c>
      <c r="F334" s="298" t="s">
        <v>30</v>
      </c>
      <c r="G334" s="265" t="s">
        <v>454</v>
      </c>
      <c r="H334" s="265" t="s">
        <v>460</v>
      </c>
      <c r="I334" s="265" t="s">
        <v>461</v>
      </c>
      <c r="J334" s="265" t="s">
        <v>462</v>
      </c>
      <c r="K334" s="1" t="s">
        <v>34</v>
      </c>
      <c r="L334" s="80"/>
      <c r="M334" s="213">
        <v>513</v>
      </c>
      <c r="N334" s="75">
        <f t="shared" ref="N334:N337" si="54">IFERROR(L334/M334,0)</f>
        <v>0</v>
      </c>
      <c r="O334" s="111">
        <v>1</v>
      </c>
    </row>
    <row r="335" spans="1:15" ht="15.75" x14ac:dyDescent="0.25">
      <c r="A335" s="271"/>
      <c r="B335" s="276"/>
      <c r="C335" s="269"/>
      <c r="D335" s="299"/>
      <c r="E335" s="369"/>
      <c r="F335" s="299"/>
      <c r="G335" s="266"/>
      <c r="H335" s="266"/>
      <c r="I335" s="266"/>
      <c r="J335" s="266"/>
      <c r="K335" s="1" t="s">
        <v>35</v>
      </c>
      <c r="L335" s="112"/>
      <c r="M335" s="213">
        <f>ROUNDUP(4102/4,0)+513</f>
        <v>1539</v>
      </c>
      <c r="N335" s="75">
        <f t="shared" si="54"/>
        <v>0</v>
      </c>
      <c r="O335" s="111">
        <v>1</v>
      </c>
    </row>
    <row r="336" spans="1:15" ht="15.75" x14ac:dyDescent="0.25">
      <c r="A336" s="271"/>
      <c r="B336" s="276"/>
      <c r="C336" s="269"/>
      <c r="D336" s="299"/>
      <c r="E336" s="369"/>
      <c r="F336" s="299"/>
      <c r="G336" s="266"/>
      <c r="H336" s="266"/>
      <c r="I336" s="266"/>
      <c r="J336" s="266"/>
      <c r="K336" s="1" t="s">
        <v>36</v>
      </c>
      <c r="L336" s="112"/>
      <c r="M336" s="213">
        <f>1025+325</f>
        <v>1350</v>
      </c>
      <c r="N336" s="75">
        <f t="shared" si="54"/>
        <v>0</v>
      </c>
      <c r="O336" s="111">
        <v>1</v>
      </c>
    </row>
    <row r="337" spans="1:15" ht="15.75" x14ac:dyDescent="0.25">
      <c r="A337" s="271"/>
      <c r="B337" s="276"/>
      <c r="C337" s="269"/>
      <c r="D337" s="299"/>
      <c r="E337" s="369"/>
      <c r="F337" s="299"/>
      <c r="G337" s="266"/>
      <c r="H337" s="266"/>
      <c r="I337" s="266"/>
      <c r="J337" s="266"/>
      <c r="K337" s="1" t="s">
        <v>37</v>
      </c>
      <c r="L337" s="112"/>
      <c r="M337" s="213">
        <v>700</v>
      </c>
      <c r="N337" s="75">
        <f t="shared" si="54"/>
        <v>0</v>
      </c>
      <c r="O337" s="111">
        <v>1</v>
      </c>
    </row>
    <row r="338" spans="1:15" ht="15.75" x14ac:dyDescent="0.25">
      <c r="A338" s="271"/>
      <c r="B338" s="282"/>
      <c r="C338" s="270"/>
      <c r="D338" s="326"/>
      <c r="E338" s="312"/>
      <c r="F338" s="326"/>
      <c r="G338" s="283"/>
      <c r="H338" s="283"/>
      <c r="I338" s="283"/>
      <c r="J338" s="283"/>
      <c r="K338" s="11" t="s">
        <v>26</v>
      </c>
      <c r="L338" s="7"/>
      <c r="M338" s="196">
        <f>SUM(M334:M337)</f>
        <v>4102</v>
      </c>
      <c r="N338" s="76">
        <f>IFERROR(IF((+L338/M338)&gt;100%,100%,(L338/M338)),0%)</f>
        <v>0</v>
      </c>
      <c r="O338" s="8">
        <v>1</v>
      </c>
    </row>
    <row r="339" spans="1:15" ht="15.75" x14ac:dyDescent="0.25">
      <c r="A339" s="271"/>
      <c r="B339" s="275">
        <v>3</v>
      </c>
      <c r="C339" s="278" t="s">
        <v>463</v>
      </c>
      <c r="D339" s="278" t="s">
        <v>464</v>
      </c>
      <c r="E339" s="311" t="s">
        <v>14</v>
      </c>
      <c r="F339" s="278" t="s">
        <v>465</v>
      </c>
      <c r="G339" s="278" t="s">
        <v>454</v>
      </c>
      <c r="H339" s="278" t="s">
        <v>466</v>
      </c>
      <c r="I339" s="265" t="s">
        <v>467</v>
      </c>
      <c r="J339" s="278" t="s">
        <v>468</v>
      </c>
      <c r="K339" s="1" t="s">
        <v>309</v>
      </c>
      <c r="L339" s="2"/>
      <c r="M339" s="177"/>
      <c r="N339" s="75">
        <f t="shared" ref="N339:N350" si="55">IFERROR(L339/M339,0)</f>
        <v>0</v>
      </c>
      <c r="O339" s="111">
        <v>1</v>
      </c>
    </row>
    <row r="340" spans="1:15" ht="15.75" x14ac:dyDescent="0.25">
      <c r="A340" s="271"/>
      <c r="B340" s="276"/>
      <c r="C340" s="278"/>
      <c r="D340" s="278"/>
      <c r="E340" s="369"/>
      <c r="F340" s="278"/>
      <c r="G340" s="278"/>
      <c r="H340" s="278"/>
      <c r="I340" s="266"/>
      <c r="J340" s="278"/>
      <c r="K340" s="1" t="s">
        <v>310</v>
      </c>
      <c r="L340" s="2"/>
      <c r="M340" s="177"/>
      <c r="N340" s="75">
        <f t="shared" si="55"/>
        <v>0</v>
      </c>
      <c r="O340" s="111">
        <v>1</v>
      </c>
    </row>
    <row r="341" spans="1:15" ht="15.75" x14ac:dyDescent="0.25">
      <c r="A341" s="271"/>
      <c r="B341" s="276"/>
      <c r="C341" s="278"/>
      <c r="D341" s="278"/>
      <c r="E341" s="369"/>
      <c r="F341" s="278"/>
      <c r="G341" s="278"/>
      <c r="H341" s="278"/>
      <c r="I341" s="266"/>
      <c r="J341" s="278"/>
      <c r="K341" s="1" t="s">
        <v>311</v>
      </c>
      <c r="L341" s="2"/>
      <c r="M341" s="177"/>
      <c r="N341" s="75">
        <f t="shared" si="55"/>
        <v>0</v>
      </c>
      <c r="O341" s="111">
        <v>1</v>
      </c>
    </row>
    <row r="342" spans="1:15" ht="15.75" x14ac:dyDescent="0.25">
      <c r="A342" s="271"/>
      <c r="B342" s="276"/>
      <c r="C342" s="278"/>
      <c r="D342" s="278"/>
      <c r="E342" s="369"/>
      <c r="F342" s="278"/>
      <c r="G342" s="278"/>
      <c r="H342" s="278"/>
      <c r="I342" s="266"/>
      <c r="J342" s="278"/>
      <c r="K342" s="1" t="s">
        <v>312</v>
      </c>
      <c r="L342" s="5"/>
      <c r="M342" s="129"/>
      <c r="N342" s="75">
        <f t="shared" si="55"/>
        <v>0</v>
      </c>
      <c r="O342" s="111">
        <v>1</v>
      </c>
    </row>
    <row r="343" spans="1:15" ht="15.75" x14ac:dyDescent="0.25">
      <c r="A343" s="271"/>
      <c r="B343" s="276"/>
      <c r="C343" s="278"/>
      <c r="D343" s="278"/>
      <c r="E343" s="369"/>
      <c r="F343" s="278"/>
      <c r="G343" s="278"/>
      <c r="H343" s="278"/>
      <c r="I343" s="266"/>
      <c r="J343" s="278"/>
      <c r="K343" s="1" t="s">
        <v>313</v>
      </c>
      <c r="L343" s="5"/>
      <c r="M343" s="129"/>
      <c r="N343" s="75">
        <f t="shared" si="55"/>
        <v>0</v>
      </c>
      <c r="O343" s="111">
        <v>1</v>
      </c>
    </row>
    <row r="344" spans="1:15" ht="15.75" x14ac:dyDescent="0.25">
      <c r="A344" s="271"/>
      <c r="B344" s="276"/>
      <c r="C344" s="278"/>
      <c r="D344" s="278"/>
      <c r="E344" s="369"/>
      <c r="F344" s="278"/>
      <c r="G344" s="278"/>
      <c r="H344" s="278"/>
      <c r="I344" s="266"/>
      <c r="J344" s="278"/>
      <c r="K344" s="1" t="s">
        <v>314</v>
      </c>
      <c r="L344" s="5"/>
      <c r="M344" s="129"/>
      <c r="N344" s="75">
        <f t="shared" si="55"/>
        <v>0</v>
      </c>
      <c r="O344" s="111">
        <v>1</v>
      </c>
    </row>
    <row r="345" spans="1:15" ht="15.75" x14ac:dyDescent="0.25">
      <c r="A345" s="271"/>
      <c r="B345" s="276"/>
      <c r="C345" s="278"/>
      <c r="D345" s="278"/>
      <c r="E345" s="369"/>
      <c r="F345" s="278"/>
      <c r="G345" s="278"/>
      <c r="H345" s="278"/>
      <c r="I345" s="266"/>
      <c r="J345" s="278"/>
      <c r="K345" s="1" t="s">
        <v>315</v>
      </c>
      <c r="L345" s="5"/>
      <c r="M345" s="129"/>
      <c r="N345" s="75">
        <f t="shared" si="55"/>
        <v>0</v>
      </c>
      <c r="O345" s="111">
        <v>1</v>
      </c>
    </row>
    <row r="346" spans="1:15" ht="15.75" x14ac:dyDescent="0.25">
      <c r="A346" s="271"/>
      <c r="B346" s="276"/>
      <c r="C346" s="278"/>
      <c r="D346" s="278"/>
      <c r="E346" s="369"/>
      <c r="F346" s="278"/>
      <c r="G346" s="278"/>
      <c r="H346" s="278"/>
      <c r="I346" s="266"/>
      <c r="J346" s="278"/>
      <c r="K346" s="1" t="s">
        <v>316</v>
      </c>
      <c r="L346" s="5"/>
      <c r="M346" s="129"/>
      <c r="N346" s="75">
        <f t="shared" si="55"/>
        <v>0</v>
      </c>
      <c r="O346" s="111">
        <v>1</v>
      </c>
    </row>
    <row r="347" spans="1:15" ht="15.75" x14ac:dyDescent="0.25">
      <c r="A347" s="271"/>
      <c r="B347" s="276"/>
      <c r="C347" s="278"/>
      <c r="D347" s="278"/>
      <c r="E347" s="369"/>
      <c r="F347" s="278"/>
      <c r="G347" s="278"/>
      <c r="H347" s="278"/>
      <c r="I347" s="266"/>
      <c r="J347" s="278"/>
      <c r="K347" s="1" t="s">
        <v>317</v>
      </c>
      <c r="L347" s="5"/>
      <c r="M347" s="129"/>
      <c r="N347" s="75">
        <f t="shared" si="55"/>
        <v>0</v>
      </c>
      <c r="O347" s="111">
        <v>1</v>
      </c>
    </row>
    <row r="348" spans="1:15" ht="15.75" x14ac:dyDescent="0.25">
      <c r="A348" s="271"/>
      <c r="B348" s="276"/>
      <c r="C348" s="278"/>
      <c r="D348" s="278"/>
      <c r="E348" s="369"/>
      <c r="F348" s="278"/>
      <c r="G348" s="278"/>
      <c r="H348" s="278"/>
      <c r="I348" s="266"/>
      <c r="J348" s="278"/>
      <c r="K348" s="1" t="s">
        <v>318</v>
      </c>
      <c r="L348" s="5"/>
      <c r="M348" s="129"/>
      <c r="N348" s="75">
        <f t="shared" si="55"/>
        <v>0</v>
      </c>
      <c r="O348" s="111">
        <v>1</v>
      </c>
    </row>
    <row r="349" spans="1:15" ht="15.75" x14ac:dyDescent="0.25">
      <c r="A349" s="271"/>
      <c r="B349" s="276"/>
      <c r="C349" s="278"/>
      <c r="D349" s="278"/>
      <c r="E349" s="369"/>
      <c r="F349" s="278"/>
      <c r="G349" s="278"/>
      <c r="H349" s="278"/>
      <c r="I349" s="266"/>
      <c r="J349" s="278"/>
      <c r="K349" s="1" t="s">
        <v>319</v>
      </c>
      <c r="L349" s="5"/>
      <c r="M349" s="129"/>
      <c r="N349" s="75">
        <f t="shared" si="55"/>
        <v>0</v>
      </c>
      <c r="O349" s="111">
        <v>1</v>
      </c>
    </row>
    <row r="350" spans="1:15" ht="15.75" x14ac:dyDescent="0.25">
      <c r="A350" s="271"/>
      <c r="B350" s="276"/>
      <c r="C350" s="278"/>
      <c r="D350" s="278"/>
      <c r="E350" s="369"/>
      <c r="F350" s="278"/>
      <c r="G350" s="278"/>
      <c r="H350" s="278"/>
      <c r="I350" s="266"/>
      <c r="J350" s="278"/>
      <c r="K350" s="1" t="s">
        <v>320</v>
      </c>
      <c r="L350" s="5"/>
      <c r="M350" s="129"/>
      <c r="N350" s="75">
        <f t="shared" si="55"/>
        <v>0</v>
      </c>
      <c r="O350" s="111">
        <v>1</v>
      </c>
    </row>
    <row r="351" spans="1:15" ht="15.75" x14ac:dyDescent="0.25">
      <c r="A351" s="271"/>
      <c r="B351" s="282"/>
      <c r="C351" s="278"/>
      <c r="D351" s="278"/>
      <c r="E351" s="312"/>
      <c r="F351" s="278"/>
      <c r="G351" s="278"/>
      <c r="H351" s="278"/>
      <c r="I351" s="283"/>
      <c r="J351" s="278"/>
      <c r="K351" s="11" t="s">
        <v>26</v>
      </c>
      <c r="L351" s="7"/>
      <c r="M351" s="196">
        <f>SUM(M339:M350)</f>
        <v>0</v>
      </c>
      <c r="N351" s="76">
        <f>IFERROR(IF((+L351/M351)&gt;100%,100%,(L351/M351)),0%)</f>
        <v>0</v>
      </c>
      <c r="O351" s="8">
        <v>1</v>
      </c>
    </row>
    <row r="352" spans="1:15" ht="15.75" x14ac:dyDescent="0.25">
      <c r="A352" s="271"/>
      <c r="B352" s="275">
        <v>4</v>
      </c>
      <c r="C352" s="278" t="s">
        <v>469</v>
      </c>
      <c r="D352" s="278" t="s">
        <v>470</v>
      </c>
      <c r="E352" s="311" t="s">
        <v>102</v>
      </c>
      <c r="F352" s="278" t="s">
        <v>465</v>
      </c>
      <c r="G352" s="278" t="s">
        <v>454</v>
      </c>
      <c r="H352" s="290" t="s">
        <v>471</v>
      </c>
      <c r="I352" s="265" t="s">
        <v>472</v>
      </c>
      <c r="J352" s="290" t="s">
        <v>473</v>
      </c>
      <c r="K352" s="55" t="s">
        <v>309</v>
      </c>
      <c r="L352" s="80"/>
      <c r="M352" s="237"/>
      <c r="N352" s="75"/>
      <c r="O352" s="111"/>
    </row>
    <row r="353" spans="1:15" ht="15.75" x14ac:dyDescent="0.25">
      <c r="A353" s="271"/>
      <c r="B353" s="276"/>
      <c r="C353" s="278"/>
      <c r="D353" s="278"/>
      <c r="E353" s="369"/>
      <c r="F353" s="278"/>
      <c r="G353" s="278"/>
      <c r="H353" s="290"/>
      <c r="I353" s="266"/>
      <c r="J353" s="290"/>
      <c r="K353" s="55" t="s">
        <v>310</v>
      </c>
      <c r="L353" s="80"/>
      <c r="M353" s="237"/>
      <c r="N353" s="75"/>
      <c r="O353" s="111"/>
    </row>
    <row r="354" spans="1:15" ht="15.75" x14ac:dyDescent="0.25">
      <c r="A354" s="271"/>
      <c r="B354" s="276"/>
      <c r="C354" s="278"/>
      <c r="D354" s="278"/>
      <c r="E354" s="369"/>
      <c r="F354" s="278"/>
      <c r="G354" s="278"/>
      <c r="H354" s="290"/>
      <c r="I354" s="266"/>
      <c r="J354" s="290"/>
      <c r="K354" s="55" t="s">
        <v>311</v>
      </c>
      <c r="L354" s="80"/>
      <c r="M354" s="237">
        <v>2</v>
      </c>
      <c r="N354" s="75">
        <f t="shared" ref="N354:N357" si="56">IFERROR(L354/M354,0)</f>
        <v>0</v>
      </c>
      <c r="O354" s="111">
        <v>1</v>
      </c>
    </row>
    <row r="355" spans="1:15" ht="15.75" x14ac:dyDescent="0.25">
      <c r="A355" s="271"/>
      <c r="B355" s="276"/>
      <c r="C355" s="278"/>
      <c r="D355" s="278"/>
      <c r="E355" s="369"/>
      <c r="F355" s="278"/>
      <c r="G355" s="278"/>
      <c r="H355" s="290"/>
      <c r="I355" s="266"/>
      <c r="J355" s="290"/>
      <c r="K355" s="55" t="s">
        <v>312</v>
      </c>
      <c r="L355" s="112"/>
      <c r="M355" s="237">
        <v>1</v>
      </c>
      <c r="N355" s="75">
        <f t="shared" si="56"/>
        <v>0</v>
      </c>
      <c r="O355" s="111">
        <v>1</v>
      </c>
    </row>
    <row r="356" spans="1:15" ht="15.75" x14ac:dyDescent="0.25">
      <c r="A356" s="271"/>
      <c r="B356" s="276"/>
      <c r="C356" s="278"/>
      <c r="D356" s="278"/>
      <c r="E356" s="369"/>
      <c r="F356" s="278"/>
      <c r="G356" s="278"/>
      <c r="H356" s="290"/>
      <c r="I356" s="266"/>
      <c r="J356" s="290"/>
      <c r="K356" s="55" t="s">
        <v>313</v>
      </c>
      <c r="L356" s="112"/>
      <c r="M356" s="237">
        <v>4</v>
      </c>
      <c r="N356" s="75">
        <f t="shared" si="56"/>
        <v>0</v>
      </c>
      <c r="O356" s="111">
        <v>1</v>
      </c>
    </row>
    <row r="357" spans="1:15" ht="15.75" x14ac:dyDescent="0.25">
      <c r="A357" s="271"/>
      <c r="B357" s="276"/>
      <c r="C357" s="278"/>
      <c r="D357" s="278"/>
      <c r="E357" s="369"/>
      <c r="F357" s="278"/>
      <c r="G357" s="278"/>
      <c r="H357" s="290"/>
      <c r="I357" s="266"/>
      <c r="J357" s="290"/>
      <c r="K357" s="55" t="s">
        <v>314</v>
      </c>
      <c r="L357" s="112"/>
      <c r="M357" s="237">
        <v>7</v>
      </c>
      <c r="N357" s="75">
        <f t="shared" si="56"/>
        <v>0</v>
      </c>
      <c r="O357" s="111">
        <v>1</v>
      </c>
    </row>
    <row r="358" spans="1:15" ht="15.75" x14ac:dyDescent="0.25">
      <c r="A358" s="271"/>
      <c r="B358" s="276"/>
      <c r="C358" s="278"/>
      <c r="D358" s="278"/>
      <c r="E358" s="369"/>
      <c r="F358" s="278"/>
      <c r="G358" s="278"/>
      <c r="H358" s="290"/>
      <c r="I358" s="266"/>
      <c r="J358" s="290"/>
      <c r="K358" s="55" t="s">
        <v>315</v>
      </c>
      <c r="L358" s="80"/>
      <c r="M358" s="237"/>
      <c r="N358" s="75"/>
      <c r="O358" s="111"/>
    </row>
    <row r="359" spans="1:15" ht="15.75" x14ac:dyDescent="0.25">
      <c r="A359" s="271"/>
      <c r="B359" s="276"/>
      <c r="C359" s="278"/>
      <c r="D359" s="278"/>
      <c r="E359" s="369"/>
      <c r="F359" s="278"/>
      <c r="G359" s="278"/>
      <c r="H359" s="290"/>
      <c r="I359" s="266"/>
      <c r="J359" s="290"/>
      <c r="K359" s="55" t="s">
        <v>316</v>
      </c>
      <c r="L359" s="80"/>
      <c r="M359" s="237"/>
      <c r="N359" s="75"/>
      <c r="O359" s="111"/>
    </row>
    <row r="360" spans="1:15" ht="15.75" x14ac:dyDescent="0.25">
      <c r="A360" s="271"/>
      <c r="B360" s="276"/>
      <c r="C360" s="278"/>
      <c r="D360" s="278"/>
      <c r="E360" s="369"/>
      <c r="F360" s="278"/>
      <c r="G360" s="278"/>
      <c r="H360" s="290"/>
      <c r="I360" s="266"/>
      <c r="J360" s="290"/>
      <c r="K360" s="55" t="s">
        <v>317</v>
      </c>
      <c r="L360" s="80"/>
      <c r="M360" s="237"/>
      <c r="N360" s="75"/>
      <c r="O360" s="111"/>
    </row>
    <row r="361" spans="1:15" ht="15.75" x14ac:dyDescent="0.25">
      <c r="A361" s="271"/>
      <c r="B361" s="276"/>
      <c r="C361" s="278"/>
      <c r="D361" s="278"/>
      <c r="E361" s="369"/>
      <c r="F361" s="278"/>
      <c r="G361" s="278"/>
      <c r="H361" s="290"/>
      <c r="I361" s="266"/>
      <c r="J361" s="290"/>
      <c r="K361" s="55" t="s">
        <v>318</v>
      </c>
      <c r="L361" s="80"/>
      <c r="M361" s="237"/>
      <c r="N361" s="75"/>
      <c r="O361" s="111"/>
    </row>
    <row r="362" spans="1:15" ht="15.75" x14ac:dyDescent="0.25">
      <c r="A362" s="271"/>
      <c r="B362" s="276"/>
      <c r="C362" s="278"/>
      <c r="D362" s="278"/>
      <c r="E362" s="369"/>
      <c r="F362" s="278"/>
      <c r="G362" s="278"/>
      <c r="H362" s="290"/>
      <c r="I362" s="266"/>
      <c r="J362" s="290"/>
      <c r="K362" s="55" t="s">
        <v>319</v>
      </c>
      <c r="L362" s="80"/>
      <c r="M362" s="237"/>
      <c r="N362" s="75"/>
      <c r="O362" s="111"/>
    </row>
    <row r="363" spans="1:15" ht="15.75" x14ac:dyDescent="0.25">
      <c r="A363" s="271"/>
      <c r="B363" s="276"/>
      <c r="C363" s="278"/>
      <c r="D363" s="278"/>
      <c r="E363" s="369"/>
      <c r="F363" s="278"/>
      <c r="G363" s="278"/>
      <c r="H363" s="290"/>
      <c r="I363" s="266"/>
      <c r="J363" s="290"/>
      <c r="K363" s="55" t="s">
        <v>320</v>
      </c>
      <c r="L363" s="80"/>
      <c r="M363" s="237"/>
      <c r="N363" s="75"/>
      <c r="O363" s="111"/>
    </row>
    <row r="364" spans="1:15" ht="15.75" x14ac:dyDescent="0.25">
      <c r="A364" s="271"/>
      <c r="B364" s="282"/>
      <c r="C364" s="278"/>
      <c r="D364" s="278"/>
      <c r="E364" s="312"/>
      <c r="F364" s="278"/>
      <c r="G364" s="278"/>
      <c r="H364" s="290"/>
      <c r="I364" s="283"/>
      <c r="J364" s="290"/>
      <c r="K364" s="11" t="s">
        <v>26</v>
      </c>
      <c r="L364" s="7"/>
      <c r="M364" s="196">
        <f>SUM(M352:M363)</f>
        <v>14</v>
      </c>
      <c r="N364" s="76">
        <f>IFERROR(IF((+L364/M364)&gt;100%,100%,(L364/M364)),0%)</f>
        <v>0</v>
      </c>
      <c r="O364" s="8">
        <v>1</v>
      </c>
    </row>
    <row r="365" spans="1:15" ht="15.75" x14ac:dyDescent="0.25">
      <c r="A365" s="271"/>
      <c r="B365" s="275">
        <v>5</v>
      </c>
      <c r="C365" s="278" t="s">
        <v>474</v>
      </c>
      <c r="D365" s="278" t="s">
        <v>475</v>
      </c>
      <c r="E365" s="311" t="s">
        <v>102</v>
      </c>
      <c r="F365" s="278" t="s">
        <v>30</v>
      </c>
      <c r="G365" s="278" t="s">
        <v>454</v>
      </c>
      <c r="H365" s="278" t="s">
        <v>476</v>
      </c>
      <c r="I365" s="265" t="s">
        <v>477</v>
      </c>
      <c r="J365" s="278" t="s">
        <v>478</v>
      </c>
      <c r="K365" s="10" t="s">
        <v>309</v>
      </c>
      <c r="L365" s="2"/>
      <c r="M365" s="177"/>
      <c r="N365" s="75">
        <f t="shared" ref="N365:N376" si="57">IFERROR(L365/M365,0)</f>
        <v>0</v>
      </c>
      <c r="O365" s="4">
        <v>0.9</v>
      </c>
    </row>
    <row r="366" spans="1:15" ht="15.75" x14ac:dyDescent="0.25">
      <c r="A366" s="271"/>
      <c r="B366" s="276"/>
      <c r="C366" s="278"/>
      <c r="D366" s="278"/>
      <c r="E366" s="369"/>
      <c r="F366" s="278"/>
      <c r="G366" s="278"/>
      <c r="H366" s="278"/>
      <c r="I366" s="266"/>
      <c r="J366" s="278"/>
      <c r="K366" s="10" t="s">
        <v>310</v>
      </c>
      <c r="L366" s="2"/>
      <c r="M366" s="177"/>
      <c r="N366" s="75">
        <f t="shared" si="57"/>
        <v>0</v>
      </c>
      <c r="O366" s="4">
        <v>0.9</v>
      </c>
    </row>
    <row r="367" spans="1:15" ht="15.75" x14ac:dyDescent="0.25">
      <c r="A367" s="271"/>
      <c r="B367" s="276"/>
      <c r="C367" s="278"/>
      <c r="D367" s="278"/>
      <c r="E367" s="369"/>
      <c r="F367" s="278"/>
      <c r="G367" s="278"/>
      <c r="H367" s="278"/>
      <c r="I367" s="266"/>
      <c r="J367" s="278"/>
      <c r="K367" s="10" t="s">
        <v>311</v>
      </c>
      <c r="L367" s="2"/>
      <c r="M367" s="177"/>
      <c r="N367" s="75">
        <f t="shared" si="57"/>
        <v>0</v>
      </c>
      <c r="O367" s="4">
        <v>0.9</v>
      </c>
    </row>
    <row r="368" spans="1:15" ht="15.75" x14ac:dyDescent="0.25">
      <c r="A368" s="271"/>
      <c r="B368" s="276"/>
      <c r="C368" s="278"/>
      <c r="D368" s="278"/>
      <c r="E368" s="369"/>
      <c r="F368" s="278"/>
      <c r="G368" s="278"/>
      <c r="H368" s="278"/>
      <c r="I368" s="266"/>
      <c r="J368" s="278"/>
      <c r="K368" s="10" t="s">
        <v>312</v>
      </c>
      <c r="L368" s="5"/>
      <c r="M368" s="129"/>
      <c r="N368" s="75">
        <f t="shared" si="57"/>
        <v>0</v>
      </c>
      <c r="O368" s="4">
        <v>0.9</v>
      </c>
    </row>
    <row r="369" spans="1:15" ht="15.75" x14ac:dyDescent="0.25">
      <c r="A369" s="271"/>
      <c r="B369" s="276"/>
      <c r="C369" s="278"/>
      <c r="D369" s="278"/>
      <c r="E369" s="369"/>
      <c r="F369" s="278"/>
      <c r="G369" s="278"/>
      <c r="H369" s="278"/>
      <c r="I369" s="266"/>
      <c r="J369" s="278"/>
      <c r="K369" s="10" t="s">
        <v>313</v>
      </c>
      <c r="L369" s="5"/>
      <c r="M369" s="129"/>
      <c r="N369" s="75">
        <f t="shared" si="57"/>
        <v>0</v>
      </c>
      <c r="O369" s="4">
        <v>0.9</v>
      </c>
    </row>
    <row r="370" spans="1:15" ht="15.75" x14ac:dyDescent="0.25">
      <c r="A370" s="271"/>
      <c r="B370" s="276"/>
      <c r="C370" s="278"/>
      <c r="D370" s="278"/>
      <c r="E370" s="369"/>
      <c r="F370" s="278"/>
      <c r="G370" s="278"/>
      <c r="H370" s="278"/>
      <c r="I370" s="266"/>
      <c r="J370" s="278"/>
      <c r="K370" s="10" t="s">
        <v>314</v>
      </c>
      <c r="L370" s="5"/>
      <c r="M370" s="129"/>
      <c r="N370" s="75">
        <f t="shared" si="57"/>
        <v>0</v>
      </c>
      <c r="O370" s="4">
        <v>0.9</v>
      </c>
    </row>
    <row r="371" spans="1:15" ht="15.75" x14ac:dyDescent="0.25">
      <c r="A371" s="271"/>
      <c r="B371" s="276"/>
      <c r="C371" s="278"/>
      <c r="D371" s="278"/>
      <c r="E371" s="369"/>
      <c r="F371" s="278"/>
      <c r="G371" s="278"/>
      <c r="H371" s="278"/>
      <c r="I371" s="266"/>
      <c r="J371" s="278"/>
      <c r="K371" s="10" t="s">
        <v>315</v>
      </c>
      <c r="L371" s="2"/>
      <c r="M371" s="177"/>
      <c r="N371" s="75">
        <f t="shared" si="57"/>
        <v>0</v>
      </c>
      <c r="O371" s="4">
        <v>0.9</v>
      </c>
    </row>
    <row r="372" spans="1:15" ht="15.75" x14ac:dyDescent="0.25">
      <c r="A372" s="271"/>
      <c r="B372" s="276"/>
      <c r="C372" s="278"/>
      <c r="D372" s="278"/>
      <c r="E372" s="369"/>
      <c r="F372" s="278"/>
      <c r="G372" s="278"/>
      <c r="H372" s="278"/>
      <c r="I372" s="266"/>
      <c r="J372" s="278"/>
      <c r="K372" s="10" t="s">
        <v>316</v>
      </c>
      <c r="L372" s="2"/>
      <c r="M372" s="177"/>
      <c r="N372" s="75">
        <f t="shared" si="57"/>
        <v>0</v>
      </c>
      <c r="O372" s="4">
        <v>0.9</v>
      </c>
    </row>
    <row r="373" spans="1:15" ht="15.75" x14ac:dyDescent="0.25">
      <c r="A373" s="271"/>
      <c r="B373" s="276"/>
      <c r="C373" s="278"/>
      <c r="D373" s="278"/>
      <c r="E373" s="369"/>
      <c r="F373" s="278"/>
      <c r="G373" s="278"/>
      <c r="H373" s="278"/>
      <c r="I373" s="266"/>
      <c r="J373" s="278"/>
      <c r="K373" s="10" t="s">
        <v>317</v>
      </c>
      <c r="L373" s="2"/>
      <c r="M373" s="177"/>
      <c r="N373" s="75">
        <f t="shared" si="57"/>
        <v>0</v>
      </c>
      <c r="O373" s="4">
        <v>0.9</v>
      </c>
    </row>
    <row r="374" spans="1:15" ht="15.75" x14ac:dyDescent="0.25">
      <c r="A374" s="271"/>
      <c r="B374" s="276"/>
      <c r="C374" s="278"/>
      <c r="D374" s="278"/>
      <c r="E374" s="369"/>
      <c r="F374" s="278"/>
      <c r="G374" s="278"/>
      <c r="H374" s="278"/>
      <c r="I374" s="266"/>
      <c r="J374" s="278"/>
      <c r="K374" s="10" t="s">
        <v>318</v>
      </c>
      <c r="L374" s="2"/>
      <c r="M374" s="177"/>
      <c r="N374" s="75">
        <f t="shared" si="57"/>
        <v>0</v>
      </c>
      <c r="O374" s="4">
        <v>0.9</v>
      </c>
    </row>
    <row r="375" spans="1:15" ht="15.75" x14ac:dyDescent="0.25">
      <c r="A375" s="271"/>
      <c r="B375" s="276"/>
      <c r="C375" s="278"/>
      <c r="D375" s="278"/>
      <c r="E375" s="369"/>
      <c r="F375" s="278"/>
      <c r="G375" s="278"/>
      <c r="H375" s="278"/>
      <c r="I375" s="266"/>
      <c r="J375" s="278"/>
      <c r="K375" s="10" t="s">
        <v>319</v>
      </c>
      <c r="L375" s="2"/>
      <c r="M375" s="177"/>
      <c r="N375" s="75">
        <f t="shared" si="57"/>
        <v>0</v>
      </c>
      <c r="O375" s="4">
        <v>0.9</v>
      </c>
    </row>
    <row r="376" spans="1:15" ht="15.75" x14ac:dyDescent="0.25">
      <c r="A376" s="271"/>
      <c r="B376" s="276"/>
      <c r="C376" s="278"/>
      <c r="D376" s="278"/>
      <c r="E376" s="369"/>
      <c r="F376" s="278"/>
      <c r="G376" s="278"/>
      <c r="H376" s="278"/>
      <c r="I376" s="266"/>
      <c r="J376" s="278"/>
      <c r="K376" s="10" t="s">
        <v>320</v>
      </c>
      <c r="L376" s="2"/>
      <c r="M376" s="177"/>
      <c r="N376" s="75">
        <f t="shared" si="57"/>
        <v>0</v>
      </c>
      <c r="O376" s="4">
        <v>0.9</v>
      </c>
    </row>
    <row r="377" spans="1:15" ht="16.5" thickBot="1" x14ac:dyDescent="0.3">
      <c r="A377" s="272"/>
      <c r="B377" s="277"/>
      <c r="C377" s="284"/>
      <c r="D377" s="284"/>
      <c r="E377" s="525"/>
      <c r="F377" s="284"/>
      <c r="G377" s="284"/>
      <c r="H377" s="284"/>
      <c r="I377" s="267"/>
      <c r="J377" s="284"/>
      <c r="K377" s="27" t="s">
        <v>26</v>
      </c>
      <c r="L377" s="28"/>
      <c r="M377" s="200">
        <f>SUM(M365:M376)</f>
        <v>0</v>
      </c>
      <c r="N377" s="130">
        <f>IFERROR(IF((+L377/M377)&gt;100%,100%,(L377/M377)),0%)</f>
        <v>0</v>
      </c>
      <c r="O377" s="29">
        <v>0.9</v>
      </c>
    </row>
    <row r="378" spans="1:15" ht="15.75" x14ac:dyDescent="0.25">
      <c r="A378" s="271" t="s">
        <v>683</v>
      </c>
      <c r="B378" s="275">
        <v>1</v>
      </c>
      <c r="C378" s="268" t="s">
        <v>480</v>
      </c>
      <c r="D378" s="268" t="s">
        <v>481</v>
      </c>
      <c r="E378" s="313" t="s">
        <v>14</v>
      </c>
      <c r="F378" s="268" t="s">
        <v>30</v>
      </c>
      <c r="G378" s="268" t="s">
        <v>16</v>
      </c>
      <c r="H378" s="268" t="s">
        <v>482</v>
      </c>
      <c r="I378" s="268" t="s">
        <v>483</v>
      </c>
      <c r="J378" s="268" t="s">
        <v>484</v>
      </c>
      <c r="K378" s="1" t="s">
        <v>74</v>
      </c>
      <c r="L378" s="2"/>
      <c r="M378" s="177"/>
      <c r="N378" s="77">
        <f>IFERROR(+L378/M378,0)</f>
        <v>0</v>
      </c>
      <c r="O378" s="4">
        <v>0.95</v>
      </c>
    </row>
    <row r="379" spans="1:15" ht="15.75" x14ac:dyDescent="0.25">
      <c r="A379" s="271"/>
      <c r="B379" s="276"/>
      <c r="C379" s="269"/>
      <c r="D379" s="269"/>
      <c r="E379" s="303"/>
      <c r="F379" s="269"/>
      <c r="G379" s="269"/>
      <c r="H379" s="269"/>
      <c r="I379" s="269"/>
      <c r="J379" s="269"/>
      <c r="K379" s="1" t="s">
        <v>75</v>
      </c>
      <c r="L379" s="5"/>
      <c r="M379" s="129"/>
      <c r="N379" s="75">
        <f t="shared" ref="N379:N381" si="58">IFERROR(+L379/M379,0)</f>
        <v>0</v>
      </c>
      <c r="O379" s="4">
        <v>0.95</v>
      </c>
    </row>
    <row r="380" spans="1:15" ht="15.75" x14ac:dyDescent="0.25">
      <c r="A380" s="271"/>
      <c r="B380" s="276"/>
      <c r="C380" s="269"/>
      <c r="D380" s="269"/>
      <c r="E380" s="303"/>
      <c r="F380" s="269"/>
      <c r="G380" s="269"/>
      <c r="H380" s="269"/>
      <c r="I380" s="269"/>
      <c r="J380" s="269"/>
      <c r="K380" s="1" t="s">
        <v>76</v>
      </c>
      <c r="L380" s="5"/>
      <c r="M380" s="129"/>
      <c r="N380" s="75">
        <f t="shared" si="58"/>
        <v>0</v>
      </c>
      <c r="O380" s="4">
        <v>0.95</v>
      </c>
    </row>
    <row r="381" spans="1:15" ht="15.75" x14ac:dyDescent="0.25">
      <c r="A381" s="271"/>
      <c r="B381" s="276"/>
      <c r="C381" s="269"/>
      <c r="D381" s="269"/>
      <c r="E381" s="303"/>
      <c r="F381" s="269"/>
      <c r="G381" s="269"/>
      <c r="H381" s="269"/>
      <c r="I381" s="269"/>
      <c r="J381" s="269"/>
      <c r="K381" s="1" t="s">
        <v>77</v>
      </c>
      <c r="L381" s="5"/>
      <c r="M381" s="129"/>
      <c r="N381" s="75">
        <f t="shared" si="58"/>
        <v>0</v>
      </c>
      <c r="O381" s="4">
        <v>0.95</v>
      </c>
    </row>
    <row r="382" spans="1:15" ht="15.75" x14ac:dyDescent="0.25">
      <c r="A382" s="271"/>
      <c r="B382" s="282"/>
      <c r="C382" s="269"/>
      <c r="D382" s="269"/>
      <c r="E382" s="303"/>
      <c r="F382" s="269"/>
      <c r="G382" s="269"/>
      <c r="H382" s="269"/>
      <c r="I382" s="269"/>
      <c r="J382" s="269"/>
      <c r="K382" s="11" t="s">
        <v>26</v>
      </c>
      <c r="L382" s="7"/>
      <c r="M382" s="196">
        <f>SUM(M378:M381)</f>
        <v>0</v>
      </c>
      <c r="N382" s="9">
        <f>IFERROR(IF((+L382/M382)&gt;100%,100%,(L382/M382)),0%)</f>
        <v>0</v>
      </c>
      <c r="O382" s="9">
        <v>0.95</v>
      </c>
    </row>
    <row r="383" spans="1:15" ht="15.75" x14ac:dyDescent="0.25">
      <c r="A383" s="271"/>
      <c r="B383" s="275">
        <v>2</v>
      </c>
      <c r="C383" s="268" t="s">
        <v>485</v>
      </c>
      <c r="D383" s="298" t="s">
        <v>486</v>
      </c>
      <c r="E383" s="313" t="s">
        <v>102</v>
      </c>
      <c r="F383" s="338" t="s">
        <v>30</v>
      </c>
      <c r="G383" s="268" t="s">
        <v>16</v>
      </c>
      <c r="H383" s="268" t="s">
        <v>487</v>
      </c>
      <c r="I383" s="265" t="s">
        <v>488</v>
      </c>
      <c r="J383" s="268" t="s">
        <v>489</v>
      </c>
      <c r="K383" s="1" t="s">
        <v>74</v>
      </c>
      <c r="L383" s="2"/>
      <c r="M383" s="238">
        <v>23</v>
      </c>
      <c r="N383" s="75">
        <f t="shared" ref="N383:N386" si="59">IFERROR(+L383/M383,"")</f>
        <v>0</v>
      </c>
      <c r="O383" s="4">
        <v>1</v>
      </c>
    </row>
    <row r="384" spans="1:15" ht="15.75" x14ac:dyDescent="0.25">
      <c r="A384" s="271"/>
      <c r="B384" s="276"/>
      <c r="C384" s="269"/>
      <c r="D384" s="349"/>
      <c r="E384" s="303"/>
      <c r="F384" s="339"/>
      <c r="G384" s="269"/>
      <c r="H384" s="269"/>
      <c r="I384" s="273"/>
      <c r="J384" s="269"/>
      <c r="K384" s="1" t="s">
        <v>75</v>
      </c>
      <c r="L384" s="5"/>
      <c r="M384" s="238">
        <v>23</v>
      </c>
      <c r="N384" s="75">
        <f t="shared" si="59"/>
        <v>0</v>
      </c>
      <c r="O384" s="4">
        <v>1</v>
      </c>
    </row>
    <row r="385" spans="1:15" ht="15.75" x14ac:dyDescent="0.25">
      <c r="A385" s="271"/>
      <c r="B385" s="276"/>
      <c r="C385" s="269"/>
      <c r="D385" s="349"/>
      <c r="E385" s="303"/>
      <c r="F385" s="339"/>
      <c r="G385" s="269"/>
      <c r="H385" s="269"/>
      <c r="I385" s="273"/>
      <c r="J385" s="269"/>
      <c r="K385" s="1" t="s">
        <v>76</v>
      </c>
      <c r="L385" s="5"/>
      <c r="M385" s="238">
        <v>20</v>
      </c>
      <c r="N385" s="75">
        <f t="shared" si="59"/>
        <v>0</v>
      </c>
      <c r="O385" s="4">
        <v>1</v>
      </c>
    </row>
    <row r="386" spans="1:15" ht="15.75" x14ac:dyDescent="0.25">
      <c r="A386" s="271"/>
      <c r="B386" s="276"/>
      <c r="C386" s="269"/>
      <c r="D386" s="349"/>
      <c r="E386" s="303"/>
      <c r="F386" s="339"/>
      <c r="G386" s="269"/>
      <c r="H386" s="269"/>
      <c r="I386" s="273"/>
      <c r="J386" s="269"/>
      <c r="K386" s="1" t="s">
        <v>77</v>
      </c>
      <c r="L386" s="5"/>
      <c r="M386" s="238">
        <v>26</v>
      </c>
      <c r="N386" s="75">
        <f t="shared" si="59"/>
        <v>0</v>
      </c>
      <c r="O386" s="4">
        <v>1</v>
      </c>
    </row>
    <row r="387" spans="1:15" ht="15.75" x14ac:dyDescent="0.25">
      <c r="A387" s="271"/>
      <c r="B387" s="282"/>
      <c r="C387" s="270"/>
      <c r="D387" s="350"/>
      <c r="E387" s="314"/>
      <c r="F387" s="351"/>
      <c r="G387" s="270"/>
      <c r="H387" s="270"/>
      <c r="I387" s="274"/>
      <c r="J387" s="270"/>
      <c r="K387" s="11" t="s">
        <v>26</v>
      </c>
      <c r="L387" s="7"/>
      <c r="M387" s="196">
        <f>SUM(M383:M386)</f>
        <v>92</v>
      </c>
      <c r="N387" s="76">
        <f>IFERROR(IF((+L387/M387)&gt;100%,100%,(L387/M387)),0%)</f>
        <v>0</v>
      </c>
      <c r="O387" s="76">
        <v>1</v>
      </c>
    </row>
    <row r="388" spans="1:15" ht="15.75" x14ac:dyDescent="0.25">
      <c r="A388" s="271"/>
      <c r="B388" s="275">
        <v>3</v>
      </c>
      <c r="C388" s="263" t="s">
        <v>490</v>
      </c>
      <c r="D388" s="278" t="s">
        <v>491</v>
      </c>
      <c r="E388" s="313" t="s">
        <v>102</v>
      </c>
      <c r="F388" s="263" t="s">
        <v>113</v>
      </c>
      <c r="G388" s="263" t="s">
        <v>16</v>
      </c>
      <c r="H388" s="263" t="s">
        <v>492</v>
      </c>
      <c r="I388" s="265" t="s">
        <v>493</v>
      </c>
      <c r="J388" s="348" t="s">
        <v>494</v>
      </c>
      <c r="K388" s="1" t="s">
        <v>117</v>
      </c>
      <c r="L388" s="5"/>
      <c r="M388" s="129">
        <v>21</v>
      </c>
      <c r="N388" s="75">
        <f t="shared" ref="N388:N389" si="60">IFERROR(+L388/M388,0)</f>
        <v>0</v>
      </c>
      <c r="O388" s="4">
        <v>0.7</v>
      </c>
    </row>
    <row r="389" spans="1:15" ht="15.75" x14ac:dyDescent="0.25">
      <c r="A389" s="271"/>
      <c r="B389" s="276"/>
      <c r="C389" s="263"/>
      <c r="D389" s="278"/>
      <c r="E389" s="303"/>
      <c r="F389" s="263"/>
      <c r="G389" s="263"/>
      <c r="H389" s="263"/>
      <c r="I389" s="266"/>
      <c r="J389" s="348"/>
      <c r="K389" s="1" t="s">
        <v>118</v>
      </c>
      <c r="L389" s="5"/>
      <c r="M389" s="129"/>
      <c r="N389" s="75">
        <f t="shared" si="60"/>
        <v>0</v>
      </c>
      <c r="O389" s="4">
        <v>0.7</v>
      </c>
    </row>
    <row r="390" spans="1:15" ht="15.75" x14ac:dyDescent="0.25">
      <c r="A390" s="271"/>
      <c r="B390" s="282"/>
      <c r="C390" s="263"/>
      <c r="D390" s="278"/>
      <c r="E390" s="314"/>
      <c r="F390" s="263"/>
      <c r="G390" s="263"/>
      <c r="H390" s="263"/>
      <c r="I390" s="283"/>
      <c r="J390" s="348"/>
      <c r="K390" s="11" t="s">
        <v>26</v>
      </c>
      <c r="L390" s="7"/>
      <c r="M390" s="196">
        <f>SUM(M388:M389)</f>
        <v>21</v>
      </c>
      <c r="N390" s="76">
        <f>IFERROR(IF((+L390/M390)&gt;100%,100%,(L390/M390)),0%)</f>
        <v>0</v>
      </c>
      <c r="O390" s="76">
        <v>1</v>
      </c>
    </row>
    <row r="391" spans="1:15" ht="15.75" x14ac:dyDescent="0.25">
      <c r="A391" s="271"/>
      <c r="B391" s="275">
        <v>4</v>
      </c>
      <c r="C391" s="263" t="s">
        <v>495</v>
      </c>
      <c r="D391" s="278" t="s">
        <v>496</v>
      </c>
      <c r="E391" s="324" t="s">
        <v>102</v>
      </c>
      <c r="F391" s="263" t="s">
        <v>40</v>
      </c>
      <c r="G391" s="263" t="s">
        <v>16</v>
      </c>
      <c r="H391" s="263" t="s">
        <v>497</v>
      </c>
      <c r="I391" s="278" t="s">
        <v>498</v>
      </c>
      <c r="J391" s="263" t="s">
        <v>499</v>
      </c>
      <c r="K391" s="10" t="s">
        <v>215</v>
      </c>
      <c r="L391" s="5"/>
      <c r="M391" s="129">
        <v>2554</v>
      </c>
      <c r="N391" s="75">
        <f t="shared" ref="N391" si="61">IFERROR(+L391/M391,0)</f>
        <v>0</v>
      </c>
      <c r="O391" s="4">
        <v>1</v>
      </c>
    </row>
    <row r="392" spans="1:15" ht="15.75" x14ac:dyDescent="0.25">
      <c r="A392" s="271"/>
      <c r="B392" s="282"/>
      <c r="C392" s="263"/>
      <c r="D392" s="278"/>
      <c r="E392" s="324"/>
      <c r="F392" s="263"/>
      <c r="G392" s="263"/>
      <c r="H392" s="263"/>
      <c r="I392" s="278"/>
      <c r="J392" s="263"/>
      <c r="K392" s="6" t="s">
        <v>26</v>
      </c>
      <c r="L392" s="7"/>
      <c r="M392" s="196">
        <f>SUM(M391:M391)</f>
        <v>2554</v>
      </c>
      <c r="N392" s="54">
        <f>IFERROR(IF((+L392/M392)&gt;100%,100%,(L392/M392)),0%)</f>
        <v>0</v>
      </c>
      <c r="O392" s="76">
        <v>1</v>
      </c>
    </row>
    <row r="393" spans="1:15" ht="15.75" x14ac:dyDescent="0.25">
      <c r="A393" s="271"/>
      <c r="B393" s="275">
        <v>5</v>
      </c>
      <c r="C393" s="263" t="s">
        <v>500</v>
      </c>
      <c r="D393" s="278" t="s">
        <v>501</v>
      </c>
      <c r="E393" s="324" t="s">
        <v>14</v>
      </c>
      <c r="F393" s="263" t="s">
        <v>40</v>
      </c>
      <c r="G393" s="263" t="s">
        <v>502</v>
      </c>
      <c r="H393" s="263" t="s">
        <v>503</v>
      </c>
      <c r="I393" s="278" t="s">
        <v>504</v>
      </c>
      <c r="J393" s="263" t="s">
        <v>505</v>
      </c>
      <c r="K393" s="1" t="s">
        <v>117</v>
      </c>
      <c r="L393" s="5"/>
      <c r="M393" s="177">
        <v>8</v>
      </c>
      <c r="N393" s="75">
        <f t="shared" ref="N393:N394" si="62">IFERROR(+L393/M393,"")</f>
        <v>0</v>
      </c>
      <c r="O393" s="4">
        <v>1</v>
      </c>
    </row>
    <row r="394" spans="1:15" ht="15.75" x14ac:dyDescent="0.25">
      <c r="A394" s="271"/>
      <c r="B394" s="276"/>
      <c r="C394" s="263"/>
      <c r="D394" s="278"/>
      <c r="E394" s="324"/>
      <c r="F394" s="263"/>
      <c r="G394" s="263"/>
      <c r="H394" s="263"/>
      <c r="I394" s="278"/>
      <c r="J394" s="263"/>
      <c r="K394" s="1" t="s">
        <v>118</v>
      </c>
      <c r="L394" s="5"/>
      <c r="M394" s="177">
        <v>8</v>
      </c>
      <c r="N394" s="75">
        <f t="shared" si="62"/>
        <v>0</v>
      </c>
      <c r="O394" s="4">
        <v>1</v>
      </c>
    </row>
    <row r="395" spans="1:15" ht="16.5" thickBot="1" x14ac:dyDescent="0.3">
      <c r="A395" s="272"/>
      <c r="B395" s="277"/>
      <c r="C395" s="264"/>
      <c r="D395" s="284"/>
      <c r="E395" s="325"/>
      <c r="F395" s="264"/>
      <c r="G395" s="264"/>
      <c r="H395" s="264"/>
      <c r="I395" s="284"/>
      <c r="J395" s="264"/>
      <c r="K395" s="27" t="s">
        <v>26</v>
      </c>
      <c r="L395" s="28"/>
      <c r="M395" s="200">
        <f>SUM(M393:M394)</f>
        <v>16</v>
      </c>
      <c r="N395" s="74">
        <f>IFERROR(IF((+L395/M395)&gt;100%,100%,(L395/M395)),0%)</f>
        <v>0</v>
      </c>
      <c r="O395" s="74">
        <v>1</v>
      </c>
    </row>
    <row r="396" spans="1:15" ht="25.5" x14ac:dyDescent="0.25">
      <c r="A396" s="337" t="s">
        <v>541</v>
      </c>
      <c r="B396" s="346">
        <v>1</v>
      </c>
      <c r="C396" s="347" t="s">
        <v>506</v>
      </c>
      <c r="D396" s="340" t="s">
        <v>507</v>
      </c>
      <c r="E396" s="526" t="s">
        <v>14</v>
      </c>
      <c r="F396" s="340" t="s">
        <v>144</v>
      </c>
      <c r="G396" s="340" t="s">
        <v>16</v>
      </c>
      <c r="H396" s="340" t="s">
        <v>508</v>
      </c>
      <c r="I396" s="151" t="s">
        <v>509</v>
      </c>
      <c r="J396" s="340" t="s">
        <v>511</v>
      </c>
      <c r="K396" s="152" t="s">
        <v>309</v>
      </c>
      <c r="L396" s="153"/>
      <c r="M396" s="239"/>
      <c r="N396" s="154">
        <v>0</v>
      </c>
      <c r="O396" s="154">
        <v>1</v>
      </c>
    </row>
    <row r="397" spans="1:15" x14ac:dyDescent="0.25">
      <c r="A397" s="271"/>
      <c r="B397" s="343"/>
      <c r="C397" s="331"/>
      <c r="D397" s="334"/>
      <c r="E397" s="527"/>
      <c r="F397" s="334"/>
      <c r="G397" s="334"/>
      <c r="H397" s="334"/>
      <c r="I397" s="140"/>
      <c r="J397" s="334"/>
      <c r="K397" s="142" t="s">
        <v>310</v>
      </c>
      <c r="L397" s="143"/>
      <c r="M397" s="240"/>
      <c r="N397" s="144">
        <v>0</v>
      </c>
      <c r="O397" s="144">
        <v>1</v>
      </c>
    </row>
    <row r="398" spans="1:15" ht="25.5" x14ac:dyDescent="0.25">
      <c r="A398" s="271"/>
      <c r="B398" s="343"/>
      <c r="C398" s="331"/>
      <c r="D398" s="334"/>
      <c r="E398" s="527"/>
      <c r="F398" s="334"/>
      <c r="G398" s="334"/>
      <c r="H398" s="334"/>
      <c r="I398" s="140" t="s">
        <v>510</v>
      </c>
      <c r="J398" s="334"/>
      <c r="K398" s="142" t="s">
        <v>311</v>
      </c>
      <c r="L398" s="143"/>
      <c r="M398" s="240"/>
      <c r="N398" s="144">
        <v>0</v>
      </c>
      <c r="O398" s="144">
        <v>1</v>
      </c>
    </row>
    <row r="399" spans="1:15" x14ac:dyDescent="0.25">
      <c r="A399" s="271"/>
      <c r="B399" s="343"/>
      <c r="C399" s="331"/>
      <c r="D399" s="334"/>
      <c r="E399" s="527"/>
      <c r="F399" s="334"/>
      <c r="G399" s="334"/>
      <c r="H399" s="334"/>
      <c r="I399" s="140"/>
      <c r="J399" s="334"/>
      <c r="K399" s="142" t="s">
        <v>312</v>
      </c>
      <c r="L399" s="143"/>
      <c r="M399" s="240"/>
      <c r="N399" s="144">
        <v>0</v>
      </c>
      <c r="O399" s="144">
        <v>1</v>
      </c>
    </row>
    <row r="400" spans="1:15" x14ac:dyDescent="0.25">
      <c r="A400" s="271"/>
      <c r="B400" s="343"/>
      <c r="C400" s="331"/>
      <c r="D400" s="334"/>
      <c r="E400" s="527"/>
      <c r="F400" s="334"/>
      <c r="G400" s="334"/>
      <c r="H400" s="334"/>
      <c r="I400" s="140"/>
      <c r="J400" s="334"/>
      <c r="K400" s="142" t="s">
        <v>313</v>
      </c>
      <c r="L400" s="143"/>
      <c r="M400" s="240"/>
      <c r="N400" s="144">
        <v>0</v>
      </c>
      <c r="O400" s="144">
        <v>1</v>
      </c>
    </row>
    <row r="401" spans="1:15" x14ac:dyDescent="0.25">
      <c r="A401" s="271"/>
      <c r="B401" s="343"/>
      <c r="C401" s="331"/>
      <c r="D401" s="334"/>
      <c r="E401" s="527"/>
      <c r="F401" s="334"/>
      <c r="G401" s="334"/>
      <c r="H401" s="334"/>
      <c r="I401" s="140"/>
      <c r="J401" s="334"/>
      <c r="K401" s="142" t="s">
        <v>314</v>
      </c>
      <c r="L401" s="143"/>
      <c r="M401" s="240"/>
      <c r="N401" s="144">
        <v>0</v>
      </c>
      <c r="O401" s="144">
        <v>1</v>
      </c>
    </row>
    <row r="402" spans="1:15" x14ac:dyDescent="0.25">
      <c r="A402" s="271"/>
      <c r="B402" s="343"/>
      <c r="C402" s="331"/>
      <c r="D402" s="334"/>
      <c r="E402" s="527"/>
      <c r="F402" s="334"/>
      <c r="G402" s="334"/>
      <c r="H402" s="334"/>
      <c r="I402" s="140"/>
      <c r="J402" s="334"/>
      <c r="K402" s="142" t="s">
        <v>315</v>
      </c>
      <c r="L402" s="143"/>
      <c r="M402" s="240"/>
      <c r="N402" s="144">
        <v>0</v>
      </c>
      <c r="O402" s="144">
        <v>1</v>
      </c>
    </row>
    <row r="403" spans="1:15" x14ac:dyDescent="0.25">
      <c r="A403" s="271"/>
      <c r="B403" s="343"/>
      <c r="C403" s="331"/>
      <c r="D403" s="334"/>
      <c r="E403" s="527"/>
      <c r="F403" s="334"/>
      <c r="G403" s="334"/>
      <c r="H403" s="334"/>
      <c r="I403" s="140"/>
      <c r="J403" s="334"/>
      <c r="K403" s="142" t="s">
        <v>316</v>
      </c>
      <c r="L403" s="143"/>
      <c r="M403" s="240"/>
      <c r="N403" s="144">
        <v>0</v>
      </c>
      <c r="O403" s="144">
        <v>1</v>
      </c>
    </row>
    <row r="404" spans="1:15" x14ac:dyDescent="0.25">
      <c r="A404" s="271"/>
      <c r="B404" s="343"/>
      <c r="C404" s="331"/>
      <c r="D404" s="334"/>
      <c r="E404" s="527"/>
      <c r="F404" s="334"/>
      <c r="G404" s="334"/>
      <c r="H404" s="334"/>
      <c r="I404" s="140"/>
      <c r="J404" s="334"/>
      <c r="K404" s="142" t="s">
        <v>317</v>
      </c>
      <c r="L404" s="143"/>
      <c r="M404" s="240"/>
      <c r="N404" s="144">
        <v>0</v>
      </c>
      <c r="O404" s="144">
        <v>1</v>
      </c>
    </row>
    <row r="405" spans="1:15" x14ac:dyDescent="0.25">
      <c r="A405" s="271"/>
      <c r="B405" s="343"/>
      <c r="C405" s="331"/>
      <c r="D405" s="334"/>
      <c r="E405" s="527"/>
      <c r="F405" s="334"/>
      <c r="G405" s="334"/>
      <c r="H405" s="334"/>
      <c r="I405" s="140"/>
      <c r="J405" s="334"/>
      <c r="K405" s="142" t="s">
        <v>318</v>
      </c>
      <c r="L405" s="143"/>
      <c r="M405" s="240"/>
      <c r="N405" s="144">
        <v>0</v>
      </c>
      <c r="O405" s="144">
        <v>1</v>
      </c>
    </row>
    <row r="406" spans="1:15" x14ac:dyDescent="0.25">
      <c r="A406" s="271"/>
      <c r="B406" s="343"/>
      <c r="C406" s="331"/>
      <c r="D406" s="334"/>
      <c r="E406" s="527"/>
      <c r="F406" s="334"/>
      <c r="G406" s="334"/>
      <c r="H406" s="334"/>
      <c r="I406" s="140"/>
      <c r="J406" s="334"/>
      <c r="K406" s="142" t="s">
        <v>319</v>
      </c>
      <c r="L406" s="143"/>
      <c r="M406" s="240"/>
      <c r="N406" s="144">
        <v>0</v>
      </c>
      <c r="O406" s="144">
        <v>1</v>
      </c>
    </row>
    <row r="407" spans="1:15" x14ac:dyDescent="0.25">
      <c r="A407" s="271"/>
      <c r="B407" s="343"/>
      <c r="C407" s="331"/>
      <c r="D407" s="334"/>
      <c r="E407" s="527"/>
      <c r="F407" s="334"/>
      <c r="G407" s="334"/>
      <c r="H407" s="334"/>
      <c r="I407" s="140"/>
      <c r="J407" s="334"/>
      <c r="K407" s="142" t="s">
        <v>320</v>
      </c>
      <c r="L407" s="143"/>
      <c r="M407" s="240"/>
      <c r="N407" s="144">
        <v>0</v>
      </c>
      <c r="O407" s="144">
        <v>1</v>
      </c>
    </row>
    <row r="408" spans="1:15" ht="15.75" x14ac:dyDescent="0.25">
      <c r="A408" s="271"/>
      <c r="B408" s="345"/>
      <c r="C408" s="332"/>
      <c r="D408" s="341"/>
      <c r="E408" s="528"/>
      <c r="F408" s="341"/>
      <c r="G408" s="341"/>
      <c r="H408" s="341"/>
      <c r="I408" s="141"/>
      <c r="J408" s="341"/>
      <c r="K408" s="145" t="s">
        <v>26</v>
      </c>
      <c r="L408" s="7"/>
      <c r="M408" s="241">
        <v>1305</v>
      </c>
      <c r="N408" s="147">
        <v>0</v>
      </c>
      <c r="O408" s="147">
        <v>1</v>
      </c>
    </row>
    <row r="409" spans="1:15" ht="25.5" x14ac:dyDescent="0.25">
      <c r="A409" s="271"/>
      <c r="B409" s="342">
        <v>2</v>
      </c>
      <c r="C409" s="330" t="s">
        <v>512</v>
      </c>
      <c r="D409" s="330" t="s">
        <v>513</v>
      </c>
      <c r="E409" s="529" t="s">
        <v>14</v>
      </c>
      <c r="F409" s="330" t="s">
        <v>144</v>
      </c>
      <c r="G409" s="333" t="s">
        <v>16</v>
      </c>
      <c r="H409" s="333" t="s">
        <v>514</v>
      </c>
      <c r="I409" s="139" t="s">
        <v>515</v>
      </c>
      <c r="J409" s="333" t="s">
        <v>517</v>
      </c>
      <c r="K409" s="142" t="s">
        <v>309</v>
      </c>
      <c r="L409" s="143"/>
      <c r="M409" s="240"/>
      <c r="N409" s="144">
        <v>0</v>
      </c>
      <c r="O409" s="144">
        <v>1</v>
      </c>
    </row>
    <row r="410" spans="1:15" x14ac:dyDescent="0.25">
      <c r="A410" s="271"/>
      <c r="B410" s="343"/>
      <c r="C410" s="331"/>
      <c r="D410" s="331"/>
      <c r="E410" s="527"/>
      <c r="F410" s="331"/>
      <c r="G410" s="334"/>
      <c r="H410" s="334"/>
      <c r="I410" s="140"/>
      <c r="J410" s="334"/>
      <c r="K410" s="142" t="s">
        <v>310</v>
      </c>
      <c r="L410" s="143"/>
      <c r="M410" s="240"/>
      <c r="N410" s="144">
        <v>0</v>
      </c>
      <c r="O410" s="144">
        <v>1</v>
      </c>
    </row>
    <row r="411" spans="1:15" ht="51" x14ac:dyDescent="0.25">
      <c r="A411" s="271"/>
      <c r="B411" s="343"/>
      <c r="C411" s="331"/>
      <c r="D411" s="331"/>
      <c r="E411" s="527"/>
      <c r="F411" s="331"/>
      <c r="G411" s="334"/>
      <c r="H411" s="334"/>
      <c r="I411" s="140" t="s">
        <v>516</v>
      </c>
      <c r="J411" s="334"/>
      <c r="K411" s="142" t="s">
        <v>311</v>
      </c>
      <c r="L411" s="143"/>
      <c r="M411" s="240"/>
      <c r="N411" s="144">
        <v>0</v>
      </c>
      <c r="O411" s="144">
        <v>1</v>
      </c>
    </row>
    <row r="412" spans="1:15" x14ac:dyDescent="0.25">
      <c r="A412" s="271"/>
      <c r="B412" s="343"/>
      <c r="C412" s="331"/>
      <c r="D412" s="331"/>
      <c r="E412" s="527"/>
      <c r="F412" s="331"/>
      <c r="G412" s="334"/>
      <c r="H412" s="334"/>
      <c r="I412" s="140"/>
      <c r="J412" s="334"/>
      <c r="K412" s="142" t="s">
        <v>312</v>
      </c>
      <c r="L412" s="143"/>
      <c r="M412" s="240"/>
      <c r="N412" s="144">
        <v>0</v>
      </c>
      <c r="O412" s="144">
        <v>1</v>
      </c>
    </row>
    <row r="413" spans="1:15" x14ac:dyDescent="0.25">
      <c r="A413" s="271"/>
      <c r="B413" s="343"/>
      <c r="C413" s="331"/>
      <c r="D413" s="331"/>
      <c r="E413" s="527"/>
      <c r="F413" s="331"/>
      <c r="G413" s="334"/>
      <c r="H413" s="334"/>
      <c r="I413" s="140"/>
      <c r="J413" s="334"/>
      <c r="K413" s="142" t="s">
        <v>313</v>
      </c>
      <c r="L413" s="143"/>
      <c r="M413" s="240"/>
      <c r="N413" s="144">
        <v>0</v>
      </c>
      <c r="O413" s="144">
        <v>1</v>
      </c>
    </row>
    <row r="414" spans="1:15" x14ac:dyDescent="0.25">
      <c r="A414" s="271"/>
      <c r="B414" s="343"/>
      <c r="C414" s="331"/>
      <c r="D414" s="331"/>
      <c r="E414" s="527"/>
      <c r="F414" s="331"/>
      <c r="G414" s="334"/>
      <c r="H414" s="334"/>
      <c r="I414" s="140"/>
      <c r="J414" s="334"/>
      <c r="K414" s="142" t="s">
        <v>314</v>
      </c>
      <c r="L414" s="143"/>
      <c r="M414" s="240"/>
      <c r="N414" s="144">
        <v>0</v>
      </c>
      <c r="O414" s="144">
        <v>1</v>
      </c>
    </row>
    <row r="415" spans="1:15" x14ac:dyDescent="0.25">
      <c r="A415" s="271"/>
      <c r="B415" s="343"/>
      <c r="C415" s="331"/>
      <c r="D415" s="331"/>
      <c r="E415" s="527"/>
      <c r="F415" s="331"/>
      <c r="G415" s="334"/>
      <c r="H415" s="334"/>
      <c r="I415" s="140"/>
      <c r="J415" s="334"/>
      <c r="K415" s="142" t="s">
        <v>315</v>
      </c>
      <c r="L415" s="143"/>
      <c r="M415" s="240"/>
      <c r="N415" s="144">
        <v>0</v>
      </c>
      <c r="O415" s="144">
        <v>1</v>
      </c>
    </row>
    <row r="416" spans="1:15" x14ac:dyDescent="0.25">
      <c r="A416" s="271"/>
      <c r="B416" s="343"/>
      <c r="C416" s="331"/>
      <c r="D416" s="331"/>
      <c r="E416" s="527"/>
      <c r="F416" s="331"/>
      <c r="G416" s="334"/>
      <c r="H416" s="334"/>
      <c r="I416" s="140"/>
      <c r="J416" s="334"/>
      <c r="K416" s="142" t="s">
        <v>316</v>
      </c>
      <c r="L416" s="143"/>
      <c r="M416" s="240"/>
      <c r="N416" s="144">
        <v>0</v>
      </c>
      <c r="O416" s="144">
        <v>1</v>
      </c>
    </row>
    <row r="417" spans="1:15" x14ac:dyDescent="0.25">
      <c r="A417" s="271"/>
      <c r="B417" s="343"/>
      <c r="C417" s="331"/>
      <c r="D417" s="331"/>
      <c r="E417" s="527"/>
      <c r="F417" s="331"/>
      <c r="G417" s="334"/>
      <c r="H417" s="334"/>
      <c r="I417" s="140"/>
      <c r="J417" s="334"/>
      <c r="K417" s="142" t="s">
        <v>317</v>
      </c>
      <c r="L417" s="143"/>
      <c r="M417" s="240"/>
      <c r="N417" s="144">
        <v>0</v>
      </c>
      <c r="O417" s="144">
        <v>1</v>
      </c>
    </row>
    <row r="418" spans="1:15" x14ac:dyDescent="0.25">
      <c r="A418" s="271"/>
      <c r="B418" s="343"/>
      <c r="C418" s="331"/>
      <c r="D418" s="331"/>
      <c r="E418" s="527"/>
      <c r="F418" s="331"/>
      <c r="G418" s="334"/>
      <c r="H418" s="334"/>
      <c r="I418" s="140"/>
      <c r="J418" s="334"/>
      <c r="K418" s="142" t="s">
        <v>318</v>
      </c>
      <c r="L418" s="143"/>
      <c r="M418" s="240"/>
      <c r="N418" s="144">
        <v>0</v>
      </c>
      <c r="O418" s="144">
        <v>1</v>
      </c>
    </row>
    <row r="419" spans="1:15" x14ac:dyDescent="0.25">
      <c r="A419" s="271"/>
      <c r="B419" s="343"/>
      <c r="C419" s="331"/>
      <c r="D419" s="331"/>
      <c r="E419" s="527"/>
      <c r="F419" s="331"/>
      <c r="G419" s="334"/>
      <c r="H419" s="334"/>
      <c r="I419" s="140"/>
      <c r="J419" s="334"/>
      <c r="K419" s="142" t="s">
        <v>319</v>
      </c>
      <c r="L419" s="143"/>
      <c r="M419" s="240"/>
      <c r="N419" s="144">
        <v>0</v>
      </c>
      <c r="O419" s="144">
        <v>1</v>
      </c>
    </row>
    <row r="420" spans="1:15" x14ac:dyDescent="0.25">
      <c r="A420" s="271"/>
      <c r="B420" s="343"/>
      <c r="C420" s="331"/>
      <c r="D420" s="331"/>
      <c r="E420" s="527"/>
      <c r="F420" s="331"/>
      <c r="G420" s="334"/>
      <c r="H420" s="334"/>
      <c r="I420" s="140"/>
      <c r="J420" s="334"/>
      <c r="K420" s="142" t="s">
        <v>320</v>
      </c>
      <c r="L420" s="143"/>
      <c r="M420" s="240"/>
      <c r="N420" s="144">
        <v>0</v>
      </c>
      <c r="O420" s="144">
        <v>1</v>
      </c>
    </row>
    <row r="421" spans="1:15" x14ac:dyDescent="0.25">
      <c r="A421" s="271"/>
      <c r="B421" s="345"/>
      <c r="C421" s="332"/>
      <c r="D421" s="332"/>
      <c r="E421" s="528"/>
      <c r="F421" s="332"/>
      <c r="G421" s="341"/>
      <c r="H421" s="341"/>
      <c r="I421" s="141"/>
      <c r="J421" s="341"/>
      <c r="K421" s="145" t="s">
        <v>26</v>
      </c>
      <c r="L421" s="146"/>
      <c r="M421" s="241">
        <v>93</v>
      </c>
      <c r="N421" s="147">
        <v>0</v>
      </c>
      <c r="O421" s="147">
        <v>1</v>
      </c>
    </row>
    <row r="422" spans="1:15" x14ac:dyDescent="0.25">
      <c r="A422" s="271"/>
      <c r="B422" s="342">
        <v>3</v>
      </c>
      <c r="C422" s="330" t="s">
        <v>518</v>
      </c>
      <c r="D422" s="330" t="s">
        <v>519</v>
      </c>
      <c r="E422" s="529" t="s">
        <v>29</v>
      </c>
      <c r="F422" s="330" t="s">
        <v>144</v>
      </c>
      <c r="G422" s="333" t="s">
        <v>16</v>
      </c>
      <c r="H422" s="333" t="s">
        <v>520</v>
      </c>
      <c r="I422" s="333" t="s">
        <v>521</v>
      </c>
      <c r="J422" s="333" t="s">
        <v>522</v>
      </c>
      <c r="K422" s="148" t="s">
        <v>309</v>
      </c>
      <c r="L422" s="143"/>
      <c r="M422" s="240"/>
      <c r="N422" s="144">
        <v>0</v>
      </c>
      <c r="O422" s="144">
        <v>1</v>
      </c>
    </row>
    <row r="423" spans="1:15" x14ac:dyDescent="0.25">
      <c r="A423" s="271"/>
      <c r="B423" s="343"/>
      <c r="C423" s="331"/>
      <c r="D423" s="331"/>
      <c r="E423" s="527"/>
      <c r="F423" s="331"/>
      <c r="G423" s="334"/>
      <c r="H423" s="334"/>
      <c r="I423" s="334"/>
      <c r="J423" s="334"/>
      <c r="K423" s="148" t="s">
        <v>310</v>
      </c>
      <c r="L423" s="143"/>
      <c r="M423" s="240"/>
      <c r="N423" s="144">
        <v>0</v>
      </c>
      <c r="O423" s="144">
        <v>1</v>
      </c>
    </row>
    <row r="424" spans="1:15" x14ac:dyDescent="0.25">
      <c r="A424" s="271"/>
      <c r="B424" s="343"/>
      <c r="C424" s="331"/>
      <c r="D424" s="331"/>
      <c r="E424" s="527"/>
      <c r="F424" s="331"/>
      <c r="G424" s="334"/>
      <c r="H424" s="334"/>
      <c r="I424" s="334"/>
      <c r="J424" s="334"/>
      <c r="K424" s="148" t="s">
        <v>311</v>
      </c>
      <c r="L424" s="143"/>
      <c r="M424" s="240"/>
      <c r="N424" s="144">
        <v>0</v>
      </c>
      <c r="O424" s="144">
        <v>1</v>
      </c>
    </row>
    <row r="425" spans="1:15" x14ac:dyDescent="0.25">
      <c r="A425" s="271"/>
      <c r="B425" s="343"/>
      <c r="C425" s="331"/>
      <c r="D425" s="331"/>
      <c r="E425" s="527"/>
      <c r="F425" s="331"/>
      <c r="G425" s="334"/>
      <c r="H425" s="334"/>
      <c r="I425" s="334"/>
      <c r="J425" s="334"/>
      <c r="K425" s="148" t="s">
        <v>312</v>
      </c>
      <c r="L425" s="143"/>
      <c r="M425" s="240"/>
      <c r="N425" s="144">
        <v>0</v>
      </c>
      <c r="O425" s="144">
        <v>1</v>
      </c>
    </row>
    <row r="426" spans="1:15" x14ac:dyDescent="0.25">
      <c r="A426" s="271"/>
      <c r="B426" s="343"/>
      <c r="C426" s="331"/>
      <c r="D426" s="331"/>
      <c r="E426" s="527"/>
      <c r="F426" s="331"/>
      <c r="G426" s="334"/>
      <c r="H426" s="334"/>
      <c r="I426" s="334"/>
      <c r="J426" s="334"/>
      <c r="K426" s="148" t="s">
        <v>313</v>
      </c>
      <c r="L426" s="143"/>
      <c r="M426" s="240"/>
      <c r="N426" s="144">
        <v>0</v>
      </c>
      <c r="O426" s="144">
        <v>1</v>
      </c>
    </row>
    <row r="427" spans="1:15" x14ac:dyDescent="0.25">
      <c r="A427" s="271"/>
      <c r="B427" s="343"/>
      <c r="C427" s="331"/>
      <c r="D427" s="331"/>
      <c r="E427" s="527"/>
      <c r="F427" s="331"/>
      <c r="G427" s="334"/>
      <c r="H427" s="334"/>
      <c r="I427" s="334"/>
      <c r="J427" s="334"/>
      <c r="K427" s="148" t="s">
        <v>314</v>
      </c>
      <c r="L427" s="143"/>
      <c r="M427" s="240"/>
      <c r="N427" s="144">
        <v>0</v>
      </c>
      <c r="O427" s="144">
        <v>1</v>
      </c>
    </row>
    <row r="428" spans="1:15" x14ac:dyDescent="0.25">
      <c r="A428" s="271"/>
      <c r="B428" s="343"/>
      <c r="C428" s="331"/>
      <c r="D428" s="331"/>
      <c r="E428" s="527"/>
      <c r="F428" s="331"/>
      <c r="G428" s="334"/>
      <c r="H428" s="334"/>
      <c r="I428" s="334"/>
      <c r="J428" s="334"/>
      <c r="K428" s="148" t="s">
        <v>315</v>
      </c>
      <c r="L428" s="143"/>
      <c r="M428" s="240"/>
      <c r="N428" s="144">
        <v>0</v>
      </c>
      <c r="O428" s="144">
        <v>1</v>
      </c>
    </row>
    <row r="429" spans="1:15" x14ac:dyDescent="0.25">
      <c r="A429" s="271"/>
      <c r="B429" s="343"/>
      <c r="C429" s="331"/>
      <c r="D429" s="331"/>
      <c r="E429" s="527"/>
      <c r="F429" s="331"/>
      <c r="G429" s="334"/>
      <c r="H429" s="334"/>
      <c r="I429" s="334"/>
      <c r="J429" s="334"/>
      <c r="K429" s="148" t="s">
        <v>316</v>
      </c>
      <c r="L429" s="143"/>
      <c r="M429" s="240"/>
      <c r="N429" s="144">
        <v>0</v>
      </c>
      <c r="O429" s="144">
        <v>1</v>
      </c>
    </row>
    <row r="430" spans="1:15" x14ac:dyDescent="0.25">
      <c r="A430" s="271"/>
      <c r="B430" s="343"/>
      <c r="C430" s="331"/>
      <c r="D430" s="331"/>
      <c r="E430" s="527"/>
      <c r="F430" s="331"/>
      <c r="G430" s="334"/>
      <c r="H430" s="334"/>
      <c r="I430" s="334"/>
      <c r="J430" s="334"/>
      <c r="K430" s="148" t="s">
        <v>317</v>
      </c>
      <c r="L430" s="143"/>
      <c r="M430" s="240"/>
      <c r="N430" s="144">
        <v>0</v>
      </c>
      <c r="O430" s="144">
        <v>1</v>
      </c>
    </row>
    <row r="431" spans="1:15" x14ac:dyDescent="0.25">
      <c r="A431" s="271"/>
      <c r="B431" s="343"/>
      <c r="C431" s="331"/>
      <c r="D431" s="331"/>
      <c r="E431" s="527"/>
      <c r="F431" s="331"/>
      <c r="G431" s="334"/>
      <c r="H431" s="334"/>
      <c r="I431" s="334"/>
      <c r="J431" s="334"/>
      <c r="K431" s="148" t="s">
        <v>318</v>
      </c>
      <c r="L431" s="143"/>
      <c r="M431" s="240"/>
      <c r="N431" s="144">
        <v>0</v>
      </c>
      <c r="O431" s="144">
        <v>1</v>
      </c>
    </row>
    <row r="432" spans="1:15" x14ac:dyDescent="0.25">
      <c r="A432" s="271"/>
      <c r="B432" s="343"/>
      <c r="C432" s="331"/>
      <c r="D432" s="331"/>
      <c r="E432" s="527"/>
      <c r="F432" s="331"/>
      <c r="G432" s="334"/>
      <c r="H432" s="334"/>
      <c r="I432" s="334"/>
      <c r="J432" s="334"/>
      <c r="K432" s="148" t="s">
        <v>319</v>
      </c>
      <c r="L432" s="143"/>
      <c r="M432" s="240"/>
      <c r="N432" s="144">
        <v>0</v>
      </c>
      <c r="O432" s="144">
        <v>1</v>
      </c>
    </row>
    <row r="433" spans="1:15" x14ac:dyDescent="0.25">
      <c r="A433" s="271"/>
      <c r="B433" s="343"/>
      <c r="C433" s="331"/>
      <c r="D433" s="331"/>
      <c r="E433" s="527"/>
      <c r="F433" s="331"/>
      <c r="G433" s="334"/>
      <c r="H433" s="334"/>
      <c r="I433" s="334"/>
      <c r="J433" s="334"/>
      <c r="K433" s="148" t="s">
        <v>320</v>
      </c>
      <c r="L433" s="143"/>
      <c r="M433" s="240"/>
      <c r="N433" s="144">
        <v>0</v>
      </c>
      <c r="O433" s="144">
        <v>1</v>
      </c>
    </row>
    <row r="434" spans="1:15" x14ac:dyDescent="0.25">
      <c r="A434" s="271"/>
      <c r="B434" s="345"/>
      <c r="C434" s="332"/>
      <c r="D434" s="332"/>
      <c r="E434" s="528"/>
      <c r="F434" s="332"/>
      <c r="G434" s="341"/>
      <c r="H434" s="341"/>
      <c r="I434" s="341"/>
      <c r="J434" s="341"/>
      <c r="K434" s="149" t="s">
        <v>26</v>
      </c>
      <c r="L434" s="146"/>
      <c r="M434" s="241">
        <v>1813</v>
      </c>
      <c r="N434" s="147">
        <v>0</v>
      </c>
      <c r="O434" s="147">
        <v>1</v>
      </c>
    </row>
    <row r="435" spans="1:15" ht="25.5" x14ac:dyDescent="0.25">
      <c r="A435" s="271"/>
      <c r="B435" s="342">
        <v>4</v>
      </c>
      <c r="C435" s="330" t="s">
        <v>523</v>
      </c>
      <c r="D435" s="330" t="s">
        <v>524</v>
      </c>
      <c r="E435" s="529" t="s">
        <v>29</v>
      </c>
      <c r="F435" s="330" t="s">
        <v>30</v>
      </c>
      <c r="G435" s="333" t="s">
        <v>16</v>
      </c>
      <c r="H435" s="333" t="s">
        <v>525</v>
      </c>
      <c r="I435" s="139" t="s">
        <v>526</v>
      </c>
      <c r="J435" s="333" t="s">
        <v>528</v>
      </c>
      <c r="K435" s="148" t="s">
        <v>74</v>
      </c>
      <c r="L435" s="143"/>
      <c r="M435" s="240"/>
      <c r="N435" s="144">
        <v>0</v>
      </c>
      <c r="O435" s="144">
        <v>1</v>
      </c>
    </row>
    <row r="436" spans="1:15" x14ac:dyDescent="0.25">
      <c r="A436" s="271"/>
      <c r="B436" s="343"/>
      <c r="C436" s="331"/>
      <c r="D436" s="331"/>
      <c r="E436" s="527"/>
      <c r="F436" s="331"/>
      <c r="G436" s="334"/>
      <c r="H436" s="334"/>
      <c r="I436" s="140"/>
      <c r="J436" s="334"/>
      <c r="K436" s="148" t="s">
        <v>75</v>
      </c>
      <c r="L436" s="143"/>
      <c r="M436" s="240"/>
      <c r="N436" s="144">
        <v>0</v>
      </c>
      <c r="O436" s="144">
        <v>1</v>
      </c>
    </row>
    <row r="437" spans="1:15" ht="38.25" x14ac:dyDescent="0.25">
      <c r="A437" s="271"/>
      <c r="B437" s="343"/>
      <c r="C437" s="331"/>
      <c r="D437" s="331"/>
      <c r="E437" s="527"/>
      <c r="F437" s="331"/>
      <c r="G437" s="334"/>
      <c r="H437" s="334"/>
      <c r="I437" s="140" t="s">
        <v>527</v>
      </c>
      <c r="J437" s="334"/>
      <c r="K437" s="148" t="s">
        <v>76</v>
      </c>
      <c r="L437" s="143"/>
      <c r="M437" s="240"/>
      <c r="N437" s="144">
        <v>0</v>
      </c>
      <c r="O437" s="144">
        <v>1</v>
      </c>
    </row>
    <row r="438" spans="1:15" x14ac:dyDescent="0.25">
      <c r="A438" s="271"/>
      <c r="B438" s="343"/>
      <c r="C438" s="331"/>
      <c r="D438" s="331"/>
      <c r="E438" s="527"/>
      <c r="F438" s="331"/>
      <c r="G438" s="334"/>
      <c r="H438" s="334"/>
      <c r="I438" s="140"/>
      <c r="J438" s="334"/>
      <c r="K438" s="148" t="s">
        <v>77</v>
      </c>
      <c r="L438" s="143"/>
      <c r="M438" s="240"/>
      <c r="N438" s="144">
        <v>0</v>
      </c>
      <c r="O438" s="144">
        <v>1</v>
      </c>
    </row>
    <row r="439" spans="1:15" x14ac:dyDescent="0.25">
      <c r="A439" s="271"/>
      <c r="B439" s="345"/>
      <c r="C439" s="332"/>
      <c r="D439" s="332"/>
      <c r="E439" s="528"/>
      <c r="F439" s="332"/>
      <c r="G439" s="341"/>
      <c r="H439" s="341"/>
      <c r="I439" s="141"/>
      <c r="J439" s="341"/>
      <c r="K439" s="149" t="s">
        <v>26</v>
      </c>
      <c r="L439" s="146"/>
      <c r="M439" s="241">
        <v>2</v>
      </c>
      <c r="N439" s="147">
        <v>0</v>
      </c>
      <c r="O439" s="147">
        <v>1</v>
      </c>
    </row>
    <row r="440" spans="1:15" ht="137.25" customHeight="1" x14ac:dyDescent="0.25">
      <c r="A440" s="271"/>
      <c r="B440" s="342">
        <v>5</v>
      </c>
      <c r="C440" s="330" t="s">
        <v>529</v>
      </c>
      <c r="D440" s="330" t="s">
        <v>530</v>
      </c>
      <c r="E440" s="529" t="s">
        <v>29</v>
      </c>
      <c r="F440" s="330" t="s">
        <v>113</v>
      </c>
      <c r="G440" s="333" t="s">
        <v>16</v>
      </c>
      <c r="H440" s="333" t="s">
        <v>531</v>
      </c>
      <c r="I440" s="139" t="s">
        <v>532</v>
      </c>
      <c r="J440" s="330" t="s">
        <v>534</v>
      </c>
      <c r="K440" s="148" t="s">
        <v>117</v>
      </c>
      <c r="L440" s="143"/>
      <c r="M440" s="240"/>
      <c r="N440" s="144">
        <v>0</v>
      </c>
      <c r="O440" s="144">
        <v>1</v>
      </c>
    </row>
    <row r="441" spans="1:15" ht="25.5" x14ac:dyDescent="0.25">
      <c r="A441" s="271"/>
      <c r="B441" s="343"/>
      <c r="C441" s="331"/>
      <c r="D441" s="331"/>
      <c r="E441" s="527"/>
      <c r="F441" s="331"/>
      <c r="G441" s="334"/>
      <c r="H441" s="334"/>
      <c r="I441" s="140" t="s">
        <v>533</v>
      </c>
      <c r="J441" s="331"/>
      <c r="K441" s="148" t="s">
        <v>118</v>
      </c>
      <c r="L441" s="143"/>
      <c r="M441" s="240"/>
      <c r="N441" s="144">
        <v>0</v>
      </c>
      <c r="O441" s="144">
        <v>1</v>
      </c>
    </row>
    <row r="442" spans="1:15" x14ac:dyDescent="0.25">
      <c r="A442" s="271"/>
      <c r="B442" s="345"/>
      <c r="C442" s="332"/>
      <c r="D442" s="332"/>
      <c r="E442" s="528"/>
      <c r="F442" s="332"/>
      <c r="G442" s="341"/>
      <c r="H442" s="341"/>
      <c r="I442" s="141"/>
      <c r="J442" s="332"/>
      <c r="K442" s="149" t="s">
        <v>26</v>
      </c>
      <c r="L442" s="146"/>
      <c r="M442" s="241">
        <v>26</v>
      </c>
      <c r="N442" s="150">
        <v>0</v>
      </c>
      <c r="O442" s="150">
        <v>1</v>
      </c>
    </row>
    <row r="443" spans="1:15" ht="38.25" x14ac:dyDescent="0.25">
      <c r="A443" s="271"/>
      <c r="B443" s="342">
        <v>6</v>
      </c>
      <c r="C443" s="330" t="s">
        <v>535</v>
      </c>
      <c r="D443" s="330" t="s">
        <v>536</v>
      </c>
      <c r="E443" s="529" t="s">
        <v>29</v>
      </c>
      <c r="F443" s="330" t="s">
        <v>113</v>
      </c>
      <c r="G443" s="333" t="s">
        <v>16</v>
      </c>
      <c r="H443" s="333" t="s">
        <v>537</v>
      </c>
      <c r="I443" s="139" t="s">
        <v>538</v>
      </c>
      <c r="J443" s="330" t="s">
        <v>540</v>
      </c>
      <c r="K443" s="148" t="s">
        <v>117</v>
      </c>
      <c r="L443" s="143"/>
      <c r="M443" s="240"/>
      <c r="N443" s="144">
        <v>0</v>
      </c>
      <c r="O443" s="144">
        <v>1</v>
      </c>
    </row>
    <row r="444" spans="1:15" ht="38.25" x14ac:dyDescent="0.25">
      <c r="A444" s="271"/>
      <c r="B444" s="343"/>
      <c r="C444" s="331"/>
      <c r="D444" s="331"/>
      <c r="E444" s="527"/>
      <c r="F444" s="331"/>
      <c r="G444" s="334"/>
      <c r="H444" s="334"/>
      <c r="I444" s="140" t="s">
        <v>539</v>
      </c>
      <c r="J444" s="331"/>
      <c r="K444" s="148" t="s">
        <v>118</v>
      </c>
      <c r="L444" s="143"/>
      <c r="M444" s="240"/>
      <c r="N444" s="144">
        <v>0</v>
      </c>
      <c r="O444" s="144">
        <v>1</v>
      </c>
    </row>
    <row r="445" spans="1:15" ht="15.75" thickBot="1" x14ac:dyDescent="0.3">
      <c r="A445" s="272"/>
      <c r="B445" s="344"/>
      <c r="C445" s="336"/>
      <c r="D445" s="336"/>
      <c r="E445" s="530"/>
      <c r="F445" s="336"/>
      <c r="G445" s="335"/>
      <c r="H445" s="335"/>
      <c r="I445" s="155"/>
      <c r="J445" s="336"/>
      <c r="K445" s="156" t="s">
        <v>26</v>
      </c>
      <c r="L445" s="157"/>
      <c r="M445" s="242">
        <v>4</v>
      </c>
      <c r="N445" s="158">
        <v>0</v>
      </c>
      <c r="O445" s="158">
        <v>1</v>
      </c>
    </row>
    <row r="446" spans="1:15" ht="15.75" x14ac:dyDescent="0.25">
      <c r="A446" s="271" t="s">
        <v>684</v>
      </c>
      <c r="B446" s="275">
        <v>1</v>
      </c>
      <c r="C446" s="338" t="s">
        <v>542</v>
      </c>
      <c r="D446" s="338" t="s">
        <v>543</v>
      </c>
      <c r="E446" s="313" t="s">
        <v>14</v>
      </c>
      <c r="F446" s="313" t="s">
        <v>30</v>
      </c>
      <c r="G446" s="268" t="s">
        <v>16</v>
      </c>
      <c r="H446" s="268" t="s">
        <v>544</v>
      </c>
      <c r="I446" s="268" t="s">
        <v>545</v>
      </c>
      <c r="J446" s="268" t="s">
        <v>546</v>
      </c>
      <c r="K446" s="1" t="s">
        <v>74</v>
      </c>
      <c r="L446" s="2"/>
      <c r="M446" s="177"/>
      <c r="N446" s="31">
        <f t="shared" ref="N446:N470" si="63">IFERROR(IF((+L446/M446)&gt;100%,100%,(L446/M446)),0%)</f>
        <v>0</v>
      </c>
      <c r="O446" s="4">
        <v>0.9</v>
      </c>
    </row>
    <row r="447" spans="1:15" ht="15.75" x14ac:dyDescent="0.25">
      <c r="A447" s="271"/>
      <c r="B447" s="276"/>
      <c r="C447" s="339"/>
      <c r="D447" s="339"/>
      <c r="E447" s="303"/>
      <c r="F447" s="303"/>
      <c r="G447" s="269"/>
      <c r="H447" s="269"/>
      <c r="I447" s="269"/>
      <c r="J447" s="269"/>
      <c r="K447" s="1" t="s">
        <v>75</v>
      </c>
      <c r="L447" s="5"/>
      <c r="M447" s="129"/>
      <c r="N447" s="31">
        <f t="shared" si="63"/>
        <v>0</v>
      </c>
      <c r="O447" s="4">
        <v>0.9</v>
      </c>
    </row>
    <row r="448" spans="1:15" ht="15.75" x14ac:dyDescent="0.25">
      <c r="A448" s="271"/>
      <c r="B448" s="276"/>
      <c r="C448" s="339"/>
      <c r="D448" s="339"/>
      <c r="E448" s="303"/>
      <c r="F448" s="303"/>
      <c r="G448" s="269"/>
      <c r="H448" s="269"/>
      <c r="I448" s="269"/>
      <c r="J448" s="269"/>
      <c r="K448" s="1" t="s">
        <v>76</v>
      </c>
      <c r="L448" s="5"/>
      <c r="M448" s="129"/>
      <c r="N448" s="31">
        <f t="shared" si="63"/>
        <v>0</v>
      </c>
      <c r="O448" s="4">
        <v>0.9</v>
      </c>
    </row>
    <row r="449" spans="1:15" ht="15.75" x14ac:dyDescent="0.25">
      <c r="A449" s="271"/>
      <c r="B449" s="276"/>
      <c r="C449" s="339"/>
      <c r="D449" s="339"/>
      <c r="E449" s="303"/>
      <c r="F449" s="303"/>
      <c r="G449" s="269"/>
      <c r="H449" s="269"/>
      <c r="I449" s="269"/>
      <c r="J449" s="269"/>
      <c r="K449" s="1" t="s">
        <v>77</v>
      </c>
      <c r="L449" s="5"/>
      <c r="M449" s="129"/>
      <c r="N449" s="31">
        <f t="shared" si="63"/>
        <v>0</v>
      </c>
      <c r="O449" s="4">
        <v>0.9</v>
      </c>
    </row>
    <row r="450" spans="1:15" ht="15.75" x14ac:dyDescent="0.25">
      <c r="A450" s="271"/>
      <c r="B450" s="282"/>
      <c r="C450" s="339"/>
      <c r="D450" s="339"/>
      <c r="E450" s="303"/>
      <c r="F450" s="303"/>
      <c r="G450" s="269"/>
      <c r="H450" s="269"/>
      <c r="I450" s="269"/>
      <c r="J450" s="269"/>
      <c r="K450" s="11" t="s">
        <v>26</v>
      </c>
      <c r="L450" s="7"/>
      <c r="M450" s="196">
        <f>SUM(M446:M449)</f>
        <v>0</v>
      </c>
      <c r="N450" s="8">
        <f t="shared" si="63"/>
        <v>0</v>
      </c>
      <c r="O450" s="8">
        <v>0.9</v>
      </c>
    </row>
    <row r="451" spans="1:15" ht="15.75" x14ac:dyDescent="0.25">
      <c r="A451" s="271"/>
      <c r="B451" s="275">
        <v>2</v>
      </c>
      <c r="C451" s="268" t="s">
        <v>547</v>
      </c>
      <c r="D451" s="298" t="s">
        <v>548</v>
      </c>
      <c r="E451" s="313" t="s">
        <v>14</v>
      </c>
      <c r="F451" s="327" t="s">
        <v>30</v>
      </c>
      <c r="G451" s="268" t="s">
        <v>16</v>
      </c>
      <c r="H451" s="268" t="s">
        <v>549</v>
      </c>
      <c r="I451" s="265" t="s">
        <v>550</v>
      </c>
      <c r="J451" s="268" t="s">
        <v>551</v>
      </c>
      <c r="K451" s="1" t="s">
        <v>74</v>
      </c>
      <c r="L451" s="2"/>
      <c r="M451" s="177"/>
      <c r="N451" s="31">
        <f t="shared" si="63"/>
        <v>0</v>
      </c>
      <c r="O451" s="4">
        <v>0.9</v>
      </c>
    </row>
    <row r="452" spans="1:15" ht="15.75" x14ac:dyDescent="0.25">
      <c r="A452" s="271"/>
      <c r="B452" s="276"/>
      <c r="C452" s="269"/>
      <c r="D452" s="299"/>
      <c r="E452" s="303"/>
      <c r="F452" s="328"/>
      <c r="G452" s="269"/>
      <c r="H452" s="269"/>
      <c r="I452" s="266"/>
      <c r="J452" s="269"/>
      <c r="K452" s="1" t="s">
        <v>75</v>
      </c>
      <c r="L452" s="5"/>
      <c r="M452" s="129"/>
      <c r="N452" s="31">
        <f t="shared" si="63"/>
        <v>0</v>
      </c>
      <c r="O452" s="4">
        <v>0.9</v>
      </c>
    </row>
    <row r="453" spans="1:15" ht="15.75" x14ac:dyDescent="0.25">
      <c r="A453" s="271"/>
      <c r="B453" s="276"/>
      <c r="C453" s="269"/>
      <c r="D453" s="299"/>
      <c r="E453" s="303"/>
      <c r="F453" s="328"/>
      <c r="G453" s="269"/>
      <c r="H453" s="269"/>
      <c r="I453" s="266"/>
      <c r="J453" s="269"/>
      <c r="K453" s="1" t="s">
        <v>76</v>
      </c>
      <c r="L453" s="5"/>
      <c r="M453" s="129"/>
      <c r="N453" s="31">
        <f t="shared" si="63"/>
        <v>0</v>
      </c>
      <c r="O453" s="4">
        <v>0.9</v>
      </c>
    </row>
    <row r="454" spans="1:15" ht="15.75" x14ac:dyDescent="0.25">
      <c r="A454" s="271"/>
      <c r="B454" s="276"/>
      <c r="C454" s="269"/>
      <c r="D454" s="299"/>
      <c r="E454" s="303"/>
      <c r="F454" s="328"/>
      <c r="G454" s="269"/>
      <c r="H454" s="269"/>
      <c r="I454" s="266"/>
      <c r="J454" s="269"/>
      <c r="K454" s="1" t="s">
        <v>77</v>
      </c>
      <c r="L454" s="5"/>
      <c r="M454" s="129"/>
      <c r="N454" s="31">
        <f t="shared" si="63"/>
        <v>0</v>
      </c>
      <c r="O454" s="4">
        <v>0.9</v>
      </c>
    </row>
    <row r="455" spans="1:15" ht="15.75" x14ac:dyDescent="0.25">
      <c r="A455" s="271"/>
      <c r="B455" s="282"/>
      <c r="C455" s="270"/>
      <c r="D455" s="326"/>
      <c r="E455" s="314"/>
      <c r="F455" s="329"/>
      <c r="G455" s="270"/>
      <c r="H455" s="270"/>
      <c r="I455" s="283"/>
      <c r="J455" s="270"/>
      <c r="K455" s="11" t="s">
        <v>26</v>
      </c>
      <c r="L455" s="7"/>
      <c r="M455" s="196">
        <f>SUM(M451:M454)</f>
        <v>0</v>
      </c>
      <c r="N455" s="8">
        <f t="shared" si="63"/>
        <v>0</v>
      </c>
      <c r="O455" s="8">
        <v>0.9</v>
      </c>
    </row>
    <row r="456" spans="1:15" ht="15.75" x14ac:dyDescent="0.25">
      <c r="A456" s="271"/>
      <c r="B456" s="275">
        <v>3</v>
      </c>
      <c r="C456" s="263" t="s">
        <v>552</v>
      </c>
      <c r="D456" s="278" t="s">
        <v>553</v>
      </c>
      <c r="E456" s="313" t="s">
        <v>14</v>
      </c>
      <c r="F456" s="324" t="s">
        <v>30</v>
      </c>
      <c r="G456" s="263" t="s">
        <v>16</v>
      </c>
      <c r="H456" s="263" t="s">
        <v>549</v>
      </c>
      <c r="I456" s="265" t="s">
        <v>554</v>
      </c>
      <c r="J456" s="263" t="s">
        <v>555</v>
      </c>
      <c r="K456" s="1" t="s">
        <v>74</v>
      </c>
      <c r="L456" s="2"/>
      <c r="M456" s="177"/>
      <c r="N456" s="31">
        <f t="shared" si="63"/>
        <v>0</v>
      </c>
      <c r="O456" s="4">
        <v>0.9</v>
      </c>
    </row>
    <row r="457" spans="1:15" ht="15.75" x14ac:dyDescent="0.25">
      <c r="A457" s="271"/>
      <c r="B457" s="276"/>
      <c r="C457" s="263"/>
      <c r="D457" s="278"/>
      <c r="E457" s="303"/>
      <c r="F457" s="324"/>
      <c r="G457" s="263"/>
      <c r="H457" s="263"/>
      <c r="I457" s="266"/>
      <c r="J457" s="263"/>
      <c r="K457" s="1" t="s">
        <v>75</v>
      </c>
      <c r="L457" s="5"/>
      <c r="M457" s="129"/>
      <c r="N457" s="31">
        <f t="shared" si="63"/>
        <v>0</v>
      </c>
      <c r="O457" s="4">
        <v>0.9</v>
      </c>
    </row>
    <row r="458" spans="1:15" ht="15.75" x14ac:dyDescent="0.25">
      <c r="A458" s="271"/>
      <c r="B458" s="276"/>
      <c r="C458" s="263"/>
      <c r="D458" s="278"/>
      <c r="E458" s="303"/>
      <c r="F458" s="324"/>
      <c r="G458" s="263"/>
      <c r="H458" s="263"/>
      <c r="I458" s="266"/>
      <c r="J458" s="263"/>
      <c r="K458" s="1" t="s">
        <v>76</v>
      </c>
      <c r="L458" s="5"/>
      <c r="M458" s="129"/>
      <c r="N458" s="31">
        <f t="shared" si="63"/>
        <v>0</v>
      </c>
      <c r="O458" s="4">
        <v>0.9</v>
      </c>
    </row>
    <row r="459" spans="1:15" ht="15.75" x14ac:dyDescent="0.25">
      <c r="A459" s="271"/>
      <c r="B459" s="276"/>
      <c r="C459" s="263"/>
      <c r="D459" s="278"/>
      <c r="E459" s="303"/>
      <c r="F459" s="324"/>
      <c r="G459" s="263"/>
      <c r="H459" s="263"/>
      <c r="I459" s="266"/>
      <c r="J459" s="263"/>
      <c r="K459" s="1" t="s">
        <v>77</v>
      </c>
      <c r="L459" s="5"/>
      <c r="M459" s="129"/>
      <c r="N459" s="31">
        <f t="shared" si="63"/>
        <v>0</v>
      </c>
      <c r="O459" s="4">
        <v>0.9</v>
      </c>
    </row>
    <row r="460" spans="1:15" ht="15.75" x14ac:dyDescent="0.25">
      <c r="A460" s="271"/>
      <c r="B460" s="282"/>
      <c r="C460" s="263"/>
      <c r="D460" s="278"/>
      <c r="E460" s="314"/>
      <c r="F460" s="324"/>
      <c r="G460" s="263"/>
      <c r="H460" s="263"/>
      <c r="I460" s="283"/>
      <c r="J460" s="263"/>
      <c r="K460" s="11" t="s">
        <v>26</v>
      </c>
      <c r="L460" s="7"/>
      <c r="M460" s="196">
        <f>SUM(M456:M459)</f>
        <v>0</v>
      </c>
      <c r="N460" s="8">
        <f t="shared" si="63"/>
        <v>0</v>
      </c>
      <c r="O460" s="8">
        <v>0.9</v>
      </c>
    </row>
    <row r="461" spans="1:15" ht="15.75" x14ac:dyDescent="0.25">
      <c r="A461" s="271"/>
      <c r="B461" s="275">
        <v>4</v>
      </c>
      <c r="C461" s="263" t="s">
        <v>556</v>
      </c>
      <c r="D461" s="278" t="s">
        <v>557</v>
      </c>
      <c r="E461" s="324" t="s">
        <v>14</v>
      </c>
      <c r="F461" s="324" t="s">
        <v>30</v>
      </c>
      <c r="G461" s="263" t="s">
        <v>16</v>
      </c>
      <c r="H461" s="263" t="s">
        <v>558</v>
      </c>
      <c r="I461" s="278" t="s">
        <v>559</v>
      </c>
      <c r="J461" s="263" t="s">
        <v>560</v>
      </c>
      <c r="K461" s="1" t="s">
        <v>74</v>
      </c>
      <c r="L461" s="2"/>
      <c r="M461" s="177"/>
      <c r="N461" s="31">
        <f t="shared" si="63"/>
        <v>0</v>
      </c>
      <c r="O461" s="4">
        <v>1</v>
      </c>
    </row>
    <row r="462" spans="1:15" ht="15.75" x14ac:dyDescent="0.25">
      <c r="A462" s="271"/>
      <c r="B462" s="276"/>
      <c r="C462" s="263"/>
      <c r="D462" s="278"/>
      <c r="E462" s="324"/>
      <c r="F462" s="324"/>
      <c r="G462" s="263"/>
      <c r="H462" s="263"/>
      <c r="I462" s="278"/>
      <c r="J462" s="263"/>
      <c r="K462" s="1" t="s">
        <v>75</v>
      </c>
      <c r="L462" s="5"/>
      <c r="M462" s="129"/>
      <c r="N462" s="31">
        <f t="shared" si="63"/>
        <v>0</v>
      </c>
      <c r="O462" s="4">
        <v>1</v>
      </c>
    </row>
    <row r="463" spans="1:15" ht="15.75" x14ac:dyDescent="0.25">
      <c r="A463" s="271"/>
      <c r="B463" s="276"/>
      <c r="C463" s="263"/>
      <c r="D463" s="278"/>
      <c r="E463" s="324"/>
      <c r="F463" s="324"/>
      <c r="G463" s="263"/>
      <c r="H463" s="263"/>
      <c r="I463" s="278"/>
      <c r="J463" s="263"/>
      <c r="K463" s="1" t="s">
        <v>76</v>
      </c>
      <c r="L463" s="5"/>
      <c r="M463" s="129"/>
      <c r="N463" s="31">
        <f t="shared" si="63"/>
        <v>0</v>
      </c>
      <c r="O463" s="4">
        <v>1</v>
      </c>
    </row>
    <row r="464" spans="1:15" ht="15.75" x14ac:dyDescent="0.25">
      <c r="A464" s="271"/>
      <c r="B464" s="276"/>
      <c r="C464" s="263"/>
      <c r="D464" s="278"/>
      <c r="E464" s="324"/>
      <c r="F464" s="324"/>
      <c r="G464" s="263"/>
      <c r="H464" s="263"/>
      <c r="I464" s="278"/>
      <c r="J464" s="263"/>
      <c r="K464" s="1" t="s">
        <v>77</v>
      </c>
      <c r="L464" s="5"/>
      <c r="M464" s="129"/>
      <c r="N464" s="31">
        <f t="shared" si="63"/>
        <v>0</v>
      </c>
      <c r="O464" s="4">
        <v>1</v>
      </c>
    </row>
    <row r="465" spans="1:15" ht="15.75" x14ac:dyDescent="0.25">
      <c r="A465" s="271"/>
      <c r="B465" s="282"/>
      <c r="C465" s="263"/>
      <c r="D465" s="278"/>
      <c r="E465" s="324"/>
      <c r="F465" s="324"/>
      <c r="G465" s="263"/>
      <c r="H465" s="263"/>
      <c r="I465" s="278"/>
      <c r="J465" s="263"/>
      <c r="K465" s="6" t="s">
        <v>26</v>
      </c>
      <c r="L465" s="7"/>
      <c r="M465" s="196">
        <f>SUM(M461:M464)</f>
        <v>0</v>
      </c>
      <c r="N465" s="8">
        <f t="shared" si="63"/>
        <v>0</v>
      </c>
      <c r="O465" s="54">
        <v>1</v>
      </c>
    </row>
    <row r="466" spans="1:15" ht="15.75" x14ac:dyDescent="0.25">
      <c r="A466" s="271"/>
      <c r="B466" s="275">
        <v>5</v>
      </c>
      <c r="C466" s="263" t="s">
        <v>561</v>
      </c>
      <c r="D466" s="278" t="s">
        <v>562</v>
      </c>
      <c r="E466" s="324" t="s">
        <v>14</v>
      </c>
      <c r="F466" s="324" t="s">
        <v>40</v>
      </c>
      <c r="G466" s="263" t="s">
        <v>16</v>
      </c>
      <c r="H466" s="263" t="s">
        <v>563</v>
      </c>
      <c r="I466" s="278" t="s">
        <v>564</v>
      </c>
      <c r="J466" s="263" t="s">
        <v>565</v>
      </c>
      <c r="K466" s="10" t="s">
        <v>40</v>
      </c>
      <c r="L466" s="5"/>
      <c r="M466" s="129"/>
      <c r="N466" s="31">
        <f t="shared" si="63"/>
        <v>0</v>
      </c>
      <c r="O466" s="4">
        <v>1</v>
      </c>
    </row>
    <row r="467" spans="1:15" ht="15.75" x14ac:dyDescent="0.25">
      <c r="A467" s="271"/>
      <c r="B467" s="282"/>
      <c r="C467" s="263"/>
      <c r="D467" s="278"/>
      <c r="E467" s="324"/>
      <c r="F467" s="324"/>
      <c r="G467" s="263"/>
      <c r="H467" s="263"/>
      <c r="I467" s="278"/>
      <c r="J467" s="263"/>
      <c r="K467" s="6" t="s">
        <v>26</v>
      </c>
      <c r="L467" s="7"/>
      <c r="M467" s="196">
        <f>SUM(M466:M466)</f>
        <v>0</v>
      </c>
      <c r="N467" s="8">
        <f t="shared" si="63"/>
        <v>0</v>
      </c>
      <c r="O467" s="54">
        <v>1</v>
      </c>
    </row>
    <row r="468" spans="1:15" ht="15.75" x14ac:dyDescent="0.25">
      <c r="A468" s="271"/>
      <c r="B468" s="275">
        <v>6</v>
      </c>
      <c r="C468" s="278" t="s">
        <v>566</v>
      </c>
      <c r="D468" s="278" t="s">
        <v>567</v>
      </c>
      <c r="E468" s="324" t="s">
        <v>14</v>
      </c>
      <c r="F468" s="324" t="s">
        <v>113</v>
      </c>
      <c r="G468" s="263" t="s">
        <v>16</v>
      </c>
      <c r="H468" s="278" t="s">
        <v>568</v>
      </c>
      <c r="I468" s="278" t="s">
        <v>569</v>
      </c>
      <c r="J468" s="278" t="s">
        <v>570</v>
      </c>
      <c r="K468" s="10" t="s">
        <v>117</v>
      </c>
      <c r="L468" s="5"/>
      <c r="M468" s="129"/>
      <c r="N468" s="31">
        <f t="shared" si="63"/>
        <v>0</v>
      </c>
      <c r="O468" s="4">
        <v>1</v>
      </c>
    </row>
    <row r="469" spans="1:15" ht="15.75" x14ac:dyDescent="0.25">
      <c r="A469" s="271"/>
      <c r="B469" s="276"/>
      <c r="C469" s="278"/>
      <c r="D469" s="278"/>
      <c r="E469" s="324"/>
      <c r="F469" s="324"/>
      <c r="G469" s="263"/>
      <c r="H469" s="278"/>
      <c r="I469" s="278"/>
      <c r="J469" s="278"/>
      <c r="K469" s="10" t="s">
        <v>118</v>
      </c>
      <c r="L469" s="5"/>
      <c r="M469" s="129"/>
      <c r="N469" s="31">
        <f t="shared" si="63"/>
        <v>0</v>
      </c>
      <c r="O469" s="4">
        <v>1</v>
      </c>
    </row>
    <row r="470" spans="1:15" ht="16.5" thickBot="1" x14ac:dyDescent="0.3">
      <c r="A470" s="272"/>
      <c r="B470" s="277"/>
      <c r="C470" s="284"/>
      <c r="D470" s="284"/>
      <c r="E470" s="325"/>
      <c r="F470" s="325"/>
      <c r="G470" s="264"/>
      <c r="H470" s="284"/>
      <c r="I470" s="284"/>
      <c r="J470" s="284"/>
      <c r="K470" s="27" t="s">
        <v>26</v>
      </c>
      <c r="L470" s="28"/>
      <c r="M470" s="200">
        <f>SUM(M468:M469)</f>
        <v>0</v>
      </c>
      <c r="N470" s="29">
        <f t="shared" si="63"/>
        <v>0</v>
      </c>
      <c r="O470" s="105">
        <v>1</v>
      </c>
    </row>
    <row r="471" spans="1:15" ht="15" customHeight="1" x14ac:dyDescent="0.25">
      <c r="A471" s="271" t="s">
        <v>591</v>
      </c>
      <c r="B471" s="275">
        <v>1</v>
      </c>
      <c r="C471" s="321" t="s">
        <v>571</v>
      </c>
      <c r="D471" s="321" t="s">
        <v>572</v>
      </c>
      <c r="E471" s="519" t="s">
        <v>102</v>
      </c>
      <c r="F471" s="321" t="s">
        <v>30</v>
      </c>
      <c r="G471" s="321" t="s">
        <v>16</v>
      </c>
      <c r="H471" s="321" t="s">
        <v>573</v>
      </c>
      <c r="I471" s="321" t="s">
        <v>574</v>
      </c>
      <c r="J471" s="321" t="s">
        <v>575</v>
      </c>
      <c r="K471" s="159" t="s">
        <v>74</v>
      </c>
      <c r="L471" s="2"/>
      <c r="M471" s="177"/>
      <c r="N471" s="75">
        <f>IFERROR(L471/M471,0)</f>
        <v>0</v>
      </c>
      <c r="O471" s="4">
        <v>1</v>
      </c>
    </row>
    <row r="472" spans="1:15" ht="15" customHeight="1" x14ac:dyDescent="0.25">
      <c r="A472" s="271"/>
      <c r="B472" s="276"/>
      <c r="C472" s="322"/>
      <c r="D472" s="322"/>
      <c r="E472" s="531"/>
      <c r="F472" s="322"/>
      <c r="G472" s="322"/>
      <c r="H472" s="322"/>
      <c r="I472" s="322"/>
      <c r="J472" s="322"/>
      <c r="K472" s="159" t="s">
        <v>75</v>
      </c>
      <c r="L472" s="2"/>
      <c r="M472" s="177"/>
      <c r="N472" s="75">
        <f t="shared" ref="N472:N474" si="64">IFERROR(L472/M472,0)</f>
        <v>0</v>
      </c>
      <c r="O472" s="4">
        <v>1</v>
      </c>
    </row>
    <row r="473" spans="1:15" ht="15" customHeight="1" x14ac:dyDescent="0.25">
      <c r="A473" s="271"/>
      <c r="B473" s="276"/>
      <c r="C473" s="322"/>
      <c r="D473" s="322"/>
      <c r="E473" s="531"/>
      <c r="F473" s="322"/>
      <c r="G473" s="322"/>
      <c r="H473" s="322"/>
      <c r="I473" s="322"/>
      <c r="J473" s="322"/>
      <c r="K473" s="159" t="s">
        <v>76</v>
      </c>
      <c r="L473" s="5"/>
      <c r="M473" s="129"/>
      <c r="N473" s="75">
        <f t="shared" si="64"/>
        <v>0</v>
      </c>
      <c r="O473" s="4">
        <v>1</v>
      </c>
    </row>
    <row r="474" spans="1:15" ht="15" customHeight="1" x14ac:dyDescent="0.25">
      <c r="A474" s="271"/>
      <c r="B474" s="276"/>
      <c r="C474" s="322"/>
      <c r="D474" s="322"/>
      <c r="E474" s="531"/>
      <c r="F474" s="322"/>
      <c r="G474" s="322"/>
      <c r="H474" s="322"/>
      <c r="I474" s="322"/>
      <c r="J474" s="322"/>
      <c r="K474" s="159" t="s">
        <v>77</v>
      </c>
      <c r="L474" s="5"/>
      <c r="M474" s="129"/>
      <c r="N474" s="75">
        <f t="shared" si="64"/>
        <v>0</v>
      </c>
      <c r="O474" s="4">
        <v>1</v>
      </c>
    </row>
    <row r="475" spans="1:15" ht="15" customHeight="1" x14ac:dyDescent="0.25">
      <c r="A475" s="271"/>
      <c r="B475" s="282"/>
      <c r="C475" s="323"/>
      <c r="D475" s="323"/>
      <c r="E475" s="532"/>
      <c r="F475" s="323"/>
      <c r="G475" s="323"/>
      <c r="H475" s="323"/>
      <c r="I475" s="323"/>
      <c r="J475" s="323"/>
      <c r="K475" s="11" t="s">
        <v>26</v>
      </c>
      <c r="L475" s="7"/>
      <c r="M475" s="196">
        <f>SUM(M471:M474)</f>
        <v>0</v>
      </c>
      <c r="N475" s="8">
        <f>IFERROR(IF((+L475/M475)&gt;100%,100%,(L475/M475)),0%)</f>
        <v>0</v>
      </c>
      <c r="O475" s="8">
        <v>1</v>
      </c>
    </row>
    <row r="476" spans="1:15" ht="15" customHeight="1" x14ac:dyDescent="0.25">
      <c r="A476" s="271"/>
      <c r="B476" s="275">
        <v>2</v>
      </c>
      <c r="C476" s="315" t="s">
        <v>576</v>
      </c>
      <c r="D476" s="315" t="s">
        <v>577</v>
      </c>
      <c r="E476" s="318" t="s">
        <v>14</v>
      </c>
      <c r="F476" s="315" t="s">
        <v>30</v>
      </c>
      <c r="G476" s="315" t="s">
        <v>16</v>
      </c>
      <c r="H476" s="315" t="s">
        <v>578</v>
      </c>
      <c r="I476" s="315" t="s">
        <v>579</v>
      </c>
      <c r="J476" s="315" t="s">
        <v>580</v>
      </c>
      <c r="K476" s="159" t="s">
        <v>74</v>
      </c>
      <c r="L476" s="2"/>
      <c r="M476" s="177"/>
      <c r="N476" s="75">
        <f t="shared" ref="N476:N479" si="65">IFERROR(L476/M476,0)</f>
        <v>0</v>
      </c>
      <c r="O476" s="75">
        <v>1</v>
      </c>
    </row>
    <row r="477" spans="1:15" ht="15" customHeight="1" x14ac:dyDescent="0.25">
      <c r="A477" s="271"/>
      <c r="B477" s="276"/>
      <c r="C477" s="316"/>
      <c r="D477" s="316"/>
      <c r="E477" s="319"/>
      <c r="F477" s="316"/>
      <c r="G477" s="316"/>
      <c r="H477" s="316"/>
      <c r="I477" s="316"/>
      <c r="J477" s="316"/>
      <c r="K477" s="159" t="s">
        <v>75</v>
      </c>
      <c r="L477" s="2"/>
      <c r="M477" s="177"/>
      <c r="N477" s="75">
        <f t="shared" si="65"/>
        <v>0</v>
      </c>
      <c r="O477" s="75">
        <v>1</v>
      </c>
    </row>
    <row r="478" spans="1:15" ht="15" customHeight="1" x14ac:dyDescent="0.25">
      <c r="A478" s="271"/>
      <c r="B478" s="276"/>
      <c r="C478" s="316"/>
      <c r="D478" s="316"/>
      <c r="E478" s="319"/>
      <c r="F478" s="316"/>
      <c r="G478" s="316"/>
      <c r="H478" s="316"/>
      <c r="I478" s="316"/>
      <c r="J478" s="316"/>
      <c r="K478" s="159" t="s">
        <v>76</v>
      </c>
      <c r="L478" s="5"/>
      <c r="M478" s="129"/>
      <c r="N478" s="75">
        <f t="shared" si="65"/>
        <v>0</v>
      </c>
      <c r="O478" s="75">
        <v>1</v>
      </c>
    </row>
    <row r="479" spans="1:15" ht="15" customHeight="1" x14ac:dyDescent="0.25">
      <c r="A479" s="271"/>
      <c r="B479" s="276"/>
      <c r="C479" s="316"/>
      <c r="D479" s="316"/>
      <c r="E479" s="319"/>
      <c r="F479" s="316"/>
      <c r="G479" s="316"/>
      <c r="H479" s="316"/>
      <c r="I479" s="316"/>
      <c r="J479" s="316"/>
      <c r="K479" s="159" t="s">
        <v>77</v>
      </c>
      <c r="L479" s="5"/>
      <c r="M479" s="129"/>
      <c r="N479" s="75">
        <f t="shared" si="65"/>
        <v>0</v>
      </c>
      <c r="O479" s="75">
        <v>1</v>
      </c>
    </row>
    <row r="480" spans="1:15" ht="15" customHeight="1" x14ac:dyDescent="0.25">
      <c r="A480" s="271"/>
      <c r="B480" s="282"/>
      <c r="C480" s="317"/>
      <c r="D480" s="317"/>
      <c r="E480" s="388"/>
      <c r="F480" s="317"/>
      <c r="G480" s="317"/>
      <c r="H480" s="317"/>
      <c r="I480" s="317"/>
      <c r="J480" s="317"/>
      <c r="K480" s="11" t="s">
        <v>26</v>
      </c>
      <c r="L480" s="7"/>
      <c r="M480" s="196">
        <f>SUM(M476:M479)</f>
        <v>0</v>
      </c>
      <c r="N480" s="76">
        <f>IFERROR(IF((+L480/M480)&gt;100%,100%,(L480/M480)),0%)</f>
        <v>0</v>
      </c>
      <c r="O480" s="8">
        <v>1</v>
      </c>
    </row>
    <row r="481" spans="1:15" ht="15" customHeight="1" x14ac:dyDescent="0.25">
      <c r="A481" s="271"/>
      <c r="B481" s="275">
        <v>3</v>
      </c>
      <c r="C481" s="315" t="s">
        <v>581</v>
      </c>
      <c r="D481" s="315" t="s">
        <v>582</v>
      </c>
      <c r="E481" s="318" t="s">
        <v>14</v>
      </c>
      <c r="F481" s="315" t="s">
        <v>258</v>
      </c>
      <c r="G481" s="315" t="s">
        <v>16</v>
      </c>
      <c r="H481" s="315" t="s">
        <v>583</v>
      </c>
      <c r="I481" s="315" t="s">
        <v>584</v>
      </c>
      <c r="J481" s="315" t="s">
        <v>585</v>
      </c>
      <c r="K481" s="159" t="s">
        <v>74</v>
      </c>
      <c r="L481" s="2"/>
      <c r="M481" s="177"/>
      <c r="N481" s="75">
        <f t="shared" ref="N481:N484" si="66">IFERROR(L481/M481,0)</f>
        <v>0</v>
      </c>
      <c r="O481" s="4">
        <v>1</v>
      </c>
    </row>
    <row r="482" spans="1:15" ht="15" customHeight="1" x14ac:dyDescent="0.25">
      <c r="A482" s="271"/>
      <c r="B482" s="276"/>
      <c r="C482" s="316"/>
      <c r="D482" s="316"/>
      <c r="E482" s="319"/>
      <c r="F482" s="316"/>
      <c r="G482" s="316"/>
      <c r="H482" s="316"/>
      <c r="I482" s="316"/>
      <c r="J482" s="316"/>
      <c r="K482" s="159" t="s">
        <v>75</v>
      </c>
      <c r="L482" s="2"/>
      <c r="M482" s="177"/>
      <c r="N482" s="75">
        <f t="shared" si="66"/>
        <v>0</v>
      </c>
      <c r="O482" s="4">
        <v>1</v>
      </c>
    </row>
    <row r="483" spans="1:15" ht="15" customHeight="1" x14ac:dyDescent="0.25">
      <c r="A483" s="271"/>
      <c r="B483" s="276"/>
      <c r="C483" s="316"/>
      <c r="D483" s="316"/>
      <c r="E483" s="319"/>
      <c r="F483" s="316"/>
      <c r="G483" s="316"/>
      <c r="H483" s="316"/>
      <c r="I483" s="316"/>
      <c r="J483" s="316"/>
      <c r="K483" s="159" t="s">
        <v>76</v>
      </c>
      <c r="L483" s="5"/>
      <c r="M483" s="129"/>
      <c r="N483" s="75">
        <f t="shared" si="66"/>
        <v>0</v>
      </c>
      <c r="O483" s="4">
        <v>1</v>
      </c>
    </row>
    <row r="484" spans="1:15" ht="15" customHeight="1" x14ac:dyDescent="0.25">
      <c r="A484" s="271"/>
      <c r="B484" s="276"/>
      <c r="C484" s="316"/>
      <c r="D484" s="316"/>
      <c r="E484" s="319"/>
      <c r="F484" s="316"/>
      <c r="G484" s="316"/>
      <c r="H484" s="316"/>
      <c r="I484" s="316"/>
      <c r="J484" s="316"/>
      <c r="K484" s="159" t="s">
        <v>77</v>
      </c>
      <c r="L484" s="5"/>
      <c r="M484" s="129"/>
      <c r="N484" s="75">
        <f t="shared" si="66"/>
        <v>0</v>
      </c>
      <c r="O484" s="4">
        <v>1</v>
      </c>
    </row>
    <row r="485" spans="1:15" ht="15" customHeight="1" x14ac:dyDescent="0.25">
      <c r="A485" s="271"/>
      <c r="B485" s="282"/>
      <c r="C485" s="317"/>
      <c r="D485" s="317"/>
      <c r="E485" s="388"/>
      <c r="F485" s="317"/>
      <c r="G485" s="317"/>
      <c r="H485" s="317"/>
      <c r="I485" s="317"/>
      <c r="J485" s="317"/>
      <c r="K485" s="11" t="s">
        <v>26</v>
      </c>
      <c r="L485" s="7"/>
      <c r="M485" s="196">
        <f>SUM(M481:M484)</f>
        <v>0</v>
      </c>
      <c r="N485" s="76">
        <f>IFERROR(IF((+L485/M485)&gt;100%,100%,(L485/M485)),0%)</f>
        <v>0</v>
      </c>
      <c r="O485" s="8">
        <v>1</v>
      </c>
    </row>
    <row r="486" spans="1:15" ht="15" customHeight="1" x14ac:dyDescent="0.25">
      <c r="A486" s="271"/>
      <c r="B486" s="275">
        <v>4</v>
      </c>
      <c r="C486" s="318" t="s">
        <v>586</v>
      </c>
      <c r="D486" s="318" t="s">
        <v>587</v>
      </c>
      <c r="E486" s="318" t="s">
        <v>14</v>
      </c>
      <c r="F486" s="318" t="s">
        <v>113</v>
      </c>
      <c r="G486" s="318" t="s">
        <v>16</v>
      </c>
      <c r="H486" s="318" t="s">
        <v>588</v>
      </c>
      <c r="I486" s="318" t="s">
        <v>589</v>
      </c>
      <c r="J486" s="318" t="s">
        <v>590</v>
      </c>
      <c r="K486" s="159" t="s">
        <v>117</v>
      </c>
      <c r="L486" s="2"/>
      <c r="M486" s="177"/>
      <c r="N486" s="75">
        <f t="shared" ref="N486:N487" si="67">IFERROR(L486/M486,0)</f>
        <v>0</v>
      </c>
      <c r="O486" s="4">
        <v>1</v>
      </c>
    </row>
    <row r="487" spans="1:15" ht="15" customHeight="1" x14ac:dyDescent="0.25">
      <c r="A487" s="271"/>
      <c r="B487" s="276"/>
      <c r="C487" s="319"/>
      <c r="D487" s="319"/>
      <c r="E487" s="319"/>
      <c r="F487" s="319"/>
      <c r="G487" s="319"/>
      <c r="H487" s="319"/>
      <c r="I487" s="319"/>
      <c r="J487" s="319"/>
      <c r="K487" s="159" t="s">
        <v>118</v>
      </c>
      <c r="L487" s="5"/>
      <c r="M487" s="129"/>
      <c r="N487" s="75">
        <f t="shared" si="67"/>
        <v>0</v>
      </c>
      <c r="O487" s="4">
        <v>1</v>
      </c>
    </row>
    <row r="488" spans="1:15" ht="15" customHeight="1" thickBot="1" x14ac:dyDescent="0.3">
      <c r="A488" s="272"/>
      <c r="B488" s="277"/>
      <c r="C488" s="320"/>
      <c r="D488" s="320"/>
      <c r="E488" s="320"/>
      <c r="F488" s="320"/>
      <c r="G488" s="320"/>
      <c r="H488" s="320"/>
      <c r="I488" s="320"/>
      <c r="J488" s="320"/>
      <c r="K488" s="27" t="s">
        <v>26</v>
      </c>
      <c r="L488" s="28"/>
      <c r="M488" s="200">
        <f>SUM(M486:M487)</f>
        <v>0</v>
      </c>
      <c r="N488" s="130">
        <f>IFERROR(IF((+L488/M488)&gt;100%,100%,(L488/M488)),0%)</f>
        <v>0</v>
      </c>
      <c r="O488" s="29">
        <v>1</v>
      </c>
    </row>
    <row r="489" spans="1:15" ht="25.5" x14ac:dyDescent="0.25">
      <c r="A489" s="271" t="s">
        <v>620</v>
      </c>
      <c r="B489" s="275">
        <v>1</v>
      </c>
      <c r="C489" s="313" t="s">
        <v>592</v>
      </c>
      <c r="D489" s="311" t="s">
        <v>593</v>
      </c>
      <c r="E489" s="313" t="s">
        <v>14</v>
      </c>
      <c r="F489" s="313" t="s">
        <v>40</v>
      </c>
      <c r="G489" s="309" t="s">
        <v>16</v>
      </c>
      <c r="H489" s="309" t="s">
        <v>594</v>
      </c>
      <c r="I489" s="311" t="s">
        <v>595</v>
      </c>
      <c r="J489" s="313" t="s">
        <v>596</v>
      </c>
      <c r="K489" s="160" t="s">
        <v>597</v>
      </c>
      <c r="L489" s="161"/>
      <c r="M489" s="243">
        <v>57776219010</v>
      </c>
      <c r="N489" s="75">
        <f>L489/M489</f>
        <v>0</v>
      </c>
      <c r="O489" s="132">
        <v>0.85</v>
      </c>
    </row>
    <row r="490" spans="1:15" ht="15.75" x14ac:dyDescent="0.25">
      <c r="A490" s="271"/>
      <c r="B490" s="282"/>
      <c r="C490" s="314"/>
      <c r="D490" s="312"/>
      <c r="E490" s="314"/>
      <c r="F490" s="314"/>
      <c r="G490" s="310"/>
      <c r="H490" s="310"/>
      <c r="I490" s="312"/>
      <c r="J490" s="314"/>
      <c r="K490" s="11" t="s">
        <v>26</v>
      </c>
      <c r="L490" s="163"/>
      <c r="M490" s="243">
        <v>57776219010</v>
      </c>
      <c r="N490" s="8">
        <f>IFERROR(IF((+L490/M490)&gt;100%,100%,(L490/M490)),0%)</f>
        <v>0</v>
      </c>
      <c r="O490" s="8">
        <f>SUM(O489:O489)</f>
        <v>0.85</v>
      </c>
    </row>
    <row r="491" spans="1:15" ht="15.75" x14ac:dyDescent="0.25">
      <c r="A491" s="271"/>
      <c r="B491" s="275">
        <v>2</v>
      </c>
      <c r="C491" s="268" t="s">
        <v>598</v>
      </c>
      <c r="D491" s="265" t="s">
        <v>599</v>
      </c>
      <c r="E491" s="313" t="s">
        <v>14</v>
      </c>
      <c r="F491" s="268" t="s">
        <v>389</v>
      </c>
      <c r="G491" s="306" t="s">
        <v>16</v>
      </c>
      <c r="H491" s="306" t="s">
        <v>600</v>
      </c>
      <c r="I491" s="306" t="s">
        <v>601</v>
      </c>
      <c r="J491" s="268" t="s">
        <v>602</v>
      </c>
      <c r="K491" s="1" t="s">
        <v>309</v>
      </c>
      <c r="L491" s="164"/>
      <c r="M491" s="243">
        <v>38950433104</v>
      </c>
      <c r="N491" s="75">
        <f>+L491/M491</f>
        <v>0</v>
      </c>
      <c r="O491" s="4">
        <v>0.37630000000000002</v>
      </c>
    </row>
    <row r="492" spans="1:15" ht="15.75" x14ac:dyDescent="0.25">
      <c r="A492" s="271"/>
      <c r="B492" s="276"/>
      <c r="C492" s="269"/>
      <c r="D492" s="266"/>
      <c r="E492" s="303"/>
      <c r="F492" s="269"/>
      <c r="G492" s="307"/>
      <c r="H492" s="307"/>
      <c r="I492" s="307"/>
      <c r="J492" s="269"/>
      <c r="K492" s="1" t="s">
        <v>310</v>
      </c>
      <c r="L492" s="164"/>
      <c r="M492" s="243">
        <v>38950433104</v>
      </c>
      <c r="N492" s="75">
        <f t="shared" ref="N492:N502" si="68">+L492/M492</f>
        <v>0</v>
      </c>
      <c r="O492" s="4">
        <v>7.7299999999999994E-2</v>
      </c>
    </row>
    <row r="493" spans="1:15" ht="15.75" x14ac:dyDescent="0.25">
      <c r="A493" s="271"/>
      <c r="B493" s="276"/>
      <c r="C493" s="269"/>
      <c r="D493" s="266"/>
      <c r="E493" s="303"/>
      <c r="F493" s="269"/>
      <c r="G493" s="307"/>
      <c r="H493" s="307"/>
      <c r="I493" s="307"/>
      <c r="J493" s="269"/>
      <c r="K493" s="1" t="s">
        <v>311</v>
      </c>
      <c r="L493" s="164"/>
      <c r="M493" s="243">
        <v>38950433104</v>
      </c>
      <c r="N493" s="75">
        <f t="shared" si="68"/>
        <v>0</v>
      </c>
      <c r="O493" s="4">
        <v>2.64E-2</v>
      </c>
    </row>
    <row r="494" spans="1:15" ht="15.75" x14ac:dyDescent="0.25">
      <c r="A494" s="271"/>
      <c r="B494" s="276"/>
      <c r="C494" s="269"/>
      <c r="D494" s="266"/>
      <c r="E494" s="303"/>
      <c r="F494" s="269"/>
      <c r="G494" s="307"/>
      <c r="H494" s="307"/>
      <c r="I494" s="307"/>
      <c r="J494" s="269"/>
      <c r="K494" s="1" t="s">
        <v>312</v>
      </c>
      <c r="L494" s="165"/>
      <c r="M494" s="243">
        <v>38950433104</v>
      </c>
      <c r="N494" s="75">
        <f t="shared" si="68"/>
        <v>0</v>
      </c>
      <c r="O494" s="4">
        <v>1.15E-2</v>
      </c>
    </row>
    <row r="495" spans="1:15" ht="15.75" x14ac:dyDescent="0.25">
      <c r="A495" s="271"/>
      <c r="B495" s="276"/>
      <c r="C495" s="269"/>
      <c r="D495" s="266"/>
      <c r="E495" s="303"/>
      <c r="F495" s="269"/>
      <c r="G495" s="307"/>
      <c r="H495" s="307"/>
      <c r="I495" s="307"/>
      <c r="J495" s="269"/>
      <c r="K495" s="1" t="s">
        <v>313</v>
      </c>
      <c r="L495" s="165"/>
      <c r="M495" s="243">
        <v>38950433104</v>
      </c>
      <c r="N495" s="75">
        <f t="shared" si="68"/>
        <v>0</v>
      </c>
      <c r="O495" s="4">
        <v>1.6400000000000001E-2</v>
      </c>
    </row>
    <row r="496" spans="1:15" ht="15.75" x14ac:dyDescent="0.25">
      <c r="A496" s="271"/>
      <c r="B496" s="276"/>
      <c r="C496" s="269"/>
      <c r="D496" s="266"/>
      <c r="E496" s="303"/>
      <c r="F496" s="269"/>
      <c r="G496" s="307"/>
      <c r="H496" s="307"/>
      <c r="I496" s="307"/>
      <c r="J496" s="269"/>
      <c r="K496" s="1" t="s">
        <v>314</v>
      </c>
      <c r="L496" s="165"/>
      <c r="M496" s="243">
        <v>38950433104</v>
      </c>
      <c r="N496" s="75">
        <f>+L496/M496</f>
        <v>0</v>
      </c>
      <c r="O496" s="4">
        <v>9.2999999999999992E-3</v>
      </c>
    </row>
    <row r="497" spans="1:15" ht="15.75" x14ac:dyDescent="0.25">
      <c r="A497" s="271"/>
      <c r="B497" s="276"/>
      <c r="C497" s="269"/>
      <c r="D497" s="266"/>
      <c r="E497" s="303"/>
      <c r="F497" s="269"/>
      <c r="G497" s="307"/>
      <c r="H497" s="307"/>
      <c r="I497" s="307"/>
      <c r="J497" s="269"/>
      <c r="K497" s="1" t="s">
        <v>315</v>
      </c>
      <c r="L497" s="165"/>
      <c r="M497" s="243">
        <v>38950433104</v>
      </c>
      <c r="N497" s="75">
        <f>+L497/M497</f>
        <v>0</v>
      </c>
      <c r="O497" s="4">
        <v>1.2E-2</v>
      </c>
    </row>
    <row r="498" spans="1:15" ht="15.75" x14ac:dyDescent="0.25">
      <c r="A498" s="271"/>
      <c r="B498" s="276"/>
      <c r="C498" s="269"/>
      <c r="D498" s="266"/>
      <c r="E498" s="303"/>
      <c r="F498" s="269"/>
      <c r="G498" s="307"/>
      <c r="H498" s="307"/>
      <c r="I498" s="307"/>
      <c r="J498" s="269"/>
      <c r="K498" s="1" t="s">
        <v>316</v>
      </c>
      <c r="L498" s="165"/>
      <c r="M498" s="243">
        <v>38950433104</v>
      </c>
      <c r="N498" s="75">
        <f t="shared" si="68"/>
        <v>0</v>
      </c>
      <c r="O498" s="4">
        <v>8.9999999999999976E-3</v>
      </c>
    </row>
    <row r="499" spans="1:15" ht="15.75" x14ac:dyDescent="0.25">
      <c r="A499" s="271"/>
      <c r="B499" s="276"/>
      <c r="C499" s="269"/>
      <c r="D499" s="266"/>
      <c r="E499" s="303"/>
      <c r="F499" s="269"/>
      <c r="G499" s="307"/>
      <c r="H499" s="307"/>
      <c r="I499" s="307"/>
      <c r="J499" s="269"/>
      <c r="K499" s="1" t="s">
        <v>317</v>
      </c>
      <c r="L499" s="165"/>
      <c r="M499" s="243">
        <v>38950433104</v>
      </c>
      <c r="N499" s="75">
        <f t="shared" si="68"/>
        <v>0</v>
      </c>
      <c r="O499" s="4">
        <v>8.9999999999999976E-3</v>
      </c>
    </row>
    <row r="500" spans="1:15" ht="15.75" x14ac:dyDescent="0.25">
      <c r="A500" s="271"/>
      <c r="B500" s="276"/>
      <c r="C500" s="269"/>
      <c r="D500" s="266"/>
      <c r="E500" s="303"/>
      <c r="F500" s="269"/>
      <c r="G500" s="307"/>
      <c r="H500" s="307"/>
      <c r="I500" s="307"/>
      <c r="J500" s="269"/>
      <c r="K500" s="1" t="s">
        <v>318</v>
      </c>
      <c r="L500" s="165"/>
      <c r="M500" s="243">
        <v>38950433104</v>
      </c>
      <c r="N500" s="75">
        <f t="shared" si="68"/>
        <v>0</v>
      </c>
      <c r="O500" s="4">
        <v>1.1999999999999999E-2</v>
      </c>
    </row>
    <row r="501" spans="1:15" ht="15.75" x14ac:dyDescent="0.25">
      <c r="A501" s="271"/>
      <c r="B501" s="276"/>
      <c r="C501" s="269"/>
      <c r="D501" s="266"/>
      <c r="E501" s="303"/>
      <c r="F501" s="269"/>
      <c r="G501" s="307"/>
      <c r="H501" s="307"/>
      <c r="I501" s="307"/>
      <c r="J501" s="269"/>
      <c r="K501" s="1" t="s">
        <v>319</v>
      </c>
      <c r="L501" s="165"/>
      <c r="M501" s="243">
        <v>38950433104</v>
      </c>
      <c r="N501" s="75">
        <f t="shared" si="68"/>
        <v>0</v>
      </c>
      <c r="O501" s="4">
        <v>1.7999999999999995E-2</v>
      </c>
    </row>
    <row r="502" spans="1:15" ht="15.75" x14ac:dyDescent="0.25">
      <c r="A502" s="271"/>
      <c r="B502" s="276"/>
      <c r="C502" s="269"/>
      <c r="D502" s="266"/>
      <c r="E502" s="303"/>
      <c r="F502" s="269"/>
      <c r="G502" s="307"/>
      <c r="H502" s="307"/>
      <c r="I502" s="307"/>
      <c r="J502" s="269"/>
      <c r="K502" s="1" t="s">
        <v>320</v>
      </c>
      <c r="L502" s="165"/>
      <c r="M502" s="243">
        <v>38950433104</v>
      </c>
      <c r="N502" s="75">
        <f t="shared" si="68"/>
        <v>0</v>
      </c>
      <c r="O502" s="4">
        <v>0.02</v>
      </c>
    </row>
    <row r="503" spans="1:15" ht="15.75" x14ac:dyDescent="0.25">
      <c r="A503" s="271"/>
      <c r="B503" s="282"/>
      <c r="C503" s="270"/>
      <c r="D503" s="283"/>
      <c r="E503" s="314"/>
      <c r="F503" s="270"/>
      <c r="G503" s="308"/>
      <c r="H503" s="308"/>
      <c r="I503" s="308"/>
      <c r="J503" s="270"/>
      <c r="K503" s="11" t="s">
        <v>26</v>
      </c>
      <c r="L503" s="162"/>
      <c r="M503" s="243">
        <v>38950433104</v>
      </c>
      <c r="N503" s="76">
        <f>IFERROR(IF((+$K503/$L503)&gt;100%,100%,($K503/$L503)),0)</f>
        <v>0</v>
      </c>
      <c r="O503" s="8">
        <f>SUM(O491:O502)</f>
        <v>0.59720000000000006</v>
      </c>
    </row>
    <row r="504" spans="1:15" ht="15.75" x14ac:dyDescent="0.25">
      <c r="A504" s="271"/>
      <c r="B504" s="275">
        <v>3</v>
      </c>
      <c r="C504" s="263" t="s">
        <v>603</v>
      </c>
      <c r="D504" s="278" t="s">
        <v>604</v>
      </c>
      <c r="E504" s="324" t="s">
        <v>14</v>
      </c>
      <c r="F504" s="263" t="s">
        <v>284</v>
      </c>
      <c r="G504" s="304" t="s">
        <v>16</v>
      </c>
      <c r="H504" s="304" t="s">
        <v>605</v>
      </c>
      <c r="I504" s="304" t="s">
        <v>606</v>
      </c>
      <c r="J504" s="305" t="s">
        <v>607</v>
      </c>
      <c r="K504" s="10" t="s">
        <v>74</v>
      </c>
      <c r="L504" s="2"/>
      <c r="M504" s="177"/>
      <c r="N504" s="75">
        <f>IFERROR(L504/M504,0)</f>
        <v>0</v>
      </c>
      <c r="O504" s="4">
        <v>0.8</v>
      </c>
    </row>
    <row r="505" spans="1:15" ht="15.75" x14ac:dyDescent="0.25">
      <c r="A505" s="271"/>
      <c r="B505" s="276"/>
      <c r="C505" s="263"/>
      <c r="D505" s="278"/>
      <c r="E505" s="324"/>
      <c r="F505" s="263"/>
      <c r="G505" s="304"/>
      <c r="H505" s="304"/>
      <c r="I505" s="304"/>
      <c r="J505" s="305"/>
      <c r="K505" s="10" t="s">
        <v>75</v>
      </c>
      <c r="L505" s="5"/>
      <c r="M505" s="129"/>
      <c r="N505" s="75">
        <f t="shared" ref="N505:N507" si="69">IFERROR(L505/M505,0)</f>
        <v>0</v>
      </c>
      <c r="O505" s="4">
        <v>0.8</v>
      </c>
    </row>
    <row r="506" spans="1:15" ht="15.75" x14ac:dyDescent="0.25">
      <c r="A506" s="271"/>
      <c r="B506" s="276"/>
      <c r="C506" s="263"/>
      <c r="D506" s="278"/>
      <c r="E506" s="324"/>
      <c r="F506" s="263"/>
      <c r="G506" s="304"/>
      <c r="H506" s="304"/>
      <c r="I506" s="304"/>
      <c r="J506" s="305"/>
      <c r="K506" s="10" t="s">
        <v>76</v>
      </c>
      <c r="L506" s="5"/>
      <c r="M506" s="129"/>
      <c r="N506" s="75">
        <f t="shared" si="69"/>
        <v>0</v>
      </c>
      <c r="O506" s="4">
        <v>0.8</v>
      </c>
    </row>
    <row r="507" spans="1:15" ht="15.75" x14ac:dyDescent="0.25">
      <c r="A507" s="271"/>
      <c r="B507" s="276"/>
      <c r="C507" s="263"/>
      <c r="D507" s="278"/>
      <c r="E507" s="324"/>
      <c r="F507" s="263"/>
      <c r="G507" s="304"/>
      <c r="H507" s="304"/>
      <c r="I507" s="304"/>
      <c r="J507" s="305"/>
      <c r="K507" s="10" t="s">
        <v>77</v>
      </c>
      <c r="L507" s="5"/>
      <c r="M507" s="129"/>
      <c r="N507" s="75">
        <f t="shared" si="69"/>
        <v>0</v>
      </c>
      <c r="O507" s="4">
        <v>0.8</v>
      </c>
    </row>
    <row r="508" spans="1:15" ht="15.75" x14ac:dyDescent="0.25">
      <c r="A508" s="271"/>
      <c r="B508" s="282"/>
      <c r="C508" s="263"/>
      <c r="D508" s="278"/>
      <c r="E508" s="324"/>
      <c r="F508" s="263"/>
      <c r="G508" s="304"/>
      <c r="H508" s="304"/>
      <c r="I508" s="304"/>
      <c r="J508" s="305"/>
      <c r="K508" s="6" t="s">
        <v>26</v>
      </c>
      <c r="L508" s="162"/>
      <c r="M508" s="243">
        <f>SUM(M504:M507)</f>
        <v>0</v>
      </c>
      <c r="N508" s="76">
        <f>IFERROR(IF((+$K508/$L508)&gt;100%,100%,($K508/$L508)),0)</f>
        <v>0</v>
      </c>
      <c r="O508" s="9">
        <v>0.8</v>
      </c>
    </row>
    <row r="509" spans="1:15" ht="15.75" x14ac:dyDescent="0.25">
      <c r="A509" s="271"/>
      <c r="B509" s="275">
        <v>4</v>
      </c>
      <c r="C509" s="268" t="s">
        <v>608</v>
      </c>
      <c r="D509" s="278" t="s">
        <v>609</v>
      </c>
      <c r="E509" s="324" t="s">
        <v>14</v>
      </c>
      <c r="F509" s="263" t="s">
        <v>30</v>
      </c>
      <c r="G509" s="268" t="s">
        <v>16</v>
      </c>
      <c r="H509" s="268" t="s">
        <v>610</v>
      </c>
      <c r="I509" s="265" t="s">
        <v>611</v>
      </c>
      <c r="J509" s="268" t="s">
        <v>612</v>
      </c>
      <c r="K509" s="10" t="s">
        <v>74</v>
      </c>
      <c r="L509" s="164"/>
      <c r="M509" s="244"/>
      <c r="N509" s="75">
        <f t="shared" ref="N509:N512" si="70">IFERROR(L509/M509,0)</f>
        <v>0</v>
      </c>
      <c r="O509" s="4">
        <v>0.95</v>
      </c>
    </row>
    <row r="510" spans="1:15" ht="15.75" x14ac:dyDescent="0.25">
      <c r="A510" s="271"/>
      <c r="B510" s="276"/>
      <c r="C510" s="269"/>
      <c r="D510" s="278"/>
      <c r="E510" s="324"/>
      <c r="F510" s="263"/>
      <c r="G510" s="269"/>
      <c r="H510" s="269"/>
      <c r="I510" s="266"/>
      <c r="J510" s="269"/>
      <c r="K510" s="10" t="s">
        <v>75</v>
      </c>
      <c r="L510" s="165"/>
      <c r="M510" s="245"/>
      <c r="N510" s="75">
        <f t="shared" si="70"/>
        <v>0</v>
      </c>
      <c r="O510" s="4">
        <v>0.95</v>
      </c>
    </row>
    <row r="511" spans="1:15" ht="15.75" x14ac:dyDescent="0.25">
      <c r="A511" s="271"/>
      <c r="B511" s="276"/>
      <c r="C511" s="269"/>
      <c r="D511" s="278"/>
      <c r="E511" s="324"/>
      <c r="F511" s="263"/>
      <c r="G511" s="269"/>
      <c r="H511" s="269"/>
      <c r="I511" s="266"/>
      <c r="J511" s="269"/>
      <c r="K511" s="10" t="s">
        <v>76</v>
      </c>
      <c r="L511" s="166"/>
      <c r="M511" s="246"/>
      <c r="N511" s="75">
        <f t="shared" si="70"/>
        <v>0</v>
      </c>
      <c r="O511" s="4">
        <v>0.95</v>
      </c>
    </row>
    <row r="512" spans="1:15" ht="15.75" x14ac:dyDescent="0.25">
      <c r="A512" s="271"/>
      <c r="B512" s="276"/>
      <c r="C512" s="269"/>
      <c r="D512" s="278"/>
      <c r="E512" s="324"/>
      <c r="F512" s="263"/>
      <c r="G512" s="269"/>
      <c r="H512" s="269"/>
      <c r="I512" s="266"/>
      <c r="J512" s="269"/>
      <c r="K512" s="10" t="s">
        <v>77</v>
      </c>
      <c r="L512" s="166"/>
      <c r="M512" s="246"/>
      <c r="N512" s="75">
        <f t="shared" si="70"/>
        <v>0</v>
      </c>
      <c r="O512" s="4">
        <v>0.95</v>
      </c>
    </row>
    <row r="513" spans="1:15" ht="15.75" x14ac:dyDescent="0.25">
      <c r="A513" s="271"/>
      <c r="B513" s="282"/>
      <c r="C513" s="270"/>
      <c r="D513" s="278"/>
      <c r="E513" s="324"/>
      <c r="F513" s="263"/>
      <c r="G513" s="270"/>
      <c r="H513" s="270"/>
      <c r="I513" s="283"/>
      <c r="J513" s="270"/>
      <c r="K513" s="6" t="s">
        <v>26</v>
      </c>
      <c r="L513" s="162"/>
      <c r="M513" s="243">
        <f>SUM(M509:M512)</f>
        <v>0</v>
      </c>
      <c r="N513" s="76">
        <f>IFERROR(IF((+$K513/$L513)&gt;100%,100%,($K513/$L513)),0)</f>
        <v>0</v>
      </c>
      <c r="O513" s="9">
        <v>0.95</v>
      </c>
    </row>
    <row r="514" spans="1:15" ht="15.75" x14ac:dyDescent="0.25">
      <c r="A514" s="271"/>
      <c r="B514" s="275">
        <v>5</v>
      </c>
      <c r="C514" s="278" t="s">
        <v>613</v>
      </c>
      <c r="D514" s="278" t="s">
        <v>609</v>
      </c>
      <c r="E514" s="311" t="s">
        <v>14</v>
      </c>
      <c r="F514" s="265" t="s">
        <v>144</v>
      </c>
      <c r="G514" s="278" t="s">
        <v>16</v>
      </c>
      <c r="H514" s="278" t="s">
        <v>610</v>
      </c>
      <c r="I514" s="265" t="s">
        <v>614</v>
      </c>
      <c r="J514" s="265" t="s">
        <v>615</v>
      </c>
      <c r="K514" s="1" t="s">
        <v>309</v>
      </c>
      <c r="L514" s="164"/>
      <c r="M514" s="244">
        <v>4276638867</v>
      </c>
      <c r="N514" s="534">
        <f t="shared" ref="N514:N525" si="71">IFERROR(L514/M514,0)</f>
        <v>0</v>
      </c>
      <c r="O514" s="109">
        <v>0.504</v>
      </c>
    </row>
    <row r="515" spans="1:15" ht="15.75" x14ac:dyDescent="0.25">
      <c r="A515" s="271"/>
      <c r="B515" s="276"/>
      <c r="C515" s="278"/>
      <c r="D515" s="278"/>
      <c r="E515" s="369"/>
      <c r="F515" s="266"/>
      <c r="G515" s="278"/>
      <c r="H515" s="278"/>
      <c r="I515" s="266"/>
      <c r="J515" s="266"/>
      <c r="K515" s="1" t="s">
        <v>310</v>
      </c>
      <c r="L515" s="164"/>
      <c r="M515" s="244">
        <v>4276638867</v>
      </c>
      <c r="N515" s="534">
        <f t="shared" si="71"/>
        <v>0</v>
      </c>
      <c r="O515" s="109">
        <v>0.27</v>
      </c>
    </row>
    <row r="516" spans="1:15" ht="15.75" x14ac:dyDescent="0.25">
      <c r="A516" s="271"/>
      <c r="B516" s="276"/>
      <c r="C516" s="278"/>
      <c r="D516" s="278"/>
      <c r="E516" s="369"/>
      <c r="F516" s="266"/>
      <c r="G516" s="278"/>
      <c r="H516" s="278"/>
      <c r="I516" s="266"/>
      <c r="J516" s="266"/>
      <c r="K516" s="1" t="s">
        <v>311</v>
      </c>
      <c r="L516" s="164"/>
      <c r="M516" s="244">
        <v>4276638867</v>
      </c>
      <c r="N516" s="534">
        <f t="shared" si="71"/>
        <v>0</v>
      </c>
      <c r="O516" s="109">
        <v>2.7E-2</v>
      </c>
    </row>
    <row r="517" spans="1:15" ht="15.75" x14ac:dyDescent="0.25">
      <c r="A517" s="271"/>
      <c r="B517" s="276"/>
      <c r="C517" s="278"/>
      <c r="D517" s="278"/>
      <c r="E517" s="369"/>
      <c r="F517" s="266"/>
      <c r="G517" s="278"/>
      <c r="H517" s="278"/>
      <c r="I517" s="266"/>
      <c r="J517" s="266"/>
      <c r="K517" s="1" t="s">
        <v>312</v>
      </c>
      <c r="L517" s="165"/>
      <c r="M517" s="244">
        <v>4276638867</v>
      </c>
      <c r="N517" s="534">
        <f t="shared" si="71"/>
        <v>0</v>
      </c>
      <c r="O517" s="109">
        <v>9.0000000000000011E-3</v>
      </c>
    </row>
    <row r="518" spans="1:15" ht="15.75" x14ac:dyDescent="0.25">
      <c r="A518" s="271"/>
      <c r="B518" s="276"/>
      <c r="C518" s="278"/>
      <c r="D518" s="278"/>
      <c r="E518" s="369"/>
      <c r="F518" s="266"/>
      <c r="G518" s="278"/>
      <c r="H518" s="278"/>
      <c r="I518" s="266"/>
      <c r="J518" s="266"/>
      <c r="K518" s="1" t="s">
        <v>313</v>
      </c>
      <c r="L518" s="165"/>
      <c r="M518" s="244">
        <v>4276638867</v>
      </c>
      <c r="N518" s="534">
        <f t="shared" si="71"/>
        <v>0</v>
      </c>
      <c r="O518" s="109">
        <v>4.0500000000000001E-2</v>
      </c>
    </row>
    <row r="519" spans="1:15" ht="15.75" x14ac:dyDescent="0.25">
      <c r="A519" s="271"/>
      <c r="B519" s="276"/>
      <c r="C519" s="278"/>
      <c r="D519" s="278"/>
      <c r="E519" s="369"/>
      <c r="F519" s="266"/>
      <c r="G519" s="278"/>
      <c r="H519" s="278"/>
      <c r="I519" s="266"/>
      <c r="J519" s="266"/>
      <c r="K519" s="1" t="s">
        <v>314</v>
      </c>
      <c r="L519" s="165"/>
      <c r="M519" s="244">
        <v>4276638867</v>
      </c>
      <c r="N519" s="534">
        <f t="shared" si="71"/>
        <v>0</v>
      </c>
      <c r="O519" s="109">
        <v>4.5000000000000005E-3</v>
      </c>
    </row>
    <row r="520" spans="1:15" ht="15.75" x14ac:dyDescent="0.25">
      <c r="A520" s="271"/>
      <c r="B520" s="276"/>
      <c r="C520" s="278"/>
      <c r="D520" s="278"/>
      <c r="E520" s="369"/>
      <c r="F520" s="266"/>
      <c r="G520" s="278"/>
      <c r="H520" s="278"/>
      <c r="I520" s="266"/>
      <c r="J520" s="266"/>
      <c r="K520" s="1" t="s">
        <v>315</v>
      </c>
      <c r="L520" s="165"/>
      <c r="M520" s="244">
        <v>4276638867</v>
      </c>
      <c r="N520" s="534">
        <f t="shared" si="71"/>
        <v>0</v>
      </c>
      <c r="O520" s="109">
        <v>2.7000000000000001E-3</v>
      </c>
    </row>
    <row r="521" spans="1:15" ht="15.75" x14ac:dyDescent="0.25">
      <c r="A521" s="271"/>
      <c r="B521" s="276"/>
      <c r="C521" s="278"/>
      <c r="D521" s="278"/>
      <c r="E521" s="369"/>
      <c r="F521" s="266"/>
      <c r="G521" s="278"/>
      <c r="H521" s="278"/>
      <c r="I521" s="266"/>
      <c r="J521" s="266"/>
      <c r="K521" s="1" t="s">
        <v>316</v>
      </c>
      <c r="L521" s="165"/>
      <c r="M521" s="244">
        <v>4276638867</v>
      </c>
      <c r="N521" s="534">
        <f t="shared" si="71"/>
        <v>0</v>
      </c>
      <c r="O521" s="109">
        <v>2.7E-2</v>
      </c>
    </row>
    <row r="522" spans="1:15" ht="15.75" x14ac:dyDescent="0.25">
      <c r="A522" s="271"/>
      <c r="B522" s="276"/>
      <c r="C522" s="278"/>
      <c r="D522" s="278"/>
      <c r="E522" s="369"/>
      <c r="F522" s="266"/>
      <c r="G522" s="278"/>
      <c r="H522" s="278"/>
      <c r="I522" s="266"/>
      <c r="J522" s="266"/>
      <c r="K522" s="1" t="s">
        <v>317</v>
      </c>
      <c r="L522" s="165"/>
      <c r="M522" s="244">
        <v>4276638867</v>
      </c>
      <c r="N522" s="534">
        <f t="shared" si="71"/>
        <v>0</v>
      </c>
      <c r="O522" s="109">
        <v>4.5000000000000005E-3</v>
      </c>
    </row>
    <row r="523" spans="1:15" ht="15.75" x14ac:dyDescent="0.25">
      <c r="A523" s="271"/>
      <c r="B523" s="276"/>
      <c r="C523" s="278"/>
      <c r="D523" s="278"/>
      <c r="E523" s="369"/>
      <c r="F523" s="266"/>
      <c r="G523" s="278"/>
      <c r="H523" s="278"/>
      <c r="I523" s="266"/>
      <c r="J523" s="266"/>
      <c r="K523" s="1" t="s">
        <v>318</v>
      </c>
      <c r="L523" s="165"/>
      <c r="M523" s="244">
        <v>4276638867</v>
      </c>
      <c r="N523" s="534">
        <f t="shared" si="71"/>
        <v>0</v>
      </c>
      <c r="O523" s="109">
        <v>8.9999999999999998E-4</v>
      </c>
    </row>
    <row r="524" spans="1:15" ht="15.75" x14ac:dyDescent="0.25">
      <c r="A524" s="271"/>
      <c r="B524" s="276"/>
      <c r="C524" s="278"/>
      <c r="D524" s="278"/>
      <c r="E524" s="369"/>
      <c r="F524" s="266"/>
      <c r="G524" s="278"/>
      <c r="H524" s="278"/>
      <c r="I524" s="266"/>
      <c r="J524" s="266"/>
      <c r="K524" s="1" t="s">
        <v>319</v>
      </c>
      <c r="L524" s="165"/>
      <c r="M524" s="244">
        <v>4276638867</v>
      </c>
      <c r="N524" s="534">
        <v>0</v>
      </c>
      <c r="O524" s="109">
        <v>8.9999999999999998E-4</v>
      </c>
    </row>
    <row r="525" spans="1:15" ht="15.75" x14ac:dyDescent="0.25">
      <c r="A525" s="271"/>
      <c r="B525" s="276"/>
      <c r="C525" s="278"/>
      <c r="D525" s="278"/>
      <c r="E525" s="369"/>
      <c r="F525" s="266"/>
      <c r="G525" s="278"/>
      <c r="H525" s="278"/>
      <c r="I525" s="266"/>
      <c r="J525" s="266"/>
      <c r="K525" s="1" t="s">
        <v>320</v>
      </c>
      <c r="L525" s="165"/>
      <c r="M525" s="244">
        <v>4276638867</v>
      </c>
      <c r="N525" s="534">
        <v>0</v>
      </c>
      <c r="O525" s="109">
        <v>7.9000000000000008E-3</v>
      </c>
    </row>
    <row r="526" spans="1:15" ht="15.75" x14ac:dyDescent="0.25">
      <c r="A526" s="271"/>
      <c r="B526" s="282"/>
      <c r="C526" s="278"/>
      <c r="D526" s="278"/>
      <c r="E526" s="312"/>
      <c r="F526" s="266"/>
      <c r="G526" s="278"/>
      <c r="H526" s="278"/>
      <c r="I526" s="283"/>
      <c r="J526" s="283"/>
      <c r="K526" s="11" t="s">
        <v>26</v>
      </c>
      <c r="L526" s="162"/>
      <c r="M526" s="243">
        <v>4276638867</v>
      </c>
      <c r="N526" s="76">
        <f>IFERROR(IF((+$K526/$L526)&gt;100%,100%,($K526/$L526)),0)</f>
        <v>0</v>
      </c>
      <c r="O526" s="167">
        <f>+SUM(O514:O525)</f>
        <v>0.89890000000000003</v>
      </c>
    </row>
    <row r="527" spans="1:15" ht="15.75" x14ac:dyDescent="0.25">
      <c r="A527" s="271"/>
      <c r="B527" s="275">
        <v>6</v>
      </c>
      <c r="C527" s="290" t="s">
        <v>616</v>
      </c>
      <c r="D527" s="290" t="s">
        <v>609</v>
      </c>
      <c r="E527" s="399" t="s">
        <v>14</v>
      </c>
      <c r="F527" s="298" t="s">
        <v>144</v>
      </c>
      <c r="G527" s="290" t="s">
        <v>16</v>
      </c>
      <c r="H527" s="290" t="s">
        <v>617</v>
      </c>
      <c r="I527" s="298" t="s">
        <v>618</v>
      </c>
      <c r="J527" s="301" t="s">
        <v>619</v>
      </c>
      <c r="K527" s="1" t="s">
        <v>309</v>
      </c>
      <c r="L527" s="164"/>
      <c r="M527" s="243">
        <v>57776219010</v>
      </c>
      <c r="N527" s="75">
        <f t="shared" ref="N527:N538" si="72">IFERROR(L527/M527,0)</f>
        <v>0</v>
      </c>
      <c r="O527" s="4">
        <v>0.32619999999999999</v>
      </c>
    </row>
    <row r="528" spans="1:15" ht="15.75" x14ac:dyDescent="0.25">
      <c r="A528" s="271"/>
      <c r="B528" s="276"/>
      <c r="C528" s="290"/>
      <c r="D528" s="290"/>
      <c r="E528" s="400"/>
      <c r="F528" s="299"/>
      <c r="G528" s="290"/>
      <c r="H528" s="290"/>
      <c r="I528" s="299"/>
      <c r="J528" s="301"/>
      <c r="K528" s="1" t="s">
        <v>310</v>
      </c>
      <c r="L528" s="164"/>
      <c r="M528" s="243">
        <v>57776219010</v>
      </c>
      <c r="N528" s="75">
        <f t="shared" si="72"/>
        <v>0</v>
      </c>
      <c r="O528" s="4">
        <v>4.5900000000000003E-2</v>
      </c>
    </row>
    <row r="529" spans="1:15" ht="15.75" x14ac:dyDescent="0.25">
      <c r="A529" s="271"/>
      <c r="B529" s="276"/>
      <c r="C529" s="290"/>
      <c r="D529" s="290"/>
      <c r="E529" s="400"/>
      <c r="F529" s="299"/>
      <c r="G529" s="290"/>
      <c r="H529" s="290"/>
      <c r="I529" s="299"/>
      <c r="J529" s="301"/>
      <c r="K529" s="1" t="s">
        <v>311</v>
      </c>
      <c r="L529" s="164"/>
      <c r="M529" s="243">
        <v>57776219010</v>
      </c>
      <c r="N529" s="75">
        <f>IFERROR(L529/M529,0)</f>
        <v>0</v>
      </c>
      <c r="O529" s="4">
        <v>3.6600000000000001E-2</v>
      </c>
    </row>
    <row r="530" spans="1:15" ht="15.75" x14ac:dyDescent="0.25">
      <c r="A530" s="271"/>
      <c r="B530" s="276"/>
      <c r="C530" s="290"/>
      <c r="D530" s="290"/>
      <c r="E530" s="400"/>
      <c r="F530" s="299"/>
      <c r="G530" s="290"/>
      <c r="H530" s="290"/>
      <c r="I530" s="299"/>
      <c r="J530" s="301"/>
      <c r="K530" s="168" t="s">
        <v>312</v>
      </c>
      <c r="L530" s="165"/>
      <c r="M530" s="243">
        <v>57776219010</v>
      </c>
      <c r="N530" s="75">
        <f t="shared" si="72"/>
        <v>0</v>
      </c>
      <c r="O530" s="4">
        <v>4.1300000000000003E-2</v>
      </c>
    </row>
    <row r="531" spans="1:15" ht="15.75" x14ac:dyDescent="0.25">
      <c r="A531" s="271"/>
      <c r="B531" s="276"/>
      <c r="C531" s="290"/>
      <c r="D531" s="290"/>
      <c r="E531" s="400"/>
      <c r="F531" s="299"/>
      <c r="G531" s="290"/>
      <c r="H531" s="290"/>
      <c r="I531" s="299"/>
      <c r="J531" s="301"/>
      <c r="K531" s="1" t="s">
        <v>313</v>
      </c>
      <c r="L531" s="165"/>
      <c r="M531" s="243">
        <v>57776219010</v>
      </c>
      <c r="N531" s="75">
        <f t="shared" si="72"/>
        <v>0</v>
      </c>
      <c r="O531" s="4">
        <v>0.05</v>
      </c>
    </row>
    <row r="532" spans="1:15" ht="15.75" x14ac:dyDescent="0.25">
      <c r="A532" s="271"/>
      <c r="B532" s="276"/>
      <c r="C532" s="290"/>
      <c r="D532" s="290"/>
      <c r="E532" s="400"/>
      <c r="F532" s="299"/>
      <c r="G532" s="290"/>
      <c r="H532" s="290"/>
      <c r="I532" s="299"/>
      <c r="J532" s="301"/>
      <c r="K532" s="1" t="s">
        <v>314</v>
      </c>
      <c r="L532" s="165"/>
      <c r="M532" s="243">
        <v>57776219010</v>
      </c>
      <c r="N532" s="75">
        <f>IFERROR(L532/M532,0)</f>
        <v>0</v>
      </c>
      <c r="O532" s="4">
        <v>0.06</v>
      </c>
    </row>
    <row r="533" spans="1:15" ht="15.75" x14ac:dyDescent="0.25">
      <c r="A533" s="271"/>
      <c r="B533" s="276"/>
      <c r="C533" s="290"/>
      <c r="D533" s="290"/>
      <c r="E533" s="400"/>
      <c r="F533" s="299"/>
      <c r="G533" s="290"/>
      <c r="H533" s="290"/>
      <c r="I533" s="299"/>
      <c r="J533" s="301"/>
      <c r="K533" s="1" t="s">
        <v>315</v>
      </c>
      <c r="L533" s="165"/>
      <c r="M533" s="243">
        <v>57776219010</v>
      </c>
      <c r="N533" s="75">
        <f t="shared" si="72"/>
        <v>0</v>
      </c>
      <c r="O533" s="4">
        <v>7.0000000000000007E-2</v>
      </c>
    </row>
    <row r="534" spans="1:15" ht="15.75" x14ac:dyDescent="0.25">
      <c r="A534" s="271"/>
      <c r="B534" s="276"/>
      <c r="C534" s="290"/>
      <c r="D534" s="290"/>
      <c r="E534" s="400"/>
      <c r="F534" s="299"/>
      <c r="G534" s="290"/>
      <c r="H534" s="290"/>
      <c r="I534" s="299"/>
      <c r="J534" s="301"/>
      <c r="K534" s="1" t="s">
        <v>316</v>
      </c>
      <c r="L534" s="165"/>
      <c r="M534" s="243">
        <v>57776219010</v>
      </c>
      <c r="N534" s="75">
        <f t="shared" si="72"/>
        <v>0</v>
      </c>
      <c r="O534" s="4">
        <v>0.04</v>
      </c>
    </row>
    <row r="535" spans="1:15" ht="15.75" x14ac:dyDescent="0.25">
      <c r="A535" s="271"/>
      <c r="B535" s="276"/>
      <c r="C535" s="290"/>
      <c r="D535" s="290"/>
      <c r="E535" s="400"/>
      <c r="F535" s="299"/>
      <c r="G535" s="290"/>
      <c r="H535" s="290"/>
      <c r="I535" s="299"/>
      <c r="J535" s="301"/>
      <c r="K535" s="1" t="s">
        <v>317</v>
      </c>
      <c r="L535" s="169"/>
      <c r="M535" s="243">
        <v>57776219010</v>
      </c>
      <c r="N535" s="75">
        <f t="shared" si="72"/>
        <v>0</v>
      </c>
      <c r="O535" s="4">
        <v>4.2299999999999997E-2</v>
      </c>
    </row>
    <row r="536" spans="1:15" ht="15.75" x14ac:dyDescent="0.25">
      <c r="A536" s="271"/>
      <c r="B536" s="276"/>
      <c r="C536" s="290"/>
      <c r="D536" s="290"/>
      <c r="E536" s="400"/>
      <c r="F536" s="299"/>
      <c r="G536" s="290"/>
      <c r="H536" s="290"/>
      <c r="I536" s="299"/>
      <c r="J536" s="301"/>
      <c r="K536" s="1" t="s">
        <v>318</v>
      </c>
      <c r="L536" s="169"/>
      <c r="M536" s="243">
        <v>57776219010</v>
      </c>
      <c r="N536" s="75">
        <f t="shared" si="72"/>
        <v>0</v>
      </c>
      <c r="O536" s="4">
        <v>4.82E-2</v>
      </c>
    </row>
    <row r="537" spans="1:15" ht="15.75" x14ac:dyDescent="0.25">
      <c r="A537" s="271"/>
      <c r="B537" s="276"/>
      <c r="C537" s="290"/>
      <c r="D537" s="290"/>
      <c r="E537" s="400"/>
      <c r="F537" s="299"/>
      <c r="G537" s="290"/>
      <c r="H537" s="290"/>
      <c r="I537" s="299"/>
      <c r="J537" s="301"/>
      <c r="K537" s="1" t="s">
        <v>319</v>
      </c>
      <c r="L537" s="169"/>
      <c r="M537" s="243">
        <v>57776219010</v>
      </c>
      <c r="N537" s="75">
        <f t="shared" si="72"/>
        <v>0</v>
      </c>
      <c r="O537" s="4">
        <v>5.0999999999999997E-2</v>
      </c>
    </row>
    <row r="538" spans="1:15" ht="15.75" x14ac:dyDescent="0.25">
      <c r="A538" s="271"/>
      <c r="B538" s="276"/>
      <c r="C538" s="290"/>
      <c r="D538" s="290"/>
      <c r="E538" s="400"/>
      <c r="F538" s="299"/>
      <c r="G538" s="290"/>
      <c r="H538" s="290"/>
      <c r="I538" s="299"/>
      <c r="J538" s="301"/>
      <c r="K538" s="1" t="s">
        <v>320</v>
      </c>
      <c r="L538" s="169"/>
      <c r="M538" s="243">
        <v>57776219010</v>
      </c>
      <c r="N538" s="75">
        <f t="shared" si="72"/>
        <v>0</v>
      </c>
      <c r="O538" s="4">
        <v>0.04</v>
      </c>
    </row>
    <row r="539" spans="1:15" ht="16.5" thickBot="1" x14ac:dyDescent="0.3">
      <c r="A539" s="272"/>
      <c r="B539" s="277"/>
      <c r="C539" s="297"/>
      <c r="D539" s="297"/>
      <c r="E539" s="401"/>
      <c r="F539" s="300"/>
      <c r="G539" s="297"/>
      <c r="H539" s="297"/>
      <c r="I539" s="300"/>
      <c r="J539" s="302"/>
      <c r="K539" s="27" t="s">
        <v>26</v>
      </c>
      <c r="L539" s="175"/>
      <c r="M539" s="247">
        <v>57776219010</v>
      </c>
      <c r="N539" s="130">
        <f>IFERROR(IF((+$K539/$L539)&gt;100%,100%,($K539/$L539)),0)</f>
        <v>0</v>
      </c>
      <c r="O539" s="176">
        <f>+SUM(O527:O538)</f>
        <v>0.85150000000000026</v>
      </c>
    </row>
    <row r="540" spans="1:15" ht="15.75" x14ac:dyDescent="0.25">
      <c r="A540" s="271" t="s">
        <v>685</v>
      </c>
      <c r="B540" s="276">
        <v>1</v>
      </c>
      <c r="C540" s="269" t="s">
        <v>621</v>
      </c>
      <c r="D540" s="269" t="s">
        <v>622</v>
      </c>
      <c r="E540" s="303" t="s">
        <v>14</v>
      </c>
      <c r="F540" s="269" t="s">
        <v>144</v>
      </c>
      <c r="G540" s="269" t="s">
        <v>16</v>
      </c>
      <c r="H540" s="269" t="s">
        <v>623</v>
      </c>
      <c r="I540" s="269" t="s">
        <v>624</v>
      </c>
      <c r="J540" s="269" t="s">
        <v>625</v>
      </c>
      <c r="K540" s="172" t="s">
        <v>309</v>
      </c>
      <c r="L540" s="191"/>
      <c r="M540" s="248"/>
      <c r="N540" s="173">
        <f>IFERROR(L540/M540,0)</f>
        <v>0</v>
      </c>
      <c r="O540" s="174">
        <v>0.9</v>
      </c>
    </row>
    <row r="541" spans="1:15" ht="15.75" x14ac:dyDescent="0.25">
      <c r="A541" s="271"/>
      <c r="B541" s="276"/>
      <c r="C541" s="269"/>
      <c r="D541" s="269"/>
      <c r="E541" s="303"/>
      <c r="F541" s="269"/>
      <c r="G541" s="269"/>
      <c r="H541" s="269"/>
      <c r="I541" s="269"/>
      <c r="J541" s="269"/>
      <c r="K541" s="1" t="s">
        <v>310</v>
      </c>
      <c r="L541" s="192"/>
      <c r="M541" s="249"/>
      <c r="N541" s="77">
        <f t="shared" ref="N541:N551" si="73">IFERROR(L541/M541,0)</f>
        <v>0</v>
      </c>
      <c r="O541" s="4">
        <v>0.9</v>
      </c>
    </row>
    <row r="542" spans="1:15" ht="15.75" x14ac:dyDescent="0.25">
      <c r="A542" s="271"/>
      <c r="B542" s="276"/>
      <c r="C542" s="269"/>
      <c r="D542" s="269"/>
      <c r="E542" s="303"/>
      <c r="F542" s="269"/>
      <c r="G542" s="269"/>
      <c r="H542" s="269"/>
      <c r="I542" s="269"/>
      <c r="J542" s="269"/>
      <c r="K542" s="1" t="s">
        <v>311</v>
      </c>
      <c r="L542" s="191"/>
      <c r="M542" s="248"/>
      <c r="N542" s="77">
        <f t="shared" si="73"/>
        <v>0</v>
      </c>
      <c r="O542" s="4">
        <v>0.9</v>
      </c>
    </row>
    <row r="543" spans="1:15" ht="15.75" x14ac:dyDescent="0.25">
      <c r="A543" s="271"/>
      <c r="B543" s="276"/>
      <c r="C543" s="269"/>
      <c r="D543" s="269"/>
      <c r="E543" s="303"/>
      <c r="F543" s="269"/>
      <c r="G543" s="269"/>
      <c r="H543" s="269"/>
      <c r="I543" s="269"/>
      <c r="J543" s="269"/>
      <c r="K543" s="1" t="s">
        <v>312</v>
      </c>
      <c r="L543" s="5"/>
      <c r="M543" s="129"/>
      <c r="N543" s="75">
        <f t="shared" si="73"/>
        <v>0</v>
      </c>
      <c r="O543" s="4">
        <v>0.9</v>
      </c>
    </row>
    <row r="544" spans="1:15" ht="15.75" x14ac:dyDescent="0.25">
      <c r="A544" s="271"/>
      <c r="B544" s="276"/>
      <c r="C544" s="269"/>
      <c r="D544" s="269"/>
      <c r="E544" s="303"/>
      <c r="F544" s="269"/>
      <c r="G544" s="269"/>
      <c r="H544" s="269"/>
      <c r="I544" s="269"/>
      <c r="J544" s="269"/>
      <c r="K544" s="1" t="s">
        <v>313</v>
      </c>
      <c r="L544" s="5"/>
      <c r="M544" s="129"/>
      <c r="N544" s="75">
        <f t="shared" si="73"/>
        <v>0</v>
      </c>
      <c r="O544" s="4">
        <v>0.9</v>
      </c>
    </row>
    <row r="545" spans="1:15" ht="15.75" x14ac:dyDescent="0.25">
      <c r="A545" s="271"/>
      <c r="B545" s="276"/>
      <c r="C545" s="269"/>
      <c r="D545" s="269"/>
      <c r="E545" s="303"/>
      <c r="F545" s="269"/>
      <c r="G545" s="269"/>
      <c r="H545" s="269"/>
      <c r="I545" s="269"/>
      <c r="J545" s="269"/>
      <c r="K545" s="1" t="s">
        <v>314</v>
      </c>
      <c r="L545" s="5"/>
      <c r="M545" s="129"/>
      <c r="N545" s="75">
        <f t="shared" si="73"/>
        <v>0</v>
      </c>
      <c r="O545" s="4">
        <v>0.9</v>
      </c>
    </row>
    <row r="546" spans="1:15" ht="15.75" x14ac:dyDescent="0.25">
      <c r="A546" s="271"/>
      <c r="B546" s="276"/>
      <c r="C546" s="269"/>
      <c r="D546" s="269"/>
      <c r="E546" s="303"/>
      <c r="F546" s="269"/>
      <c r="G546" s="269"/>
      <c r="H546" s="269"/>
      <c r="I546" s="269"/>
      <c r="J546" s="269"/>
      <c r="K546" s="1" t="s">
        <v>315</v>
      </c>
      <c r="L546" s="5"/>
      <c r="M546" s="129"/>
      <c r="N546" s="75">
        <f t="shared" si="73"/>
        <v>0</v>
      </c>
      <c r="O546" s="4">
        <v>0.9</v>
      </c>
    </row>
    <row r="547" spans="1:15" ht="15.75" x14ac:dyDescent="0.25">
      <c r="A547" s="271"/>
      <c r="B547" s="276"/>
      <c r="C547" s="269"/>
      <c r="D547" s="269"/>
      <c r="E547" s="303"/>
      <c r="F547" s="269"/>
      <c r="G547" s="269"/>
      <c r="H547" s="269"/>
      <c r="I547" s="269"/>
      <c r="J547" s="269"/>
      <c r="K547" s="1" t="s">
        <v>316</v>
      </c>
      <c r="L547" s="5"/>
      <c r="M547" s="129"/>
      <c r="N547" s="75">
        <f t="shared" si="73"/>
        <v>0</v>
      </c>
      <c r="O547" s="4">
        <v>0.9</v>
      </c>
    </row>
    <row r="548" spans="1:15" ht="15.75" x14ac:dyDescent="0.25">
      <c r="A548" s="271"/>
      <c r="B548" s="276"/>
      <c r="C548" s="269"/>
      <c r="D548" s="269"/>
      <c r="E548" s="303"/>
      <c r="F548" s="269"/>
      <c r="G548" s="269"/>
      <c r="H548" s="269"/>
      <c r="I548" s="269"/>
      <c r="J548" s="269"/>
      <c r="K548" s="1" t="s">
        <v>317</v>
      </c>
      <c r="L548" s="5"/>
      <c r="M548" s="129"/>
      <c r="N548" s="75">
        <f t="shared" si="73"/>
        <v>0</v>
      </c>
      <c r="O548" s="4">
        <v>0.9</v>
      </c>
    </row>
    <row r="549" spans="1:15" ht="15.75" x14ac:dyDescent="0.25">
      <c r="A549" s="271"/>
      <c r="B549" s="276"/>
      <c r="C549" s="269"/>
      <c r="D549" s="269"/>
      <c r="E549" s="303"/>
      <c r="F549" s="269"/>
      <c r="G549" s="269"/>
      <c r="H549" s="269"/>
      <c r="I549" s="269"/>
      <c r="J549" s="269"/>
      <c r="K549" s="1" t="s">
        <v>318</v>
      </c>
      <c r="L549" s="5"/>
      <c r="M549" s="129"/>
      <c r="N549" s="75">
        <f t="shared" si="73"/>
        <v>0</v>
      </c>
      <c r="O549" s="4">
        <v>0.9</v>
      </c>
    </row>
    <row r="550" spans="1:15" ht="15.75" x14ac:dyDescent="0.25">
      <c r="A550" s="271"/>
      <c r="B550" s="276"/>
      <c r="C550" s="269"/>
      <c r="D550" s="269"/>
      <c r="E550" s="303"/>
      <c r="F550" s="269"/>
      <c r="G550" s="269"/>
      <c r="H550" s="269"/>
      <c r="I550" s="269"/>
      <c r="J550" s="269"/>
      <c r="K550" s="1" t="s">
        <v>319</v>
      </c>
      <c r="L550" s="5"/>
      <c r="M550" s="129"/>
      <c r="N550" s="75">
        <f t="shared" si="73"/>
        <v>0</v>
      </c>
      <c r="O550" s="4">
        <v>0.9</v>
      </c>
    </row>
    <row r="551" spans="1:15" ht="15.75" x14ac:dyDescent="0.25">
      <c r="A551" s="271"/>
      <c r="B551" s="276"/>
      <c r="C551" s="269"/>
      <c r="D551" s="269"/>
      <c r="E551" s="303"/>
      <c r="F551" s="269"/>
      <c r="G551" s="269"/>
      <c r="H551" s="269"/>
      <c r="I551" s="269"/>
      <c r="J551" s="269"/>
      <c r="K551" s="1" t="s">
        <v>320</v>
      </c>
      <c r="L551" s="5"/>
      <c r="M551" s="129"/>
      <c r="N551" s="75">
        <f t="shared" si="73"/>
        <v>0</v>
      </c>
      <c r="O551" s="4">
        <v>0.9</v>
      </c>
    </row>
    <row r="552" spans="1:15" ht="15.75" x14ac:dyDescent="0.25">
      <c r="A552" s="271"/>
      <c r="B552" s="282"/>
      <c r="C552" s="269"/>
      <c r="D552" s="269"/>
      <c r="E552" s="303"/>
      <c r="F552" s="269"/>
      <c r="G552" s="269"/>
      <c r="H552" s="269"/>
      <c r="I552" s="269"/>
      <c r="J552" s="269"/>
      <c r="K552" s="11" t="s">
        <v>26</v>
      </c>
      <c r="L552" s="7"/>
      <c r="M552" s="196">
        <f>SUM(M540:M551)</f>
        <v>0</v>
      </c>
      <c r="N552" s="8">
        <f>IFERROR(IF((+L552/M552)&gt;100%,100%,(L552/M552)),0%)</f>
        <v>0</v>
      </c>
      <c r="O552" s="8">
        <f>IFERROR(AVERAGE(O540:O551),0)</f>
        <v>0.90000000000000024</v>
      </c>
    </row>
    <row r="553" spans="1:15" ht="31.5" x14ac:dyDescent="0.25">
      <c r="A553" s="271"/>
      <c r="B553" s="275">
        <v>2</v>
      </c>
      <c r="C553" s="263" t="s">
        <v>626</v>
      </c>
      <c r="D553" s="278" t="s">
        <v>627</v>
      </c>
      <c r="E553" s="324" t="s">
        <v>29</v>
      </c>
      <c r="F553" s="263" t="s">
        <v>47</v>
      </c>
      <c r="G553" s="263" t="s">
        <v>16</v>
      </c>
      <c r="H553" s="263" t="s">
        <v>628</v>
      </c>
      <c r="I553" s="278" t="s">
        <v>629</v>
      </c>
      <c r="J553" s="263" t="s">
        <v>630</v>
      </c>
      <c r="K553" s="10" t="s">
        <v>631</v>
      </c>
      <c r="L553" s="5"/>
      <c r="M553" s="129"/>
      <c r="N553" s="75">
        <f t="shared" ref="N553:N555" si="74">IFERROR(L553/M553,0)</f>
        <v>0</v>
      </c>
      <c r="O553" s="4">
        <v>0.95</v>
      </c>
    </row>
    <row r="554" spans="1:15" ht="31.5" x14ac:dyDescent="0.25">
      <c r="A554" s="271"/>
      <c r="B554" s="276"/>
      <c r="C554" s="263"/>
      <c r="D554" s="279"/>
      <c r="E554" s="324"/>
      <c r="F554" s="263"/>
      <c r="G554" s="263"/>
      <c r="H554" s="263"/>
      <c r="I554" s="278"/>
      <c r="J554" s="263"/>
      <c r="K554" s="10" t="s">
        <v>632</v>
      </c>
      <c r="L554" s="5"/>
      <c r="M554" s="129"/>
      <c r="N554" s="75">
        <f t="shared" si="74"/>
        <v>0</v>
      </c>
      <c r="O554" s="4">
        <v>0.95</v>
      </c>
    </row>
    <row r="555" spans="1:15" ht="31.5" x14ac:dyDescent="0.25">
      <c r="A555" s="271"/>
      <c r="B555" s="276"/>
      <c r="C555" s="263"/>
      <c r="D555" s="279"/>
      <c r="E555" s="324"/>
      <c r="F555" s="263"/>
      <c r="G555" s="263"/>
      <c r="H555" s="263"/>
      <c r="I555" s="278"/>
      <c r="J555" s="263"/>
      <c r="K555" s="10" t="s">
        <v>633</v>
      </c>
      <c r="L555" s="5"/>
      <c r="M555" s="129"/>
      <c r="N555" s="75">
        <f t="shared" si="74"/>
        <v>0</v>
      </c>
      <c r="O555" s="4">
        <v>0.95</v>
      </c>
    </row>
    <row r="556" spans="1:15" ht="15.75" x14ac:dyDescent="0.25">
      <c r="A556" s="271"/>
      <c r="B556" s="282"/>
      <c r="C556" s="263"/>
      <c r="D556" s="279"/>
      <c r="E556" s="324"/>
      <c r="F556" s="263"/>
      <c r="G556" s="263"/>
      <c r="H556" s="263"/>
      <c r="I556" s="278"/>
      <c r="J556" s="263"/>
      <c r="K556" s="6" t="s">
        <v>26</v>
      </c>
      <c r="L556" s="7"/>
      <c r="M556" s="196">
        <f>SUM(M553:M555)</f>
        <v>0</v>
      </c>
      <c r="N556" s="54">
        <f>IFERROR(IF((+L556/M556)&gt;100%,100%,(L556/M556)),0%)</f>
        <v>0</v>
      </c>
      <c r="O556" s="8">
        <f>IFERROR(AVERAGE(O553:O555),0)</f>
        <v>0.94999999999999984</v>
      </c>
    </row>
    <row r="557" spans="1:15" ht="15.75" x14ac:dyDescent="0.25">
      <c r="A557" s="271"/>
      <c r="B557" s="275">
        <v>3</v>
      </c>
      <c r="C557" s="263" t="s">
        <v>634</v>
      </c>
      <c r="D557" s="278" t="s">
        <v>635</v>
      </c>
      <c r="E557" s="313" t="s">
        <v>14</v>
      </c>
      <c r="F557" s="263" t="s">
        <v>30</v>
      </c>
      <c r="G557" s="263" t="s">
        <v>16</v>
      </c>
      <c r="H557" s="263" t="s">
        <v>636</v>
      </c>
      <c r="I557" s="265" t="s">
        <v>637</v>
      </c>
      <c r="J557" s="263" t="s">
        <v>638</v>
      </c>
      <c r="K557" s="10" t="s">
        <v>74</v>
      </c>
      <c r="L557" s="133"/>
      <c r="M557" s="250"/>
      <c r="N557" s="77">
        <f t="shared" ref="N557:N560" si="75">IFERROR(L557/M557,0)</f>
        <v>0</v>
      </c>
      <c r="O557" s="4">
        <v>0.9</v>
      </c>
    </row>
    <row r="558" spans="1:15" ht="15.75" x14ac:dyDescent="0.25">
      <c r="A558" s="271"/>
      <c r="B558" s="276"/>
      <c r="C558" s="263"/>
      <c r="D558" s="278"/>
      <c r="E558" s="303"/>
      <c r="F558" s="263"/>
      <c r="G558" s="263"/>
      <c r="H558" s="263"/>
      <c r="I558" s="266"/>
      <c r="J558" s="263"/>
      <c r="K558" s="10" t="s">
        <v>75</v>
      </c>
      <c r="L558" s="5"/>
      <c r="M558" s="129"/>
      <c r="N558" s="75">
        <f t="shared" si="75"/>
        <v>0</v>
      </c>
      <c r="O558" s="4">
        <v>0.9</v>
      </c>
    </row>
    <row r="559" spans="1:15" ht="15.75" x14ac:dyDescent="0.25">
      <c r="A559" s="271"/>
      <c r="B559" s="276"/>
      <c r="C559" s="263"/>
      <c r="D559" s="278"/>
      <c r="E559" s="303"/>
      <c r="F559" s="263"/>
      <c r="G559" s="263"/>
      <c r="H559" s="263"/>
      <c r="I559" s="266"/>
      <c r="J559" s="263"/>
      <c r="K559" s="10" t="s">
        <v>76</v>
      </c>
      <c r="L559" s="193"/>
      <c r="M559" s="129"/>
      <c r="N559" s="75">
        <f t="shared" si="75"/>
        <v>0</v>
      </c>
      <c r="O559" s="4">
        <v>0.9</v>
      </c>
    </row>
    <row r="560" spans="1:15" ht="15.75" x14ac:dyDescent="0.25">
      <c r="A560" s="271"/>
      <c r="B560" s="276"/>
      <c r="C560" s="263"/>
      <c r="D560" s="278"/>
      <c r="E560" s="303"/>
      <c r="F560" s="263"/>
      <c r="G560" s="263"/>
      <c r="H560" s="263"/>
      <c r="I560" s="266"/>
      <c r="J560" s="263"/>
      <c r="K560" s="10" t="s">
        <v>77</v>
      </c>
      <c r="L560" s="5"/>
      <c r="M560" s="129"/>
      <c r="N560" s="75">
        <f t="shared" si="75"/>
        <v>0</v>
      </c>
      <c r="O560" s="4">
        <v>0.9</v>
      </c>
    </row>
    <row r="561" spans="1:15" ht="15.75" x14ac:dyDescent="0.25">
      <c r="A561" s="271"/>
      <c r="B561" s="282"/>
      <c r="C561" s="263"/>
      <c r="D561" s="278"/>
      <c r="E561" s="314"/>
      <c r="F561" s="263"/>
      <c r="G561" s="263"/>
      <c r="H561" s="263"/>
      <c r="I561" s="283"/>
      <c r="J561" s="263"/>
      <c r="K561" s="6" t="s">
        <v>26</v>
      </c>
      <c r="L561" s="7"/>
      <c r="M561" s="196">
        <f>SUM(M557:M560)</f>
        <v>0</v>
      </c>
      <c r="N561" s="54">
        <f>IFERROR(IF((+L561/M561)&gt;100%,100%,(L561/M561)),0%)</f>
        <v>0</v>
      </c>
      <c r="O561" s="76">
        <f>AVERAGE(O557:O560)</f>
        <v>0.9</v>
      </c>
    </row>
    <row r="562" spans="1:15" ht="15.75" x14ac:dyDescent="0.25">
      <c r="A562" s="271"/>
      <c r="B562" s="275">
        <v>4</v>
      </c>
      <c r="C562" s="292" t="s">
        <v>639</v>
      </c>
      <c r="D562" s="292" t="s">
        <v>640</v>
      </c>
      <c r="E562" s="294" t="s">
        <v>14</v>
      </c>
      <c r="F562" s="292" t="s">
        <v>30</v>
      </c>
      <c r="G562" s="292" t="s">
        <v>16</v>
      </c>
      <c r="H562" s="292" t="s">
        <v>641</v>
      </c>
      <c r="I562" s="294" t="s">
        <v>642</v>
      </c>
      <c r="J562" s="292" t="s">
        <v>643</v>
      </c>
      <c r="K562" s="10" t="s">
        <v>74</v>
      </c>
      <c r="L562" s="133"/>
      <c r="M562" s="250"/>
      <c r="N562" s="77">
        <f t="shared" ref="N562:N565" si="76">IFERROR(L562/M562,0)</f>
        <v>0</v>
      </c>
      <c r="O562" s="4">
        <v>0.85</v>
      </c>
    </row>
    <row r="563" spans="1:15" ht="15.75" x14ac:dyDescent="0.25">
      <c r="A563" s="271"/>
      <c r="B563" s="276"/>
      <c r="C563" s="293"/>
      <c r="D563" s="293"/>
      <c r="E563" s="295"/>
      <c r="F563" s="293"/>
      <c r="G563" s="293"/>
      <c r="H563" s="293"/>
      <c r="I563" s="295"/>
      <c r="J563" s="293"/>
      <c r="K563" s="10" t="s">
        <v>75</v>
      </c>
      <c r="L563" s="5"/>
      <c r="M563" s="129"/>
      <c r="N563" s="75">
        <f t="shared" si="76"/>
        <v>0</v>
      </c>
      <c r="O563" s="4">
        <v>0.85</v>
      </c>
    </row>
    <row r="564" spans="1:15" ht="15.75" x14ac:dyDescent="0.25">
      <c r="A564" s="271"/>
      <c r="B564" s="276"/>
      <c r="C564" s="293"/>
      <c r="D564" s="293"/>
      <c r="E564" s="295"/>
      <c r="F564" s="293"/>
      <c r="G564" s="293"/>
      <c r="H564" s="293"/>
      <c r="I564" s="295"/>
      <c r="J564" s="293"/>
      <c r="K564" s="10" t="s">
        <v>76</v>
      </c>
      <c r="L564" s="5"/>
      <c r="M564" s="129"/>
      <c r="N564" s="75">
        <f t="shared" si="76"/>
        <v>0</v>
      </c>
      <c r="O564" s="4">
        <v>0.85</v>
      </c>
    </row>
    <row r="565" spans="1:15" ht="15.75" x14ac:dyDescent="0.25">
      <c r="A565" s="271"/>
      <c r="B565" s="276"/>
      <c r="C565" s="293"/>
      <c r="D565" s="293"/>
      <c r="E565" s="295"/>
      <c r="F565" s="293"/>
      <c r="G565" s="293"/>
      <c r="H565" s="293"/>
      <c r="I565" s="295"/>
      <c r="J565" s="293"/>
      <c r="K565" s="10" t="s">
        <v>77</v>
      </c>
      <c r="L565" s="5"/>
      <c r="M565" s="129"/>
      <c r="N565" s="75">
        <f t="shared" si="76"/>
        <v>0</v>
      </c>
      <c r="O565" s="4">
        <v>0.85</v>
      </c>
    </row>
    <row r="566" spans="1:15" ht="15.75" x14ac:dyDescent="0.25">
      <c r="A566" s="271"/>
      <c r="B566" s="282"/>
      <c r="C566" s="293"/>
      <c r="D566" s="293"/>
      <c r="E566" s="295"/>
      <c r="F566" s="293"/>
      <c r="G566" s="293"/>
      <c r="H566" s="293"/>
      <c r="I566" s="296"/>
      <c r="J566" s="293"/>
      <c r="K566" s="6" t="s">
        <v>26</v>
      </c>
      <c r="L566" s="7"/>
      <c r="M566" s="196">
        <f>SUM(M562:M565)</f>
        <v>0</v>
      </c>
      <c r="N566" s="54">
        <f>IFERROR(IF((+L566/M566)&gt;100%,100%,(L566/M566)),0%)</f>
        <v>0</v>
      </c>
      <c r="O566" s="76">
        <f>AVERAGE(O562:O565)</f>
        <v>0.85</v>
      </c>
    </row>
    <row r="567" spans="1:15" ht="15.75" x14ac:dyDescent="0.25">
      <c r="A567" s="271"/>
      <c r="B567" s="275">
        <v>5</v>
      </c>
      <c r="C567" s="285" t="s">
        <v>644</v>
      </c>
      <c r="D567" s="290" t="s">
        <v>645</v>
      </c>
      <c r="E567" s="487" t="s">
        <v>14</v>
      </c>
      <c r="F567" s="291" t="s">
        <v>30</v>
      </c>
      <c r="G567" s="285" t="s">
        <v>16</v>
      </c>
      <c r="H567" s="285" t="s">
        <v>646</v>
      </c>
      <c r="I567" s="287" t="s">
        <v>647</v>
      </c>
      <c r="J567" s="285" t="s">
        <v>648</v>
      </c>
      <c r="K567" s="1" t="s">
        <v>309</v>
      </c>
      <c r="L567" s="170"/>
      <c r="M567" s="251"/>
      <c r="N567" s="75">
        <f t="shared" ref="N567:N578" si="77">IFERROR(L567/M567,0)</f>
        <v>0</v>
      </c>
      <c r="O567" s="4">
        <v>0.7</v>
      </c>
    </row>
    <row r="568" spans="1:15" ht="15.75" x14ac:dyDescent="0.25">
      <c r="A568" s="271"/>
      <c r="B568" s="276"/>
      <c r="C568" s="285"/>
      <c r="D568" s="290"/>
      <c r="E568" s="487"/>
      <c r="F568" s="291"/>
      <c r="G568" s="285"/>
      <c r="H568" s="285"/>
      <c r="I568" s="288"/>
      <c r="J568" s="285"/>
      <c r="K568" s="1" t="s">
        <v>310</v>
      </c>
      <c r="L568" s="171"/>
      <c r="M568" s="252"/>
      <c r="N568" s="75">
        <f t="shared" si="77"/>
        <v>0</v>
      </c>
      <c r="O568" s="4">
        <v>0.7</v>
      </c>
    </row>
    <row r="569" spans="1:15" ht="15.75" x14ac:dyDescent="0.25">
      <c r="A569" s="271"/>
      <c r="B569" s="276"/>
      <c r="C569" s="285"/>
      <c r="D569" s="290"/>
      <c r="E569" s="487"/>
      <c r="F569" s="291"/>
      <c r="G569" s="285"/>
      <c r="H569" s="285"/>
      <c r="I569" s="288"/>
      <c r="J569" s="285"/>
      <c r="K569" s="1" t="s">
        <v>311</v>
      </c>
      <c r="L569" s="170"/>
      <c r="M569" s="251"/>
      <c r="N569" s="75">
        <f t="shared" si="77"/>
        <v>0</v>
      </c>
      <c r="O569" s="4">
        <v>0.7</v>
      </c>
    </row>
    <row r="570" spans="1:15" ht="15.75" x14ac:dyDescent="0.25">
      <c r="A570" s="271"/>
      <c r="B570" s="276"/>
      <c r="C570" s="285"/>
      <c r="D570" s="290"/>
      <c r="E570" s="487"/>
      <c r="F570" s="291"/>
      <c r="G570" s="285"/>
      <c r="H570" s="285"/>
      <c r="I570" s="288"/>
      <c r="J570" s="285"/>
      <c r="K570" s="1" t="s">
        <v>312</v>
      </c>
      <c r="L570" s="135"/>
      <c r="M570" s="253"/>
      <c r="N570" s="75">
        <f t="shared" si="77"/>
        <v>0</v>
      </c>
      <c r="O570" s="4">
        <v>0.7</v>
      </c>
    </row>
    <row r="571" spans="1:15" ht="15.75" x14ac:dyDescent="0.25">
      <c r="A571" s="271"/>
      <c r="B571" s="276"/>
      <c r="C571" s="285"/>
      <c r="D571" s="290"/>
      <c r="E571" s="487"/>
      <c r="F571" s="291"/>
      <c r="G571" s="285"/>
      <c r="H571" s="285"/>
      <c r="I571" s="288"/>
      <c r="J571" s="285"/>
      <c r="K571" s="1" t="s">
        <v>313</v>
      </c>
      <c r="L571" s="135"/>
      <c r="M571" s="253"/>
      <c r="N571" s="75">
        <f t="shared" si="77"/>
        <v>0</v>
      </c>
      <c r="O571" s="4">
        <v>0.7</v>
      </c>
    </row>
    <row r="572" spans="1:15" ht="15.75" x14ac:dyDescent="0.25">
      <c r="A572" s="271"/>
      <c r="B572" s="276"/>
      <c r="C572" s="285"/>
      <c r="D572" s="290"/>
      <c r="E572" s="487"/>
      <c r="F572" s="291"/>
      <c r="G572" s="285"/>
      <c r="H572" s="285"/>
      <c r="I572" s="288"/>
      <c r="J572" s="285"/>
      <c r="K572" s="1" t="s">
        <v>314</v>
      </c>
      <c r="L572" s="135"/>
      <c r="M572" s="253"/>
      <c r="N572" s="75">
        <f t="shared" si="77"/>
        <v>0</v>
      </c>
      <c r="O572" s="4">
        <v>0.7</v>
      </c>
    </row>
    <row r="573" spans="1:15" ht="15.75" x14ac:dyDescent="0.25">
      <c r="A573" s="271"/>
      <c r="B573" s="276"/>
      <c r="C573" s="285"/>
      <c r="D573" s="290"/>
      <c r="E573" s="487"/>
      <c r="F573" s="291"/>
      <c r="G573" s="285"/>
      <c r="H573" s="285"/>
      <c r="I573" s="288"/>
      <c r="J573" s="285"/>
      <c r="K573" s="1" t="s">
        <v>315</v>
      </c>
      <c r="L573" s="135"/>
      <c r="M573" s="253"/>
      <c r="N573" s="75">
        <f t="shared" si="77"/>
        <v>0</v>
      </c>
      <c r="O573" s="4">
        <v>0.7</v>
      </c>
    </row>
    <row r="574" spans="1:15" ht="15.75" x14ac:dyDescent="0.25">
      <c r="A574" s="271"/>
      <c r="B574" s="276"/>
      <c r="C574" s="285"/>
      <c r="D574" s="290"/>
      <c r="E574" s="487"/>
      <c r="F574" s="291"/>
      <c r="G574" s="285"/>
      <c r="H574" s="285"/>
      <c r="I574" s="288"/>
      <c r="J574" s="285"/>
      <c r="K574" s="1" t="s">
        <v>316</v>
      </c>
      <c r="L574" s="135"/>
      <c r="M574" s="129"/>
      <c r="N574" s="75">
        <f t="shared" si="77"/>
        <v>0</v>
      </c>
      <c r="O574" s="4">
        <v>0.7</v>
      </c>
    </row>
    <row r="575" spans="1:15" ht="15.75" x14ac:dyDescent="0.25">
      <c r="A575" s="271"/>
      <c r="B575" s="276"/>
      <c r="C575" s="285"/>
      <c r="D575" s="290"/>
      <c r="E575" s="487"/>
      <c r="F575" s="291"/>
      <c r="G575" s="285"/>
      <c r="H575" s="285"/>
      <c r="I575" s="288"/>
      <c r="J575" s="285"/>
      <c r="K575" s="1" t="s">
        <v>317</v>
      </c>
      <c r="L575" s="5"/>
      <c r="M575" s="129"/>
      <c r="N575" s="75">
        <f t="shared" si="77"/>
        <v>0</v>
      </c>
      <c r="O575" s="4">
        <v>0.7</v>
      </c>
    </row>
    <row r="576" spans="1:15" ht="15.75" x14ac:dyDescent="0.25">
      <c r="A576" s="271"/>
      <c r="B576" s="276"/>
      <c r="C576" s="285"/>
      <c r="D576" s="290"/>
      <c r="E576" s="487"/>
      <c r="F576" s="291"/>
      <c r="G576" s="285"/>
      <c r="H576" s="285"/>
      <c r="I576" s="288"/>
      <c r="J576" s="285"/>
      <c r="K576" s="1" t="s">
        <v>318</v>
      </c>
      <c r="L576" s="5"/>
      <c r="M576" s="129"/>
      <c r="N576" s="75">
        <f t="shared" si="77"/>
        <v>0</v>
      </c>
      <c r="O576" s="4">
        <v>0.7</v>
      </c>
    </row>
    <row r="577" spans="1:15" ht="15.75" x14ac:dyDescent="0.25">
      <c r="A577" s="271"/>
      <c r="B577" s="276"/>
      <c r="C577" s="285"/>
      <c r="D577" s="290"/>
      <c r="E577" s="487"/>
      <c r="F577" s="291"/>
      <c r="G577" s="285"/>
      <c r="H577" s="285"/>
      <c r="I577" s="288"/>
      <c r="J577" s="285"/>
      <c r="K577" s="1" t="s">
        <v>319</v>
      </c>
      <c r="L577" s="5"/>
      <c r="M577" s="129"/>
      <c r="N577" s="75">
        <f t="shared" si="77"/>
        <v>0</v>
      </c>
      <c r="O577" s="4">
        <v>0.7</v>
      </c>
    </row>
    <row r="578" spans="1:15" ht="15.75" x14ac:dyDescent="0.25">
      <c r="A578" s="271"/>
      <c r="B578" s="276"/>
      <c r="C578" s="285"/>
      <c r="D578" s="290"/>
      <c r="E578" s="487"/>
      <c r="F578" s="291"/>
      <c r="G578" s="285"/>
      <c r="H578" s="285"/>
      <c r="I578" s="288"/>
      <c r="J578" s="285"/>
      <c r="K578" s="1" t="s">
        <v>320</v>
      </c>
      <c r="L578" s="5"/>
      <c r="M578" s="129"/>
      <c r="N578" s="75">
        <f t="shared" si="77"/>
        <v>0</v>
      </c>
      <c r="O578" s="4">
        <v>0.7</v>
      </c>
    </row>
    <row r="579" spans="1:15" ht="15.75" x14ac:dyDescent="0.25">
      <c r="A579" s="271"/>
      <c r="B579" s="282"/>
      <c r="C579" s="285"/>
      <c r="D579" s="290"/>
      <c r="E579" s="487"/>
      <c r="F579" s="291"/>
      <c r="G579" s="285"/>
      <c r="H579" s="285"/>
      <c r="I579" s="289"/>
      <c r="J579" s="285"/>
      <c r="K579" s="6" t="s">
        <v>26</v>
      </c>
      <c r="L579" s="7"/>
      <c r="M579" s="196">
        <f>SUM(M568:M578)</f>
        <v>0</v>
      </c>
      <c r="N579" s="54">
        <f>IFERROR(IF((+L579/M579)&gt;100%,100%,(L579/M579)),0%)</f>
        <v>0</v>
      </c>
      <c r="O579" s="76">
        <f>AVERAGE(O567:O578)</f>
        <v>0.70000000000000007</v>
      </c>
    </row>
    <row r="580" spans="1:15" ht="15.75" x14ac:dyDescent="0.25">
      <c r="A580" s="271"/>
      <c r="B580" s="275">
        <v>6</v>
      </c>
      <c r="C580" s="263" t="s">
        <v>649</v>
      </c>
      <c r="D580" s="278" t="s">
        <v>650</v>
      </c>
      <c r="E580" s="324" t="s">
        <v>14</v>
      </c>
      <c r="F580" s="263" t="s">
        <v>113</v>
      </c>
      <c r="G580" s="263" t="s">
        <v>16</v>
      </c>
      <c r="H580" s="263" t="s">
        <v>651</v>
      </c>
      <c r="I580" s="278" t="s">
        <v>652</v>
      </c>
      <c r="J580" s="285" t="s">
        <v>653</v>
      </c>
      <c r="K580" s="10" t="s">
        <v>117</v>
      </c>
      <c r="L580" s="194"/>
      <c r="M580" s="254"/>
      <c r="N580" s="75">
        <f t="shared" ref="N580" si="78">IFERROR(L580/M580,0)</f>
        <v>0</v>
      </c>
      <c r="O580" s="4">
        <v>0.6</v>
      </c>
    </row>
    <row r="581" spans="1:15" ht="15.75" x14ac:dyDescent="0.25">
      <c r="A581" s="271"/>
      <c r="B581" s="276"/>
      <c r="C581" s="263"/>
      <c r="D581" s="278"/>
      <c r="E581" s="324"/>
      <c r="F581" s="263"/>
      <c r="G581" s="263"/>
      <c r="H581" s="263"/>
      <c r="I581" s="278"/>
      <c r="J581" s="285"/>
      <c r="K581" s="10" t="s">
        <v>118</v>
      </c>
      <c r="L581" s="5"/>
      <c r="M581" s="129"/>
      <c r="N581" s="75">
        <f>IFERROR(L581/M581,0)</f>
        <v>0</v>
      </c>
      <c r="O581" s="4">
        <v>0.6</v>
      </c>
    </row>
    <row r="582" spans="1:15" ht="16.5" thickBot="1" x14ac:dyDescent="0.3">
      <c r="A582" s="272"/>
      <c r="B582" s="277"/>
      <c r="C582" s="264"/>
      <c r="D582" s="284"/>
      <c r="E582" s="325"/>
      <c r="F582" s="264"/>
      <c r="G582" s="264"/>
      <c r="H582" s="264"/>
      <c r="I582" s="284"/>
      <c r="J582" s="286"/>
      <c r="K582" s="27" t="s">
        <v>26</v>
      </c>
      <c r="L582" s="28"/>
      <c r="M582" s="200">
        <f>SUM(M580:M581)</f>
        <v>0</v>
      </c>
      <c r="N582" s="74">
        <f>IFERROR(IF((+L582/M582)&gt;100%,100%,(L582/M582)),0%)</f>
        <v>0</v>
      </c>
      <c r="O582" s="130">
        <f>AVERAGE(O580:O581)</f>
        <v>0.6</v>
      </c>
    </row>
    <row r="583" spans="1:15" ht="15.75" x14ac:dyDescent="0.25">
      <c r="A583" s="271" t="s">
        <v>686</v>
      </c>
      <c r="B583" s="275">
        <v>1</v>
      </c>
      <c r="C583" s="268" t="s">
        <v>654</v>
      </c>
      <c r="D583" s="268" t="s">
        <v>655</v>
      </c>
      <c r="E583" s="324" t="s">
        <v>14</v>
      </c>
      <c r="F583" s="263" t="s">
        <v>144</v>
      </c>
      <c r="G583" s="263" t="s">
        <v>16</v>
      </c>
      <c r="H583" s="263" t="s">
        <v>656</v>
      </c>
      <c r="I583" s="263" t="s">
        <v>657</v>
      </c>
      <c r="J583" s="263" t="s">
        <v>658</v>
      </c>
      <c r="K583" s="10" t="s">
        <v>309</v>
      </c>
      <c r="L583" s="2"/>
      <c r="M583" s="177">
        <v>26</v>
      </c>
      <c r="N583" s="75">
        <f>IFERROR(+L583/M583,0)</f>
        <v>0</v>
      </c>
      <c r="O583" s="4">
        <v>1</v>
      </c>
    </row>
    <row r="584" spans="1:15" ht="15.75" x14ac:dyDescent="0.25">
      <c r="A584" s="271"/>
      <c r="B584" s="276"/>
      <c r="C584" s="269"/>
      <c r="D584" s="269"/>
      <c r="E584" s="324"/>
      <c r="F584" s="263"/>
      <c r="G584" s="263"/>
      <c r="H584" s="263"/>
      <c r="I584" s="263"/>
      <c r="J584" s="263"/>
      <c r="K584" s="10" t="s">
        <v>310</v>
      </c>
      <c r="L584" s="2"/>
      <c r="M584" s="177">
        <v>9</v>
      </c>
      <c r="N584" s="75">
        <f t="shared" ref="N584:N594" si="79">IFERROR(+L584/M584,0)</f>
        <v>0</v>
      </c>
      <c r="O584" s="4">
        <v>1</v>
      </c>
    </row>
    <row r="585" spans="1:15" ht="15.75" x14ac:dyDescent="0.25">
      <c r="A585" s="271"/>
      <c r="B585" s="276"/>
      <c r="C585" s="269"/>
      <c r="D585" s="269"/>
      <c r="E585" s="324"/>
      <c r="F585" s="263"/>
      <c r="G585" s="263"/>
      <c r="H585" s="263"/>
      <c r="I585" s="263"/>
      <c r="J585" s="263"/>
      <c r="K585" s="10" t="s">
        <v>311</v>
      </c>
      <c r="L585" s="2"/>
      <c r="M585" s="177">
        <v>11</v>
      </c>
      <c r="N585" s="75">
        <f t="shared" si="79"/>
        <v>0</v>
      </c>
      <c r="O585" s="4">
        <v>1</v>
      </c>
    </row>
    <row r="586" spans="1:15" ht="15.75" x14ac:dyDescent="0.25">
      <c r="A586" s="271"/>
      <c r="B586" s="276"/>
      <c r="C586" s="269"/>
      <c r="D586" s="269"/>
      <c r="E586" s="324"/>
      <c r="F586" s="263"/>
      <c r="G586" s="263"/>
      <c r="H586" s="263"/>
      <c r="I586" s="263"/>
      <c r="J586" s="263"/>
      <c r="K586" s="10" t="s">
        <v>312</v>
      </c>
      <c r="L586" s="2"/>
      <c r="M586" s="177">
        <v>7</v>
      </c>
      <c r="N586" s="75">
        <f t="shared" si="79"/>
        <v>0</v>
      </c>
      <c r="O586" s="4">
        <v>1</v>
      </c>
    </row>
    <row r="587" spans="1:15" ht="15.75" x14ac:dyDescent="0.25">
      <c r="A587" s="271"/>
      <c r="B587" s="276"/>
      <c r="C587" s="269"/>
      <c r="D587" s="269"/>
      <c r="E587" s="324"/>
      <c r="F587" s="263"/>
      <c r="G587" s="263"/>
      <c r="H587" s="263"/>
      <c r="I587" s="263"/>
      <c r="J587" s="263"/>
      <c r="K587" s="10" t="s">
        <v>313</v>
      </c>
      <c r="L587" s="2"/>
      <c r="M587" s="177">
        <v>6</v>
      </c>
      <c r="N587" s="75">
        <f t="shared" si="79"/>
        <v>0</v>
      </c>
      <c r="O587" s="4">
        <v>1</v>
      </c>
    </row>
    <row r="588" spans="1:15" ht="15.75" x14ac:dyDescent="0.25">
      <c r="A588" s="271"/>
      <c r="B588" s="276"/>
      <c r="C588" s="269"/>
      <c r="D588" s="269"/>
      <c r="E588" s="324"/>
      <c r="F588" s="263"/>
      <c r="G588" s="263"/>
      <c r="H588" s="263"/>
      <c r="I588" s="263"/>
      <c r="J588" s="263"/>
      <c r="K588" s="10" t="s">
        <v>314</v>
      </c>
      <c r="L588" s="2"/>
      <c r="M588" s="177">
        <v>5</v>
      </c>
      <c r="N588" s="75">
        <f t="shared" si="79"/>
        <v>0</v>
      </c>
      <c r="O588" s="4">
        <v>1</v>
      </c>
    </row>
    <row r="589" spans="1:15" ht="15.75" x14ac:dyDescent="0.25">
      <c r="A589" s="271"/>
      <c r="B589" s="276"/>
      <c r="C589" s="269"/>
      <c r="D589" s="269"/>
      <c r="E589" s="324"/>
      <c r="F589" s="263"/>
      <c r="G589" s="263"/>
      <c r="H589" s="263"/>
      <c r="I589" s="263"/>
      <c r="J589" s="263"/>
      <c r="K589" s="10" t="s">
        <v>315</v>
      </c>
      <c r="L589" s="5"/>
      <c r="M589" s="129">
        <v>11</v>
      </c>
      <c r="N589" s="75">
        <f t="shared" si="79"/>
        <v>0</v>
      </c>
      <c r="O589" s="4">
        <v>1</v>
      </c>
    </row>
    <row r="590" spans="1:15" ht="15.75" x14ac:dyDescent="0.25">
      <c r="A590" s="271"/>
      <c r="B590" s="276"/>
      <c r="C590" s="269"/>
      <c r="D590" s="269"/>
      <c r="E590" s="324"/>
      <c r="F590" s="263"/>
      <c r="G590" s="263"/>
      <c r="H590" s="263"/>
      <c r="I590" s="263"/>
      <c r="J590" s="263"/>
      <c r="K590" s="10" t="s">
        <v>316</v>
      </c>
      <c r="L590" s="5"/>
      <c r="M590" s="129">
        <v>4</v>
      </c>
      <c r="N590" s="75">
        <f t="shared" si="79"/>
        <v>0</v>
      </c>
      <c r="O590" s="4">
        <v>1</v>
      </c>
    </row>
    <row r="591" spans="1:15" ht="15.75" x14ac:dyDescent="0.25">
      <c r="A591" s="271"/>
      <c r="B591" s="276"/>
      <c r="C591" s="269"/>
      <c r="D591" s="269"/>
      <c r="E591" s="324"/>
      <c r="F591" s="263"/>
      <c r="G591" s="263"/>
      <c r="H591" s="263"/>
      <c r="I591" s="263"/>
      <c r="J591" s="263"/>
      <c r="K591" s="10" t="s">
        <v>317</v>
      </c>
      <c r="L591" s="5"/>
      <c r="M591" s="129">
        <v>7</v>
      </c>
      <c r="N591" s="75">
        <f t="shared" si="79"/>
        <v>0</v>
      </c>
      <c r="O591" s="4">
        <v>1</v>
      </c>
    </row>
    <row r="592" spans="1:15" ht="15.75" x14ac:dyDescent="0.25">
      <c r="A592" s="271"/>
      <c r="B592" s="276"/>
      <c r="C592" s="269"/>
      <c r="D592" s="269"/>
      <c r="E592" s="324"/>
      <c r="F592" s="263"/>
      <c r="G592" s="263"/>
      <c r="H592" s="263"/>
      <c r="I592" s="263"/>
      <c r="J592" s="263"/>
      <c r="K592" s="10" t="s">
        <v>318</v>
      </c>
      <c r="L592" s="5"/>
      <c r="M592" s="129">
        <v>8</v>
      </c>
      <c r="N592" s="75">
        <f t="shared" si="79"/>
        <v>0</v>
      </c>
      <c r="O592" s="4">
        <v>1</v>
      </c>
    </row>
    <row r="593" spans="1:15" ht="15.75" x14ac:dyDescent="0.25">
      <c r="A593" s="271"/>
      <c r="B593" s="276"/>
      <c r="C593" s="269"/>
      <c r="D593" s="269"/>
      <c r="E593" s="324"/>
      <c r="F593" s="263"/>
      <c r="G593" s="263"/>
      <c r="H593" s="263"/>
      <c r="I593" s="263"/>
      <c r="J593" s="263"/>
      <c r="K593" s="10" t="s">
        <v>319</v>
      </c>
      <c r="L593" s="5"/>
      <c r="M593" s="129">
        <v>5</v>
      </c>
      <c r="N593" s="75">
        <f t="shared" si="79"/>
        <v>0</v>
      </c>
      <c r="O593" s="4">
        <v>1</v>
      </c>
    </row>
    <row r="594" spans="1:15" ht="15.75" x14ac:dyDescent="0.25">
      <c r="A594" s="271"/>
      <c r="B594" s="276"/>
      <c r="C594" s="269"/>
      <c r="D594" s="269"/>
      <c r="E594" s="324"/>
      <c r="F594" s="263"/>
      <c r="G594" s="263"/>
      <c r="H594" s="263"/>
      <c r="I594" s="263"/>
      <c r="J594" s="263"/>
      <c r="K594" s="10" t="s">
        <v>320</v>
      </c>
      <c r="L594" s="5"/>
      <c r="M594" s="129">
        <v>6</v>
      </c>
      <c r="N594" s="75">
        <f t="shared" si="79"/>
        <v>0</v>
      </c>
      <c r="O594" s="4">
        <v>1</v>
      </c>
    </row>
    <row r="595" spans="1:15" ht="16.5" thickBot="1" x14ac:dyDescent="0.3">
      <c r="A595" s="272"/>
      <c r="B595" s="277"/>
      <c r="C595" s="281"/>
      <c r="D595" s="281"/>
      <c r="E595" s="325"/>
      <c r="F595" s="264"/>
      <c r="G595" s="264"/>
      <c r="H595" s="264"/>
      <c r="I595" s="264"/>
      <c r="J595" s="264"/>
      <c r="K595" s="27" t="s">
        <v>26</v>
      </c>
      <c r="L595" s="28"/>
      <c r="M595" s="200">
        <f>SUM(M583:M594)</f>
        <v>105</v>
      </c>
      <c r="N595" s="29">
        <f>IFERROR(IF((+L595/M595)&gt;100%,100%,(L595/M595)),0%)</f>
        <v>0</v>
      </c>
      <c r="O595" s="29">
        <v>1</v>
      </c>
    </row>
    <row r="596" spans="1:15" ht="15.75" x14ac:dyDescent="0.25">
      <c r="A596" s="271" t="s">
        <v>687</v>
      </c>
      <c r="B596" s="275">
        <v>1</v>
      </c>
      <c r="C596" s="268" t="s">
        <v>659</v>
      </c>
      <c r="D596" s="268" t="s">
        <v>660</v>
      </c>
      <c r="E596" s="313" t="s">
        <v>14</v>
      </c>
      <c r="F596" s="268" t="s">
        <v>144</v>
      </c>
      <c r="G596" s="268" t="s">
        <v>16</v>
      </c>
      <c r="H596" s="268" t="s">
        <v>661</v>
      </c>
      <c r="I596" s="268" t="s">
        <v>662</v>
      </c>
      <c r="J596" s="268" t="s">
        <v>663</v>
      </c>
      <c r="K596" s="1" t="s">
        <v>309</v>
      </c>
      <c r="L596" s="2"/>
      <c r="M596" s="177"/>
      <c r="N596" s="3">
        <f>IFERROR(L596/M596,0)</f>
        <v>0</v>
      </c>
      <c r="O596" s="4">
        <v>1</v>
      </c>
    </row>
    <row r="597" spans="1:15" ht="15.75" x14ac:dyDescent="0.25">
      <c r="A597" s="271"/>
      <c r="B597" s="276"/>
      <c r="C597" s="269"/>
      <c r="D597" s="269"/>
      <c r="E597" s="303"/>
      <c r="F597" s="269"/>
      <c r="G597" s="269"/>
      <c r="H597" s="269"/>
      <c r="I597" s="269"/>
      <c r="J597" s="269"/>
      <c r="K597" s="1" t="s">
        <v>310</v>
      </c>
      <c r="L597" s="2"/>
      <c r="M597" s="177"/>
      <c r="N597" s="3">
        <f t="shared" ref="N597:N607" si="80">IFERROR(L597/M597,0)</f>
        <v>0</v>
      </c>
      <c r="O597" s="4">
        <v>1</v>
      </c>
    </row>
    <row r="598" spans="1:15" ht="15.75" x14ac:dyDescent="0.25">
      <c r="A598" s="271"/>
      <c r="B598" s="276"/>
      <c r="C598" s="269"/>
      <c r="D598" s="269"/>
      <c r="E598" s="303"/>
      <c r="F598" s="269"/>
      <c r="G598" s="269"/>
      <c r="H598" s="269"/>
      <c r="I598" s="269"/>
      <c r="J598" s="269"/>
      <c r="K598" s="1" t="s">
        <v>311</v>
      </c>
      <c r="L598" s="2"/>
      <c r="M598" s="177"/>
      <c r="N598" s="3">
        <f t="shared" si="80"/>
        <v>0</v>
      </c>
      <c r="O598" s="4">
        <v>1</v>
      </c>
    </row>
    <row r="599" spans="1:15" ht="15.75" x14ac:dyDescent="0.25">
      <c r="A599" s="271"/>
      <c r="B599" s="276"/>
      <c r="C599" s="269"/>
      <c r="D599" s="269"/>
      <c r="E599" s="303"/>
      <c r="F599" s="269"/>
      <c r="G599" s="269"/>
      <c r="H599" s="269"/>
      <c r="I599" s="269"/>
      <c r="J599" s="269"/>
      <c r="K599" s="1" t="s">
        <v>312</v>
      </c>
      <c r="L599" s="2"/>
      <c r="M599" s="177"/>
      <c r="N599" s="3">
        <f t="shared" si="80"/>
        <v>0</v>
      </c>
      <c r="O599" s="4">
        <v>1</v>
      </c>
    </row>
    <row r="600" spans="1:15" ht="15.75" x14ac:dyDescent="0.25">
      <c r="A600" s="271"/>
      <c r="B600" s="276"/>
      <c r="C600" s="269"/>
      <c r="D600" s="269"/>
      <c r="E600" s="303"/>
      <c r="F600" s="269"/>
      <c r="G600" s="269"/>
      <c r="H600" s="269"/>
      <c r="I600" s="269"/>
      <c r="J600" s="269"/>
      <c r="K600" s="1" t="s">
        <v>313</v>
      </c>
      <c r="L600" s="2"/>
      <c r="M600" s="177"/>
      <c r="N600" s="3">
        <f t="shared" si="80"/>
        <v>0</v>
      </c>
      <c r="O600" s="4">
        <v>1</v>
      </c>
    </row>
    <row r="601" spans="1:15" ht="15.75" x14ac:dyDescent="0.25">
      <c r="A601" s="271"/>
      <c r="B601" s="276"/>
      <c r="C601" s="269"/>
      <c r="D601" s="269"/>
      <c r="E601" s="303"/>
      <c r="F601" s="269"/>
      <c r="G601" s="269"/>
      <c r="H601" s="269"/>
      <c r="I601" s="269"/>
      <c r="J601" s="269"/>
      <c r="K601" s="1" t="s">
        <v>314</v>
      </c>
      <c r="L601" s="2"/>
      <c r="M601" s="177"/>
      <c r="N601" s="3">
        <f t="shared" si="80"/>
        <v>0</v>
      </c>
      <c r="O601" s="4">
        <v>1</v>
      </c>
    </row>
    <row r="602" spans="1:15" ht="15.75" x14ac:dyDescent="0.25">
      <c r="A602" s="271"/>
      <c r="B602" s="276"/>
      <c r="C602" s="269"/>
      <c r="D602" s="269"/>
      <c r="E602" s="303"/>
      <c r="F602" s="269"/>
      <c r="G602" s="269"/>
      <c r="H602" s="269"/>
      <c r="I602" s="269"/>
      <c r="J602" s="269"/>
      <c r="K602" s="1" t="s">
        <v>315</v>
      </c>
      <c r="L602" s="5"/>
      <c r="M602" s="129"/>
      <c r="N602" s="3">
        <f t="shared" si="80"/>
        <v>0</v>
      </c>
      <c r="O602" s="4">
        <v>1</v>
      </c>
    </row>
    <row r="603" spans="1:15" ht="15.75" x14ac:dyDescent="0.25">
      <c r="A603" s="271"/>
      <c r="B603" s="276"/>
      <c r="C603" s="269"/>
      <c r="D603" s="269"/>
      <c r="E603" s="303"/>
      <c r="F603" s="269"/>
      <c r="G603" s="269"/>
      <c r="H603" s="269"/>
      <c r="I603" s="269"/>
      <c r="J603" s="269"/>
      <c r="K603" s="1" t="s">
        <v>316</v>
      </c>
      <c r="L603" s="5"/>
      <c r="M603" s="129"/>
      <c r="N603" s="3">
        <f t="shared" si="80"/>
        <v>0</v>
      </c>
      <c r="O603" s="4">
        <v>1</v>
      </c>
    </row>
    <row r="604" spans="1:15" ht="15.75" x14ac:dyDescent="0.25">
      <c r="A604" s="271"/>
      <c r="B604" s="276"/>
      <c r="C604" s="269"/>
      <c r="D604" s="269"/>
      <c r="E604" s="303"/>
      <c r="F604" s="269"/>
      <c r="G604" s="269"/>
      <c r="H604" s="269"/>
      <c r="I604" s="269"/>
      <c r="J604" s="269"/>
      <c r="K604" s="1" t="s">
        <v>317</v>
      </c>
      <c r="L604" s="5"/>
      <c r="M604" s="129"/>
      <c r="N604" s="3">
        <f t="shared" si="80"/>
        <v>0</v>
      </c>
      <c r="O604" s="4">
        <v>1</v>
      </c>
    </row>
    <row r="605" spans="1:15" ht="15.75" x14ac:dyDescent="0.25">
      <c r="A605" s="271"/>
      <c r="B605" s="276"/>
      <c r="C605" s="269"/>
      <c r="D605" s="269"/>
      <c r="E605" s="303"/>
      <c r="F605" s="269"/>
      <c r="G605" s="269"/>
      <c r="H605" s="269"/>
      <c r="I605" s="269"/>
      <c r="J605" s="269"/>
      <c r="K605" s="1" t="s">
        <v>318</v>
      </c>
      <c r="L605" s="5"/>
      <c r="M605" s="129"/>
      <c r="N605" s="3">
        <f t="shared" si="80"/>
        <v>0</v>
      </c>
      <c r="O605" s="4">
        <v>1</v>
      </c>
    </row>
    <row r="606" spans="1:15" ht="15.75" x14ac:dyDescent="0.25">
      <c r="A606" s="271"/>
      <c r="B606" s="276"/>
      <c r="C606" s="269"/>
      <c r="D606" s="269"/>
      <c r="E606" s="303"/>
      <c r="F606" s="269"/>
      <c r="G606" s="269"/>
      <c r="H606" s="269"/>
      <c r="I606" s="269"/>
      <c r="J606" s="269"/>
      <c r="K606" s="1" t="s">
        <v>319</v>
      </c>
      <c r="L606" s="5"/>
      <c r="M606" s="129"/>
      <c r="N606" s="3">
        <f t="shared" si="80"/>
        <v>0</v>
      </c>
      <c r="O606" s="4">
        <v>1</v>
      </c>
    </row>
    <row r="607" spans="1:15" ht="15.75" x14ac:dyDescent="0.25">
      <c r="A607" s="271"/>
      <c r="B607" s="276"/>
      <c r="C607" s="269"/>
      <c r="D607" s="269"/>
      <c r="E607" s="303"/>
      <c r="F607" s="269"/>
      <c r="G607" s="269"/>
      <c r="H607" s="269"/>
      <c r="I607" s="269"/>
      <c r="J607" s="269"/>
      <c r="K607" s="1" t="s">
        <v>320</v>
      </c>
      <c r="L607" s="5"/>
      <c r="M607" s="129"/>
      <c r="N607" s="3">
        <f t="shared" si="80"/>
        <v>0</v>
      </c>
      <c r="O607" s="4">
        <v>1</v>
      </c>
    </row>
    <row r="608" spans="1:15" ht="15.75" x14ac:dyDescent="0.25">
      <c r="A608" s="271"/>
      <c r="B608" s="282"/>
      <c r="C608" s="269"/>
      <c r="D608" s="269"/>
      <c r="E608" s="303"/>
      <c r="F608" s="269"/>
      <c r="G608" s="269"/>
      <c r="H608" s="269"/>
      <c r="I608" s="269"/>
      <c r="J608" s="269"/>
      <c r="K608" s="11" t="s">
        <v>26</v>
      </c>
      <c r="L608" s="7"/>
      <c r="M608" s="196">
        <f>SUM(M596:M607)</f>
        <v>0</v>
      </c>
      <c r="N608" s="8">
        <f>IFERROR(IF((+L608/M608)&gt;100%,100%,(L608/M608)),0%)</f>
        <v>0</v>
      </c>
      <c r="O608" s="8">
        <v>1</v>
      </c>
    </row>
    <row r="609" spans="1:15" ht="15.75" x14ac:dyDescent="0.25">
      <c r="A609" s="271"/>
      <c r="B609" s="275">
        <v>2</v>
      </c>
      <c r="C609" s="268" t="s">
        <v>664</v>
      </c>
      <c r="D609" s="265" t="s">
        <v>665</v>
      </c>
      <c r="E609" s="313" t="s">
        <v>29</v>
      </c>
      <c r="F609" s="268" t="s">
        <v>144</v>
      </c>
      <c r="G609" s="268" t="s">
        <v>16</v>
      </c>
      <c r="H609" s="268" t="s">
        <v>666</v>
      </c>
      <c r="I609" s="265" t="s">
        <v>667</v>
      </c>
      <c r="J609" s="268" t="s">
        <v>668</v>
      </c>
      <c r="K609" s="1" t="s">
        <v>309</v>
      </c>
      <c r="L609" s="2"/>
      <c r="M609" s="177"/>
      <c r="N609" s="3">
        <f t="shared" ref="N609:N620" si="81">IFERROR(L609/M609,0)</f>
        <v>0</v>
      </c>
      <c r="O609" s="4">
        <v>1</v>
      </c>
    </row>
    <row r="610" spans="1:15" ht="15.75" x14ac:dyDescent="0.25">
      <c r="A610" s="271"/>
      <c r="B610" s="276"/>
      <c r="C610" s="269"/>
      <c r="D610" s="266"/>
      <c r="E610" s="303"/>
      <c r="F610" s="269"/>
      <c r="G610" s="269"/>
      <c r="H610" s="269"/>
      <c r="I610" s="273"/>
      <c r="J610" s="269"/>
      <c r="K610" s="1" t="s">
        <v>310</v>
      </c>
      <c r="L610" s="2"/>
      <c r="M610" s="177"/>
      <c r="N610" s="3">
        <f t="shared" si="81"/>
        <v>0</v>
      </c>
      <c r="O610" s="4">
        <v>1</v>
      </c>
    </row>
    <row r="611" spans="1:15" ht="15.75" x14ac:dyDescent="0.25">
      <c r="A611" s="271"/>
      <c r="B611" s="276"/>
      <c r="C611" s="269"/>
      <c r="D611" s="266"/>
      <c r="E611" s="303"/>
      <c r="F611" s="269"/>
      <c r="G611" s="269"/>
      <c r="H611" s="269"/>
      <c r="I611" s="273"/>
      <c r="J611" s="269"/>
      <c r="K611" s="1" t="s">
        <v>311</v>
      </c>
      <c r="L611" s="2"/>
      <c r="M611" s="177"/>
      <c r="N611" s="3">
        <f t="shared" si="81"/>
        <v>0</v>
      </c>
      <c r="O611" s="4">
        <v>1</v>
      </c>
    </row>
    <row r="612" spans="1:15" ht="15.75" x14ac:dyDescent="0.25">
      <c r="A612" s="271"/>
      <c r="B612" s="276"/>
      <c r="C612" s="269"/>
      <c r="D612" s="266"/>
      <c r="E612" s="303"/>
      <c r="F612" s="269"/>
      <c r="G612" s="269"/>
      <c r="H612" s="269"/>
      <c r="I612" s="273"/>
      <c r="J612" s="269"/>
      <c r="K612" s="1" t="s">
        <v>312</v>
      </c>
      <c r="L612" s="2"/>
      <c r="M612" s="177"/>
      <c r="N612" s="3">
        <f t="shared" si="81"/>
        <v>0</v>
      </c>
      <c r="O612" s="4">
        <v>1</v>
      </c>
    </row>
    <row r="613" spans="1:15" ht="15.75" x14ac:dyDescent="0.25">
      <c r="A613" s="271"/>
      <c r="B613" s="276"/>
      <c r="C613" s="269"/>
      <c r="D613" s="266"/>
      <c r="E613" s="303"/>
      <c r="F613" s="269"/>
      <c r="G613" s="269"/>
      <c r="H613" s="269"/>
      <c r="I613" s="273"/>
      <c r="J613" s="269"/>
      <c r="K613" s="1" t="s">
        <v>313</v>
      </c>
      <c r="L613" s="2"/>
      <c r="M613" s="177"/>
      <c r="N613" s="3">
        <f t="shared" si="81"/>
        <v>0</v>
      </c>
      <c r="O613" s="4">
        <v>1</v>
      </c>
    </row>
    <row r="614" spans="1:15" ht="15.75" x14ac:dyDescent="0.25">
      <c r="A614" s="271"/>
      <c r="B614" s="276"/>
      <c r="C614" s="269"/>
      <c r="D614" s="266"/>
      <c r="E614" s="303"/>
      <c r="F614" s="269"/>
      <c r="G614" s="269"/>
      <c r="H614" s="269"/>
      <c r="I614" s="273"/>
      <c r="J614" s="269"/>
      <c r="K614" s="1" t="s">
        <v>314</v>
      </c>
      <c r="L614" s="2"/>
      <c r="M614" s="177"/>
      <c r="N614" s="3">
        <f t="shared" si="81"/>
        <v>0</v>
      </c>
      <c r="O614" s="4">
        <v>1</v>
      </c>
    </row>
    <row r="615" spans="1:15" ht="15.75" x14ac:dyDescent="0.25">
      <c r="A615" s="271"/>
      <c r="B615" s="276"/>
      <c r="C615" s="269"/>
      <c r="D615" s="266"/>
      <c r="E615" s="303"/>
      <c r="F615" s="269"/>
      <c r="G615" s="269"/>
      <c r="H615" s="269"/>
      <c r="I615" s="273"/>
      <c r="J615" s="269"/>
      <c r="K615" s="1" t="s">
        <v>315</v>
      </c>
      <c r="L615" s="5"/>
      <c r="M615" s="129"/>
      <c r="N615" s="3">
        <f t="shared" si="81"/>
        <v>0</v>
      </c>
      <c r="O615" s="4">
        <v>1</v>
      </c>
    </row>
    <row r="616" spans="1:15" ht="15.75" x14ac:dyDescent="0.25">
      <c r="A616" s="271"/>
      <c r="B616" s="276"/>
      <c r="C616" s="269"/>
      <c r="D616" s="266"/>
      <c r="E616" s="303"/>
      <c r="F616" s="269"/>
      <c r="G616" s="269"/>
      <c r="H616" s="269"/>
      <c r="I616" s="273"/>
      <c r="J616" s="269"/>
      <c r="K616" s="1" t="s">
        <v>316</v>
      </c>
      <c r="L616" s="5"/>
      <c r="M616" s="129"/>
      <c r="N616" s="3">
        <f t="shared" si="81"/>
        <v>0</v>
      </c>
      <c r="O616" s="4">
        <v>1</v>
      </c>
    </row>
    <row r="617" spans="1:15" ht="15.75" x14ac:dyDescent="0.25">
      <c r="A617" s="271"/>
      <c r="B617" s="276"/>
      <c r="C617" s="269"/>
      <c r="D617" s="266"/>
      <c r="E617" s="303"/>
      <c r="F617" s="269"/>
      <c r="G617" s="269"/>
      <c r="H617" s="269"/>
      <c r="I617" s="273"/>
      <c r="J617" s="269"/>
      <c r="K617" s="1" t="s">
        <v>317</v>
      </c>
      <c r="L617" s="5"/>
      <c r="M617" s="129"/>
      <c r="N617" s="3">
        <f t="shared" si="81"/>
        <v>0</v>
      </c>
      <c r="O617" s="4">
        <v>1</v>
      </c>
    </row>
    <row r="618" spans="1:15" ht="15.75" x14ac:dyDescent="0.25">
      <c r="A618" s="271"/>
      <c r="B618" s="276"/>
      <c r="C618" s="269"/>
      <c r="D618" s="266"/>
      <c r="E618" s="303"/>
      <c r="F618" s="269"/>
      <c r="G618" s="269"/>
      <c r="H618" s="269"/>
      <c r="I618" s="273"/>
      <c r="J618" s="269"/>
      <c r="K618" s="1" t="s">
        <v>318</v>
      </c>
      <c r="L618" s="5"/>
      <c r="M618" s="129"/>
      <c r="N618" s="3">
        <f t="shared" si="81"/>
        <v>0</v>
      </c>
      <c r="O618" s="4">
        <v>1</v>
      </c>
    </row>
    <row r="619" spans="1:15" ht="15.75" x14ac:dyDescent="0.25">
      <c r="A619" s="271"/>
      <c r="B619" s="276"/>
      <c r="C619" s="269"/>
      <c r="D619" s="266"/>
      <c r="E619" s="303"/>
      <c r="F619" s="269"/>
      <c r="G619" s="269"/>
      <c r="H619" s="269"/>
      <c r="I619" s="273"/>
      <c r="J619" s="269"/>
      <c r="K619" s="1" t="s">
        <v>319</v>
      </c>
      <c r="L619" s="5"/>
      <c r="M619" s="129"/>
      <c r="N619" s="3">
        <f t="shared" si="81"/>
        <v>0</v>
      </c>
      <c r="O619" s="4">
        <v>1</v>
      </c>
    </row>
    <row r="620" spans="1:15" ht="15.75" x14ac:dyDescent="0.25">
      <c r="A620" s="271"/>
      <c r="B620" s="276"/>
      <c r="C620" s="269"/>
      <c r="D620" s="266"/>
      <c r="E620" s="303"/>
      <c r="F620" s="269"/>
      <c r="G620" s="269"/>
      <c r="H620" s="269"/>
      <c r="I620" s="273"/>
      <c r="J620" s="269"/>
      <c r="K620" s="1" t="s">
        <v>320</v>
      </c>
      <c r="L620" s="5"/>
      <c r="M620" s="129"/>
      <c r="N620" s="3">
        <f t="shared" si="81"/>
        <v>0</v>
      </c>
      <c r="O620" s="4">
        <v>1</v>
      </c>
    </row>
    <row r="621" spans="1:15" ht="15.75" x14ac:dyDescent="0.25">
      <c r="A621" s="271"/>
      <c r="B621" s="282"/>
      <c r="C621" s="270"/>
      <c r="D621" s="283"/>
      <c r="E621" s="314"/>
      <c r="F621" s="270"/>
      <c r="G621" s="270"/>
      <c r="H621" s="270"/>
      <c r="I621" s="274"/>
      <c r="J621" s="270"/>
      <c r="K621" s="11" t="s">
        <v>26</v>
      </c>
      <c r="L621" s="7"/>
      <c r="M621" s="196">
        <f>SUM(M609:M620)</f>
        <v>0</v>
      </c>
      <c r="N621" s="76">
        <f>IFERROR(IF((+L621/M621)&gt;100%,100%,(L621/M621)),0%)</f>
        <v>0</v>
      </c>
      <c r="O621" s="8">
        <f>AVERAGE(O609:O620)</f>
        <v>1</v>
      </c>
    </row>
    <row r="622" spans="1:15" ht="15.75" x14ac:dyDescent="0.25">
      <c r="A622" s="271"/>
      <c r="B622" s="275">
        <v>3</v>
      </c>
      <c r="C622" s="263" t="s">
        <v>669</v>
      </c>
      <c r="D622" s="278" t="s">
        <v>670</v>
      </c>
      <c r="E622" s="313" t="s">
        <v>14</v>
      </c>
      <c r="F622" s="263" t="s">
        <v>144</v>
      </c>
      <c r="G622" s="263" t="s">
        <v>16</v>
      </c>
      <c r="H622" s="263" t="s">
        <v>671</v>
      </c>
      <c r="I622" s="265" t="s">
        <v>672</v>
      </c>
      <c r="J622" s="263" t="s">
        <v>673</v>
      </c>
      <c r="K622" s="1" t="s">
        <v>309</v>
      </c>
      <c r="L622" s="2"/>
      <c r="M622" s="177"/>
      <c r="N622" s="3">
        <f t="shared" ref="N622:N633" si="82">IFERROR(L622/M622,0)</f>
        <v>0</v>
      </c>
      <c r="O622" s="4">
        <v>1</v>
      </c>
    </row>
    <row r="623" spans="1:15" ht="15.75" x14ac:dyDescent="0.25">
      <c r="A623" s="271"/>
      <c r="B623" s="276"/>
      <c r="C623" s="263"/>
      <c r="D623" s="279"/>
      <c r="E623" s="303"/>
      <c r="F623" s="263"/>
      <c r="G623" s="263"/>
      <c r="H623" s="263"/>
      <c r="I623" s="266"/>
      <c r="J623" s="263"/>
      <c r="K623" s="1" t="s">
        <v>310</v>
      </c>
      <c r="L623" s="2"/>
      <c r="M623" s="177"/>
      <c r="N623" s="3">
        <f t="shared" si="82"/>
        <v>0</v>
      </c>
      <c r="O623" s="4">
        <v>1</v>
      </c>
    </row>
    <row r="624" spans="1:15" ht="15.75" x14ac:dyDescent="0.25">
      <c r="A624" s="271"/>
      <c r="B624" s="276"/>
      <c r="C624" s="263"/>
      <c r="D624" s="279"/>
      <c r="E624" s="303"/>
      <c r="F624" s="263"/>
      <c r="G624" s="263"/>
      <c r="H624" s="263"/>
      <c r="I624" s="266"/>
      <c r="J624" s="263"/>
      <c r="K624" s="1" t="s">
        <v>311</v>
      </c>
      <c r="L624" s="2"/>
      <c r="M624" s="177"/>
      <c r="N624" s="3">
        <f t="shared" si="82"/>
        <v>0</v>
      </c>
      <c r="O624" s="4">
        <v>1</v>
      </c>
    </row>
    <row r="625" spans="1:15" ht="15.75" x14ac:dyDescent="0.25">
      <c r="A625" s="271"/>
      <c r="B625" s="276"/>
      <c r="C625" s="263"/>
      <c r="D625" s="279"/>
      <c r="E625" s="303"/>
      <c r="F625" s="263"/>
      <c r="G625" s="263"/>
      <c r="H625" s="263"/>
      <c r="I625" s="266"/>
      <c r="J625" s="263"/>
      <c r="K625" s="1" t="s">
        <v>312</v>
      </c>
      <c r="L625" s="2"/>
      <c r="M625" s="177"/>
      <c r="N625" s="3">
        <f t="shared" si="82"/>
        <v>0</v>
      </c>
      <c r="O625" s="4">
        <v>1</v>
      </c>
    </row>
    <row r="626" spans="1:15" ht="15.75" x14ac:dyDescent="0.25">
      <c r="A626" s="271"/>
      <c r="B626" s="276"/>
      <c r="C626" s="263"/>
      <c r="D626" s="279"/>
      <c r="E626" s="303"/>
      <c r="F626" s="263"/>
      <c r="G626" s="263"/>
      <c r="H626" s="263"/>
      <c r="I626" s="266"/>
      <c r="J626" s="263"/>
      <c r="K626" s="1" t="s">
        <v>313</v>
      </c>
      <c r="L626" s="2"/>
      <c r="M626" s="177"/>
      <c r="N626" s="3">
        <f t="shared" si="82"/>
        <v>0</v>
      </c>
      <c r="O626" s="4">
        <v>1</v>
      </c>
    </row>
    <row r="627" spans="1:15" ht="15.75" x14ac:dyDescent="0.25">
      <c r="A627" s="271"/>
      <c r="B627" s="276"/>
      <c r="C627" s="263"/>
      <c r="D627" s="279"/>
      <c r="E627" s="303"/>
      <c r="F627" s="263"/>
      <c r="G627" s="263"/>
      <c r="H627" s="263"/>
      <c r="I627" s="266"/>
      <c r="J627" s="263"/>
      <c r="K627" s="1" t="s">
        <v>314</v>
      </c>
      <c r="L627" s="2"/>
      <c r="M627" s="177"/>
      <c r="N627" s="3">
        <f t="shared" si="82"/>
        <v>0</v>
      </c>
      <c r="O627" s="4">
        <v>1</v>
      </c>
    </row>
    <row r="628" spans="1:15" ht="15.75" x14ac:dyDescent="0.25">
      <c r="A628" s="271"/>
      <c r="B628" s="276"/>
      <c r="C628" s="263"/>
      <c r="D628" s="279"/>
      <c r="E628" s="303"/>
      <c r="F628" s="263"/>
      <c r="G628" s="263"/>
      <c r="H628" s="263"/>
      <c r="I628" s="266"/>
      <c r="J628" s="263"/>
      <c r="K628" s="1" t="s">
        <v>315</v>
      </c>
      <c r="L628" s="5"/>
      <c r="M628" s="129"/>
      <c r="N628" s="3">
        <f t="shared" si="82"/>
        <v>0</v>
      </c>
      <c r="O628" s="4">
        <v>1</v>
      </c>
    </row>
    <row r="629" spans="1:15" ht="15.75" x14ac:dyDescent="0.25">
      <c r="A629" s="271"/>
      <c r="B629" s="276"/>
      <c r="C629" s="263"/>
      <c r="D629" s="279"/>
      <c r="E629" s="303"/>
      <c r="F629" s="263"/>
      <c r="G629" s="263"/>
      <c r="H629" s="263"/>
      <c r="I629" s="266"/>
      <c r="J629" s="263"/>
      <c r="K629" s="1" t="s">
        <v>316</v>
      </c>
      <c r="L629" s="5"/>
      <c r="M629" s="129"/>
      <c r="N629" s="3">
        <f t="shared" si="82"/>
        <v>0</v>
      </c>
      <c r="O629" s="4">
        <v>1</v>
      </c>
    </row>
    <row r="630" spans="1:15" ht="15.75" x14ac:dyDescent="0.25">
      <c r="A630" s="271"/>
      <c r="B630" s="276"/>
      <c r="C630" s="263"/>
      <c r="D630" s="279"/>
      <c r="E630" s="303"/>
      <c r="F630" s="263"/>
      <c r="G630" s="263"/>
      <c r="H630" s="263"/>
      <c r="I630" s="266"/>
      <c r="J630" s="263"/>
      <c r="K630" s="1" t="s">
        <v>317</v>
      </c>
      <c r="L630" s="5"/>
      <c r="M630" s="129"/>
      <c r="N630" s="3">
        <f t="shared" si="82"/>
        <v>0</v>
      </c>
      <c r="O630" s="4">
        <v>1</v>
      </c>
    </row>
    <row r="631" spans="1:15" ht="15.75" x14ac:dyDescent="0.25">
      <c r="A631" s="271"/>
      <c r="B631" s="276"/>
      <c r="C631" s="263"/>
      <c r="D631" s="279"/>
      <c r="E631" s="303"/>
      <c r="F631" s="263"/>
      <c r="G631" s="263"/>
      <c r="H631" s="263"/>
      <c r="I631" s="266"/>
      <c r="J631" s="263"/>
      <c r="K631" s="1" t="s">
        <v>318</v>
      </c>
      <c r="L631" s="5"/>
      <c r="M631" s="129"/>
      <c r="N631" s="3">
        <f t="shared" si="82"/>
        <v>0</v>
      </c>
      <c r="O631" s="4">
        <v>1</v>
      </c>
    </row>
    <row r="632" spans="1:15" ht="15.75" x14ac:dyDescent="0.25">
      <c r="A632" s="271"/>
      <c r="B632" s="276"/>
      <c r="C632" s="263"/>
      <c r="D632" s="279"/>
      <c r="E632" s="303"/>
      <c r="F632" s="263"/>
      <c r="G632" s="263"/>
      <c r="H632" s="263"/>
      <c r="I632" s="266"/>
      <c r="J632" s="263"/>
      <c r="K632" s="1" t="s">
        <v>319</v>
      </c>
      <c r="L632" s="5"/>
      <c r="M632" s="129"/>
      <c r="N632" s="3">
        <f t="shared" si="82"/>
        <v>0</v>
      </c>
      <c r="O632" s="4">
        <v>1</v>
      </c>
    </row>
    <row r="633" spans="1:15" ht="15.75" x14ac:dyDescent="0.25">
      <c r="A633" s="271"/>
      <c r="B633" s="276"/>
      <c r="C633" s="263"/>
      <c r="D633" s="279"/>
      <c r="E633" s="303"/>
      <c r="F633" s="263"/>
      <c r="G633" s="263"/>
      <c r="H633" s="263"/>
      <c r="I633" s="266"/>
      <c r="J633" s="263"/>
      <c r="K633" s="1" t="s">
        <v>320</v>
      </c>
      <c r="L633" s="5"/>
      <c r="M633" s="129"/>
      <c r="N633" s="3">
        <f t="shared" si="82"/>
        <v>0</v>
      </c>
      <c r="O633" s="4">
        <v>1</v>
      </c>
    </row>
    <row r="634" spans="1:15" ht="72" customHeight="1" thickBot="1" x14ac:dyDescent="0.3">
      <c r="A634" s="272"/>
      <c r="B634" s="277"/>
      <c r="C634" s="264"/>
      <c r="D634" s="280"/>
      <c r="E634" s="408"/>
      <c r="F634" s="264"/>
      <c r="G634" s="264"/>
      <c r="H634" s="264"/>
      <c r="I634" s="267"/>
      <c r="J634" s="264"/>
      <c r="K634" s="27" t="s">
        <v>26</v>
      </c>
      <c r="L634" s="28"/>
      <c r="M634" s="200">
        <f>SUM(M622:M633)</f>
        <v>0</v>
      </c>
      <c r="N634" s="29">
        <f>IFERROR(IF((+L634/M634)&gt;100%,100%,(L634/M634)),0%)</f>
        <v>0</v>
      </c>
      <c r="O634" s="29">
        <f>AVERAGE(O622:O633)</f>
        <v>1</v>
      </c>
    </row>
  </sheetData>
  <autoFilter ref="A3:O634" xr:uid="{E2953379-86F4-47D9-A28C-6AF1C0C20A9E}"/>
  <mergeCells count="1060">
    <mergeCell ref="H4:H10"/>
    <mergeCell ref="I4:I10"/>
    <mergeCell ref="J4:J10"/>
    <mergeCell ref="B11:B15"/>
    <mergeCell ref="C11:C15"/>
    <mergeCell ref="D11:D15"/>
    <mergeCell ref="E11:E15"/>
    <mergeCell ref="F11:F15"/>
    <mergeCell ref="G11:G15"/>
    <mergeCell ref="H11:H15"/>
    <mergeCell ref="B4:B10"/>
    <mergeCell ref="C4:C10"/>
    <mergeCell ref="D4:D10"/>
    <mergeCell ref="E4:E10"/>
    <mergeCell ref="F4:F10"/>
    <mergeCell ref="G4:G10"/>
    <mergeCell ref="H52:H59"/>
    <mergeCell ref="I52:I59"/>
    <mergeCell ref="D18:D20"/>
    <mergeCell ref="E18:E20"/>
    <mergeCell ref="F18:F20"/>
    <mergeCell ref="G18:G20"/>
    <mergeCell ref="H18:H20"/>
    <mergeCell ref="I18:I20"/>
    <mergeCell ref="J18:J20"/>
    <mergeCell ref="I11:I15"/>
    <mergeCell ref="J11:J15"/>
    <mergeCell ref="B16:B17"/>
    <mergeCell ref="C16:C17"/>
    <mergeCell ref="D16:D17"/>
    <mergeCell ref="E16:E17"/>
    <mergeCell ref="F16:F17"/>
    <mergeCell ref="G16:G17"/>
    <mergeCell ref="H16:H17"/>
    <mergeCell ref="I16:I17"/>
    <mergeCell ref="F35:F39"/>
    <mergeCell ref="G35:G39"/>
    <mergeCell ref="H35:H39"/>
    <mergeCell ref="I25:I29"/>
    <mergeCell ref="J25:J29"/>
    <mergeCell ref="B1:O1"/>
    <mergeCell ref="A4:A29"/>
    <mergeCell ref="B30:B34"/>
    <mergeCell ref="C30:C34"/>
    <mergeCell ref="D30:D34"/>
    <mergeCell ref="E30:E34"/>
    <mergeCell ref="F30:F34"/>
    <mergeCell ref="G30:G34"/>
    <mergeCell ref="H21:H24"/>
    <mergeCell ref="I21:I24"/>
    <mergeCell ref="J21:J24"/>
    <mergeCell ref="B25:B29"/>
    <mergeCell ref="C25:C29"/>
    <mergeCell ref="D25:D29"/>
    <mergeCell ref="E25:E29"/>
    <mergeCell ref="F25:F29"/>
    <mergeCell ref="G25:G29"/>
    <mergeCell ref="H25:H29"/>
    <mergeCell ref="B21:B24"/>
    <mergeCell ref="C21:C24"/>
    <mergeCell ref="D21:D24"/>
    <mergeCell ref="E21:E24"/>
    <mergeCell ref="F21:F24"/>
    <mergeCell ref="G21:G24"/>
    <mergeCell ref="J16:J17"/>
    <mergeCell ref="B18:B20"/>
    <mergeCell ref="C18:C20"/>
    <mergeCell ref="A30:A46"/>
    <mergeCell ref="B47:B51"/>
    <mergeCell ref="C47:C51"/>
    <mergeCell ref="D47:D51"/>
    <mergeCell ref="E47:E51"/>
    <mergeCell ref="J40:J41"/>
    <mergeCell ref="B42:B46"/>
    <mergeCell ref="C42:C46"/>
    <mergeCell ref="D42:D46"/>
    <mergeCell ref="E42:E46"/>
    <mergeCell ref="F42:F46"/>
    <mergeCell ref="G42:G46"/>
    <mergeCell ref="H42:H46"/>
    <mergeCell ref="I42:I46"/>
    <mergeCell ref="J42:J46"/>
    <mergeCell ref="I35:I39"/>
    <mergeCell ref="J35:J39"/>
    <mergeCell ref="B40:B41"/>
    <mergeCell ref="C40:C41"/>
    <mergeCell ref="D40:D41"/>
    <mergeCell ref="E40:E41"/>
    <mergeCell ref="F40:F41"/>
    <mergeCell ref="G40:G41"/>
    <mergeCell ref="H40:H41"/>
    <mergeCell ref="I40:I41"/>
    <mergeCell ref="H30:H34"/>
    <mergeCell ref="I30:I34"/>
    <mergeCell ref="J30:J34"/>
    <mergeCell ref="B35:B39"/>
    <mergeCell ref="C35:C39"/>
    <mergeCell ref="D35:D39"/>
    <mergeCell ref="E35:E39"/>
    <mergeCell ref="J47:J51"/>
    <mergeCell ref="G52:G59"/>
    <mergeCell ref="J52:J59"/>
    <mergeCell ref="J60:J64"/>
    <mergeCell ref="A47:A64"/>
    <mergeCell ref="O52:O55"/>
    <mergeCell ref="B60:B64"/>
    <mergeCell ref="C60:C64"/>
    <mergeCell ref="D60:D64"/>
    <mergeCell ref="E60:E64"/>
    <mergeCell ref="F60:F64"/>
    <mergeCell ref="G60:G64"/>
    <mergeCell ref="H60:H64"/>
    <mergeCell ref="I60:I64"/>
    <mergeCell ref="K52:K55"/>
    <mergeCell ref="L52:L55"/>
    <mergeCell ref="M52:M55"/>
    <mergeCell ref="N52:N55"/>
    <mergeCell ref="F47:F51"/>
    <mergeCell ref="G47:G51"/>
    <mergeCell ref="H47:H51"/>
    <mergeCell ref="I47:I51"/>
    <mergeCell ref="B52:B59"/>
    <mergeCell ref="C52:C59"/>
    <mergeCell ref="D52:D59"/>
    <mergeCell ref="E52:E59"/>
    <mergeCell ref="F52:F59"/>
    <mergeCell ref="G74:G78"/>
    <mergeCell ref="H74:H78"/>
    <mergeCell ref="I74:I78"/>
    <mergeCell ref="J74:J78"/>
    <mergeCell ref="I68:I70"/>
    <mergeCell ref="J68:J70"/>
    <mergeCell ref="B71:B73"/>
    <mergeCell ref="C71:C73"/>
    <mergeCell ref="D71:D73"/>
    <mergeCell ref="E71:E73"/>
    <mergeCell ref="F71:F73"/>
    <mergeCell ref="G71:G73"/>
    <mergeCell ref="H71:H73"/>
    <mergeCell ref="I71:I73"/>
    <mergeCell ref="H65:H67"/>
    <mergeCell ref="I65:I67"/>
    <mergeCell ref="J65:J67"/>
    <mergeCell ref="B68:B70"/>
    <mergeCell ref="C68:C70"/>
    <mergeCell ref="D68:D70"/>
    <mergeCell ref="E68:E70"/>
    <mergeCell ref="F68:F70"/>
    <mergeCell ref="G68:G70"/>
    <mergeCell ref="H68:H70"/>
    <mergeCell ref="B65:B67"/>
    <mergeCell ref="C65:C67"/>
    <mergeCell ref="D65:D67"/>
    <mergeCell ref="E65:E67"/>
    <mergeCell ref="F65:F67"/>
    <mergeCell ref="G65:G67"/>
    <mergeCell ref="I84:I88"/>
    <mergeCell ref="J84:J88"/>
    <mergeCell ref="A65:A88"/>
    <mergeCell ref="B89:B91"/>
    <mergeCell ref="C89:C91"/>
    <mergeCell ref="D89:D91"/>
    <mergeCell ref="E89:E91"/>
    <mergeCell ref="F89:F91"/>
    <mergeCell ref="G89:G91"/>
    <mergeCell ref="H89:H91"/>
    <mergeCell ref="H79:H83"/>
    <mergeCell ref="I79:I83"/>
    <mergeCell ref="J79:J83"/>
    <mergeCell ref="B84:B88"/>
    <mergeCell ref="C84:C88"/>
    <mergeCell ref="D84:D88"/>
    <mergeCell ref="E84:E88"/>
    <mergeCell ref="F84:F88"/>
    <mergeCell ref="G84:G88"/>
    <mergeCell ref="H84:H88"/>
    <mergeCell ref="B79:B83"/>
    <mergeCell ref="C79:C83"/>
    <mergeCell ref="D79:D83"/>
    <mergeCell ref="E79:E83"/>
    <mergeCell ref="F79:F83"/>
    <mergeCell ref="G79:G83"/>
    <mergeCell ref="J71:J73"/>
    <mergeCell ref="B74:B78"/>
    <mergeCell ref="C74:C78"/>
    <mergeCell ref="D74:D78"/>
    <mergeCell ref="E74:E78"/>
    <mergeCell ref="F74:F78"/>
    <mergeCell ref="J92:J96"/>
    <mergeCell ref="B97:B101"/>
    <mergeCell ref="C97:C101"/>
    <mergeCell ref="D97:D101"/>
    <mergeCell ref="E97:E101"/>
    <mergeCell ref="F97:F101"/>
    <mergeCell ref="G97:G101"/>
    <mergeCell ref="H97:H101"/>
    <mergeCell ref="I97:I101"/>
    <mergeCell ref="J97:J101"/>
    <mergeCell ref="I89:I91"/>
    <mergeCell ref="J89:J91"/>
    <mergeCell ref="B92:B96"/>
    <mergeCell ref="C92:C96"/>
    <mergeCell ref="D92:D96"/>
    <mergeCell ref="E92:E96"/>
    <mergeCell ref="F92:F96"/>
    <mergeCell ref="G92:G96"/>
    <mergeCell ref="H92:H96"/>
    <mergeCell ref="I92:I96"/>
    <mergeCell ref="F109:F113"/>
    <mergeCell ref="G109:G113"/>
    <mergeCell ref="H109:H113"/>
    <mergeCell ref="I109:I113"/>
    <mergeCell ref="H102:H103"/>
    <mergeCell ref="I102:I103"/>
    <mergeCell ref="J102:J103"/>
    <mergeCell ref="B104:B108"/>
    <mergeCell ref="C104:C108"/>
    <mergeCell ref="D104:D108"/>
    <mergeCell ref="E104:E108"/>
    <mergeCell ref="F104:F108"/>
    <mergeCell ref="G104:G108"/>
    <mergeCell ref="H104:H108"/>
    <mergeCell ref="B102:B103"/>
    <mergeCell ref="C102:C103"/>
    <mergeCell ref="D102:D103"/>
    <mergeCell ref="E102:E103"/>
    <mergeCell ref="F102:F103"/>
    <mergeCell ref="G102:G103"/>
    <mergeCell ref="H117:H118"/>
    <mergeCell ref="I117:I118"/>
    <mergeCell ref="J117:J118"/>
    <mergeCell ref="A89:A118"/>
    <mergeCell ref="B119:B123"/>
    <mergeCell ref="C119:C123"/>
    <mergeCell ref="D119:D123"/>
    <mergeCell ref="E119:E123"/>
    <mergeCell ref="F119:F123"/>
    <mergeCell ref="G119:G123"/>
    <mergeCell ref="B117:B118"/>
    <mergeCell ref="C117:C118"/>
    <mergeCell ref="D117:D118"/>
    <mergeCell ref="E117:E118"/>
    <mergeCell ref="F117:F118"/>
    <mergeCell ref="G117:G118"/>
    <mergeCell ref="J109:J113"/>
    <mergeCell ref="B114:B116"/>
    <mergeCell ref="C114:C116"/>
    <mergeCell ref="D114:D116"/>
    <mergeCell ref="E114:E116"/>
    <mergeCell ref="F114:F116"/>
    <mergeCell ref="G114:G116"/>
    <mergeCell ref="H114:H116"/>
    <mergeCell ref="I114:I116"/>
    <mergeCell ref="J114:J116"/>
    <mergeCell ref="I104:I108"/>
    <mergeCell ref="J104:J108"/>
    <mergeCell ref="B109:B113"/>
    <mergeCell ref="C109:C113"/>
    <mergeCell ref="D109:D113"/>
    <mergeCell ref="E109:E113"/>
    <mergeCell ref="I124:I125"/>
    <mergeCell ref="J124:J125"/>
    <mergeCell ref="B126:B127"/>
    <mergeCell ref="C126:C127"/>
    <mergeCell ref="D126:D127"/>
    <mergeCell ref="E126:E127"/>
    <mergeCell ref="F126:F127"/>
    <mergeCell ref="G126:G127"/>
    <mergeCell ref="H126:H127"/>
    <mergeCell ref="I126:I127"/>
    <mergeCell ref="H119:H123"/>
    <mergeCell ref="I119:I123"/>
    <mergeCell ref="J119:J123"/>
    <mergeCell ref="B124:B125"/>
    <mergeCell ref="C124:C125"/>
    <mergeCell ref="D124:D125"/>
    <mergeCell ref="E124:E125"/>
    <mergeCell ref="F124:F125"/>
    <mergeCell ref="G124:G125"/>
    <mergeCell ref="H124:H125"/>
    <mergeCell ref="H130:H131"/>
    <mergeCell ref="I130:I131"/>
    <mergeCell ref="J130:J131"/>
    <mergeCell ref="B132:B134"/>
    <mergeCell ref="C132:C134"/>
    <mergeCell ref="D132:D134"/>
    <mergeCell ref="E132:E134"/>
    <mergeCell ref="F132:F134"/>
    <mergeCell ref="G132:G134"/>
    <mergeCell ref="H132:H134"/>
    <mergeCell ref="B130:B131"/>
    <mergeCell ref="C130:C131"/>
    <mergeCell ref="D130:D131"/>
    <mergeCell ref="E130:E131"/>
    <mergeCell ref="F130:F131"/>
    <mergeCell ref="G130:G131"/>
    <mergeCell ref="J126:J127"/>
    <mergeCell ref="B128:B129"/>
    <mergeCell ref="C128:C129"/>
    <mergeCell ref="D128:D129"/>
    <mergeCell ref="E128:E129"/>
    <mergeCell ref="F128:F129"/>
    <mergeCell ref="G128:G129"/>
    <mergeCell ref="H128:H129"/>
    <mergeCell ref="I128:I129"/>
    <mergeCell ref="J128:J129"/>
    <mergeCell ref="J135:J139"/>
    <mergeCell ref="B140:B142"/>
    <mergeCell ref="C140:C142"/>
    <mergeCell ref="D140:D142"/>
    <mergeCell ref="E140:E142"/>
    <mergeCell ref="F140:F142"/>
    <mergeCell ref="G140:G142"/>
    <mergeCell ref="H140:H142"/>
    <mergeCell ref="I140:I142"/>
    <mergeCell ref="J140:J142"/>
    <mergeCell ref="I132:I134"/>
    <mergeCell ref="J132:J134"/>
    <mergeCell ref="B135:B139"/>
    <mergeCell ref="C135:C139"/>
    <mergeCell ref="D135:D139"/>
    <mergeCell ref="E135:E139"/>
    <mergeCell ref="F135:F139"/>
    <mergeCell ref="G135:G139"/>
    <mergeCell ref="H135:H139"/>
    <mergeCell ref="I135:I139"/>
    <mergeCell ref="G151:G152"/>
    <mergeCell ref="H151:H152"/>
    <mergeCell ref="I151:I152"/>
    <mergeCell ref="H143:H147"/>
    <mergeCell ref="I143:I147"/>
    <mergeCell ref="J143:J147"/>
    <mergeCell ref="B148:B150"/>
    <mergeCell ref="C148:C150"/>
    <mergeCell ref="D148:D150"/>
    <mergeCell ref="E148:E150"/>
    <mergeCell ref="F148:F150"/>
    <mergeCell ref="G148:G150"/>
    <mergeCell ref="H148:H150"/>
    <mergeCell ref="B143:B147"/>
    <mergeCell ref="C143:C147"/>
    <mergeCell ref="D143:D147"/>
    <mergeCell ref="E143:E147"/>
    <mergeCell ref="F143:F147"/>
    <mergeCell ref="G143:G147"/>
    <mergeCell ref="H156:H158"/>
    <mergeCell ref="I156:I158"/>
    <mergeCell ref="J156:J158"/>
    <mergeCell ref="A119:A158"/>
    <mergeCell ref="B159:B163"/>
    <mergeCell ref="C159:C163"/>
    <mergeCell ref="D159:D163"/>
    <mergeCell ref="E159:E163"/>
    <mergeCell ref="F159:F163"/>
    <mergeCell ref="B156:B158"/>
    <mergeCell ref="C156:C158"/>
    <mergeCell ref="D156:D158"/>
    <mergeCell ref="E156:E158"/>
    <mergeCell ref="F156:F158"/>
    <mergeCell ref="G156:G158"/>
    <mergeCell ref="J151:J152"/>
    <mergeCell ref="B153:B155"/>
    <mergeCell ref="C153:C155"/>
    <mergeCell ref="D153:D155"/>
    <mergeCell ref="E153:E155"/>
    <mergeCell ref="F153:F155"/>
    <mergeCell ref="G153:G155"/>
    <mergeCell ref="H153:H155"/>
    <mergeCell ref="I153:I155"/>
    <mergeCell ref="J153:J155"/>
    <mergeCell ref="I148:I150"/>
    <mergeCell ref="J148:J150"/>
    <mergeCell ref="B151:B152"/>
    <mergeCell ref="C151:C152"/>
    <mergeCell ref="D151:D152"/>
    <mergeCell ref="E151:E152"/>
    <mergeCell ref="F151:F152"/>
    <mergeCell ref="F171:F175"/>
    <mergeCell ref="G171:G175"/>
    <mergeCell ref="H171:H175"/>
    <mergeCell ref="I171:I175"/>
    <mergeCell ref="H164:H165"/>
    <mergeCell ref="I164:I165"/>
    <mergeCell ref="B166:B170"/>
    <mergeCell ref="C166:C170"/>
    <mergeCell ref="D166:D170"/>
    <mergeCell ref="E166:E170"/>
    <mergeCell ref="F166:F170"/>
    <mergeCell ref="G166:G170"/>
    <mergeCell ref="H166:H170"/>
    <mergeCell ref="G159:G163"/>
    <mergeCell ref="H159:H163"/>
    <mergeCell ref="I159:I163"/>
    <mergeCell ref="B164:B165"/>
    <mergeCell ref="C164:C165"/>
    <mergeCell ref="D164:D165"/>
    <mergeCell ref="E164:E165"/>
    <mergeCell ref="F164:F165"/>
    <mergeCell ref="G164:G165"/>
    <mergeCell ref="A181:A207"/>
    <mergeCell ref="G181:G185"/>
    <mergeCell ref="B186:B190"/>
    <mergeCell ref="C186:C190"/>
    <mergeCell ref="D186:D190"/>
    <mergeCell ref="E186:E190"/>
    <mergeCell ref="F186:F190"/>
    <mergeCell ref="G186:G190"/>
    <mergeCell ref="B181:B185"/>
    <mergeCell ref="C181:C185"/>
    <mergeCell ref="D181:D185"/>
    <mergeCell ref="E181:E185"/>
    <mergeCell ref="F181:F185"/>
    <mergeCell ref="G176:G180"/>
    <mergeCell ref="H176:H180"/>
    <mergeCell ref="I176:I180"/>
    <mergeCell ref="J159:J163"/>
    <mergeCell ref="J164:J165"/>
    <mergeCell ref="J166:J170"/>
    <mergeCell ref="J171:J175"/>
    <mergeCell ref="J176:J180"/>
    <mergeCell ref="B176:B180"/>
    <mergeCell ref="C176:C180"/>
    <mergeCell ref="D176:D180"/>
    <mergeCell ref="E176:E180"/>
    <mergeCell ref="F176:F180"/>
    <mergeCell ref="A159:A180"/>
    <mergeCell ref="I166:I170"/>
    <mergeCell ref="B171:B175"/>
    <mergeCell ref="C171:C175"/>
    <mergeCell ref="D171:D175"/>
    <mergeCell ref="E171:E175"/>
    <mergeCell ref="I195:I207"/>
    <mergeCell ref="H181:H185"/>
    <mergeCell ref="J181:J185"/>
    <mergeCell ref="H186:H190"/>
    <mergeCell ref="J186:J190"/>
    <mergeCell ref="H191:H194"/>
    <mergeCell ref="J191:J194"/>
    <mergeCell ref="J195:J207"/>
    <mergeCell ref="G191:G194"/>
    <mergeCell ref="B195:B207"/>
    <mergeCell ref="C195:C207"/>
    <mergeCell ref="D195:D207"/>
    <mergeCell ref="E195:E207"/>
    <mergeCell ref="F195:F207"/>
    <mergeCell ref="G195:G207"/>
    <mergeCell ref="H195:H207"/>
    <mergeCell ref="B191:B194"/>
    <mergeCell ref="C191:C194"/>
    <mergeCell ref="D191:D194"/>
    <mergeCell ref="E191:E194"/>
    <mergeCell ref="F191:F194"/>
    <mergeCell ref="I213:I217"/>
    <mergeCell ref="J213:J217"/>
    <mergeCell ref="A208:A217"/>
    <mergeCell ref="B218:B222"/>
    <mergeCell ref="C218:C222"/>
    <mergeCell ref="D218:D222"/>
    <mergeCell ref="E218:E222"/>
    <mergeCell ref="F218:F222"/>
    <mergeCell ref="G218:G222"/>
    <mergeCell ref="H218:H222"/>
    <mergeCell ref="H208:H212"/>
    <mergeCell ref="I208:I212"/>
    <mergeCell ref="J208:J212"/>
    <mergeCell ref="B213:B217"/>
    <mergeCell ref="C213:C217"/>
    <mergeCell ref="D213:D217"/>
    <mergeCell ref="E213:E217"/>
    <mergeCell ref="F213:F217"/>
    <mergeCell ref="G213:G217"/>
    <mergeCell ref="H213:H217"/>
    <mergeCell ref="B208:B212"/>
    <mergeCell ref="C208:C212"/>
    <mergeCell ref="D208:D212"/>
    <mergeCell ref="E208:E212"/>
    <mergeCell ref="F208:F212"/>
    <mergeCell ref="G208:G212"/>
    <mergeCell ref="A218:A230"/>
    <mergeCell ref="B231:B235"/>
    <mergeCell ref="C231:C235"/>
    <mergeCell ref="D231:D235"/>
    <mergeCell ref="E231:E235"/>
    <mergeCell ref="F231:F235"/>
    <mergeCell ref="J223:J225"/>
    <mergeCell ref="B226:B230"/>
    <mergeCell ref="C226:C230"/>
    <mergeCell ref="D226:D230"/>
    <mergeCell ref="E226:E230"/>
    <mergeCell ref="F226:F230"/>
    <mergeCell ref="G226:G230"/>
    <mergeCell ref="H226:H230"/>
    <mergeCell ref="I226:I230"/>
    <mergeCell ref="J226:J230"/>
    <mergeCell ref="I218:I222"/>
    <mergeCell ref="J218:J222"/>
    <mergeCell ref="B223:B225"/>
    <mergeCell ref="C223:C225"/>
    <mergeCell ref="D223:D225"/>
    <mergeCell ref="E223:E225"/>
    <mergeCell ref="F223:F225"/>
    <mergeCell ref="G223:G225"/>
    <mergeCell ref="H223:H225"/>
    <mergeCell ref="I223:I225"/>
    <mergeCell ref="H236:H240"/>
    <mergeCell ref="I236:I240"/>
    <mergeCell ref="J236:J240"/>
    <mergeCell ref="A231:A240"/>
    <mergeCell ref="B241:B245"/>
    <mergeCell ref="C241:C245"/>
    <mergeCell ref="D241:D245"/>
    <mergeCell ref="E241:E245"/>
    <mergeCell ref="F241:F245"/>
    <mergeCell ref="G231:G235"/>
    <mergeCell ref="H231:H235"/>
    <mergeCell ref="I231:I235"/>
    <mergeCell ref="J231:J235"/>
    <mergeCell ref="B236:B240"/>
    <mergeCell ref="C236:C240"/>
    <mergeCell ref="D236:D240"/>
    <mergeCell ref="E236:E240"/>
    <mergeCell ref="F236:F240"/>
    <mergeCell ref="G236:G240"/>
    <mergeCell ref="J241:J245"/>
    <mergeCell ref="J246:J248"/>
    <mergeCell ref="J249:J253"/>
    <mergeCell ref="A241:A253"/>
    <mergeCell ref="B254:B256"/>
    <mergeCell ref="C254:C256"/>
    <mergeCell ref="D254:D256"/>
    <mergeCell ref="E254:E256"/>
    <mergeCell ref="H246:H248"/>
    <mergeCell ref="I246:I248"/>
    <mergeCell ref="B249:B253"/>
    <mergeCell ref="C249:C253"/>
    <mergeCell ref="D249:D253"/>
    <mergeCell ref="E249:E253"/>
    <mergeCell ref="F249:F253"/>
    <mergeCell ref="G249:G253"/>
    <mergeCell ref="H249:H253"/>
    <mergeCell ref="G241:G245"/>
    <mergeCell ref="H241:H245"/>
    <mergeCell ref="I241:I245"/>
    <mergeCell ref="B246:B248"/>
    <mergeCell ref="C246:C248"/>
    <mergeCell ref="D246:D248"/>
    <mergeCell ref="E246:E248"/>
    <mergeCell ref="F246:F248"/>
    <mergeCell ref="G246:G248"/>
    <mergeCell ref="A270:A277"/>
    <mergeCell ref="G257:G269"/>
    <mergeCell ref="H257:H269"/>
    <mergeCell ref="I257:I269"/>
    <mergeCell ref="J254:J256"/>
    <mergeCell ref="J257:J269"/>
    <mergeCell ref="A254:A269"/>
    <mergeCell ref="F254:F256"/>
    <mergeCell ref="G254:G256"/>
    <mergeCell ref="H254:H256"/>
    <mergeCell ref="I254:I256"/>
    <mergeCell ref="B257:B269"/>
    <mergeCell ref="C257:C269"/>
    <mergeCell ref="D257:D269"/>
    <mergeCell ref="E257:E269"/>
    <mergeCell ref="F257:F269"/>
    <mergeCell ref="I249:I253"/>
    <mergeCell ref="F278:F280"/>
    <mergeCell ref="G278:G280"/>
    <mergeCell ref="H274:H277"/>
    <mergeCell ref="I274:I277"/>
    <mergeCell ref="B270:B273"/>
    <mergeCell ref="J270:J273"/>
    <mergeCell ref="B274:B277"/>
    <mergeCell ref="J274:J277"/>
    <mergeCell ref="G270:G273"/>
    <mergeCell ref="H270:H273"/>
    <mergeCell ref="I270:I273"/>
    <mergeCell ref="C274:C277"/>
    <mergeCell ref="D274:D277"/>
    <mergeCell ref="E274:E277"/>
    <mergeCell ref="F274:F277"/>
    <mergeCell ref="G274:G277"/>
    <mergeCell ref="C270:C273"/>
    <mergeCell ref="D270:D273"/>
    <mergeCell ref="E270:E273"/>
    <mergeCell ref="F270:F273"/>
    <mergeCell ref="B289:B293"/>
    <mergeCell ref="C289:C293"/>
    <mergeCell ref="D289:D293"/>
    <mergeCell ref="E289:E293"/>
    <mergeCell ref="F289:F293"/>
    <mergeCell ref="G289:G293"/>
    <mergeCell ref="H289:H293"/>
    <mergeCell ref="I289:I293"/>
    <mergeCell ref="I281:I283"/>
    <mergeCell ref="J281:J283"/>
    <mergeCell ref="A278:A283"/>
    <mergeCell ref="B284:B288"/>
    <mergeCell ref="C284:C288"/>
    <mergeCell ref="D284:D288"/>
    <mergeCell ref="E284:E288"/>
    <mergeCell ref="F284:F288"/>
    <mergeCell ref="G284:G288"/>
    <mergeCell ref="H284:H288"/>
    <mergeCell ref="H278:H280"/>
    <mergeCell ref="I278:I280"/>
    <mergeCell ref="J278:J280"/>
    <mergeCell ref="B281:B283"/>
    <mergeCell ref="C281:C283"/>
    <mergeCell ref="D281:D283"/>
    <mergeCell ref="E281:E283"/>
    <mergeCell ref="F281:F283"/>
    <mergeCell ref="G281:G283"/>
    <mergeCell ref="H281:H283"/>
    <mergeCell ref="B278:B280"/>
    <mergeCell ref="C278:C280"/>
    <mergeCell ref="D278:D280"/>
    <mergeCell ref="E278:E280"/>
    <mergeCell ref="C309:C321"/>
    <mergeCell ref="D309:D321"/>
    <mergeCell ref="E309:E321"/>
    <mergeCell ref="F309:F321"/>
    <mergeCell ref="G309:G321"/>
    <mergeCell ref="H299:H303"/>
    <mergeCell ref="I299:I303"/>
    <mergeCell ref="J299:J303"/>
    <mergeCell ref="A284:A303"/>
    <mergeCell ref="B304:B308"/>
    <mergeCell ref="C304:C308"/>
    <mergeCell ref="D304:D308"/>
    <mergeCell ref="E304:E308"/>
    <mergeCell ref="F304:F308"/>
    <mergeCell ref="B299:B303"/>
    <mergeCell ref="C299:C303"/>
    <mergeCell ref="D299:D303"/>
    <mergeCell ref="E299:E303"/>
    <mergeCell ref="F299:F303"/>
    <mergeCell ref="G299:G303"/>
    <mergeCell ref="J289:J293"/>
    <mergeCell ref="B294:B298"/>
    <mergeCell ref="C294:C298"/>
    <mergeCell ref="D294:D298"/>
    <mergeCell ref="E294:E298"/>
    <mergeCell ref="F294:F298"/>
    <mergeCell ref="G294:G298"/>
    <mergeCell ref="H294:H298"/>
    <mergeCell ref="I294:I298"/>
    <mergeCell ref="J294:J298"/>
    <mergeCell ref="I284:I288"/>
    <mergeCell ref="J284:J288"/>
    <mergeCell ref="J304:J308"/>
    <mergeCell ref="J309:J321"/>
    <mergeCell ref="J322:J326"/>
    <mergeCell ref="J327:J329"/>
    <mergeCell ref="A304:A329"/>
    <mergeCell ref="B330:B333"/>
    <mergeCell ref="C330:C333"/>
    <mergeCell ref="D330:D333"/>
    <mergeCell ref="E330:E333"/>
    <mergeCell ref="F330:F333"/>
    <mergeCell ref="I322:I326"/>
    <mergeCell ref="B327:B329"/>
    <mergeCell ref="C327:C329"/>
    <mergeCell ref="D327:D329"/>
    <mergeCell ref="E327:E329"/>
    <mergeCell ref="F327:F329"/>
    <mergeCell ref="G327:G329"/>
    <mergeCell ref="H327:H329"/>
    <mergeCell ref="I327:I329"/>
    <mergeCell ref="H309:H321"/>
    <mergeCell ref="I309:I321"/>
    <mergeCell ref="B322:B326"/>
    <mergeCell ref="C322:C326"/>
    <mergeCell ref="D322:D326"/>
    <mergeCell ref="E322:E326"/>
    <mergeCell ref="F322:F326"/>
    <mergeCell ref="G322:G326"/>
    <mergeCell ref="H322:H326"/>
    <mergeCell ref="G304:G308"/>
    <mergeCell ref="H304:H308"/>
    <mergeCell ref="I304:I308"/>
    <mergeCell ref="B309:B321"/>
    <mergeCell ref="E352:E364"/>
    <mergeCell ref="F352:F364"/>
    <mergeCell ref="G352:G364"/>
    <mergeCell ref="H352:H364"/>
    <mergeCell ref="I352:I364"/>
    <mergeCell ref="H334:H338"/>
    <mergeCell ref="I334:I338"/>
    <mergeCell ref="J334:J338"/>
    <mergeCell ref="B339:B351"/>
    <mergeCell ref="C339:C351"/>
    <mergeCell ref="D339:D351"/>
    <mergeCell ref="E339:E351"/>
    <mergeCell ref="F339:F351"/>
    <mergeCell ref="G339:G351"/>
    <mergeCell ref="H339:H351"/>
    <mergeCell ref="G330:G333"/>
    <mergeCell ref="H330:H333"/>
    <mergeCell ref="I330:I333"/>
    <mergeCell ref="J330:J333"/>
    <mergeCell ref="B334:B338"/>
    <mergeCell ref="C334:C338"/>
    <mergeCell ref="D334:D338"/>
    <mergeCell ref="E334:E338"/>
    <mergeCell ref="F334:F338"/>
    <mergeCell ref="G334:G338"/>
    <mergeCell ref="G378:G382"/>
    <mergeCell ref="H378:H382"/>
    <mergeCell ref="I378:I382"/>
    <mergeCell ref="J378:J382"/>
    <mergeCell ref="B383:B387"/>
    <mergeCell ref="C383:C387"/>
    <mergeCell ref="D383:D387"/>
    <mergeCell ref="E383:E387"/>
    <mergeCell ref="F383:F387"/>
    <mergeCell ref="G383:G387"/>
    <mergeCell ref="A330:A377"/>
    <mergeCell ref="B378:B382"/>
    <mergeCell ref="C378:C382"/>
    <mergeCell ref="D378:D382"/>
    <mergeCell ref="E378:E382"/>
    <mergeCell ref="F378:F382"/>
    <mergeCell ref="A378:A395"/>
    <mergeCell ref="J352:J364"/>
    <mergeCell ref="B365:B377"/>
    <mergeCell ref="C365:C377"/>
    <mergeCell ref="D365:D377"/>
    <mergeCell ref="E365:E377"/>
    <mergeCell ref="F365:F377"/>
    <mergeCell ref="G365:G377"/>
    <mergeCell ref="H365:H377"/>
    <mergeCell ref="I365:I377"/>
    <mergeCell ref="J365:J377"/>
    <mergeCell ref="I339:I351"/>
    <mergeCell ref="J339:J351"/>
    <mergeCell ref="B352:B364"/>
    <mergeCell ref="C352:C364"/>
    <mergeCell ref="D352:D364"/>
    <mergeCell ref="I388:I390"/>
    <mergeCell ref="J388:J390"/>
    <mergeCell ref="B391:B392"/>
    <mergeCell ref="C391:C392"/>
    <mergeCell ref="D391:D392"/>
    <mergeCell ref="E391:E392"/>
    <mergeCell ref="F391:F392"/>
    <mergeCell ref="G391:G392"/>
    <mergeCell ref="H391:H392"/>
    <mergeCell ref="I391:I392"/>
    <mergeCell ref="H383:H387"/>
    <mergeCell ref="I383:I387"/>
    <mergeCell ref="J383:J387"/>
    <mergeCell ref="B388:B390"/>
    <mergeCell ref="C388:C390"/>
    <mergeCell ref="D388:D390"/>
    <mergeCell ref="E388:E390"/>
    <mergeCell ref="F388:F390"/>
    <mergeCell ref="G388:G390"/>
    <mergeCell ref="H388:H390"/>
    <mergeCell ref="G396:G408"/>
    <mergeCell ref="B409:B421"/>
    <mergeCell ref="C409:C421"/>
    <mergeCell ref="D409:D421"/>
    <mergeCell ref="E409:E421"/>
    <mergeCell ref="F409:F421"/>
    <mergeCell ref="G409:G421"/>
    <mergeCell ref="B396:B408"/>
    <mergeCell ref="C396:C408"/>
    <mergeCell ref="D396:D408"/>
    <mergeCell ref="E396:E408"/>
    <mergeCell ref="F396:F408"/>
    <mergeCell ref="J391:J392"/>
    <mergeCell ref="B393:B395"/>
    <mergeCell ref="C393:C395"/>
    <mergeCell ref="D393:D395"/>
    <mergeCell ref="E393:E395"/>
    <mergeCell ref="F393:F395"/>
    <mergeCell ref="G393:G395"/>
    <mergeCell ref="H393:H395"/>
    <mergeCell ref="I393:I395"/>
    <mergeCell ref="J393:J395"/>
    <mergeCell ref="E443:E445"/>
    <mergeCell ref="F443:F445"/>
    <mergeCell ref="B440:B442"/>
    <mergeCell ref="C440:C442"/>
    <mergeCell ref="D440:D442"/>
    <mergeCell ref="E440:E442"/>
    <mergeCell ref="F440:F442"/>
    <mergeCell ref="G440:G442"/>
    <mergeCell ref="G422:G434"/>
    <mergeCell ref="H422:H434"/>
    <mergeCell ref="I422:I434"/>
    <mergeCell ref="B435:B439"/>
    <mergeCell ref="C435:C439"/>
    <mergeCell ref="D435:D439"/>
    <mergeCell ref="E435:E439"/>
    <mergeCell ref="F435:F439"/>
    <mergeCell ref="G435:G439"/>
    <mergeCell ref="B422:B434"/>
    <mergeCell ref="C422:C434"/>
    <mergeCell ref="D422:D434"/>
    <mergeCell ref="E422:E434"/>
    <mergeCell ref="F422:F434"/>
    <mergeCell ref="H446:H450"/>
    <mergeCell ref="I446:I450"/>
    <mergeCell ref="J446:J450"/>
    <mergeCell ref="B451:B455"/>
    <mergeCell ref="C451:C455"/>
    <mergeCell ref="D451:D455"/>
    <mergeCell ref="E451:E455"/>
    <mergeCell ref="F451:F455"/>
    <mergeCell ref="G451:G455"/>
    <mergeCell ref="H451:H455"/>
    <mergeCell ref="J440:J442"/>
    <mergeCell ref="H443:H445"/>
    <mergeCell ref="J443:J445"/>
    <mergeCell ref="A396:A445"/>
    <mergeCell ref="B446:B450"/>
    <mergeCell ref="C446:C450"/>
    <mergeCell ref="D446:D450"/>
    <mergeCell ref="E446:E450"/>
    <mergeCell ref="F446:F450"/>
    <mergeCell ref="G446:G450"/>
    <mergeCell ref="G443:G445"/>
    <mergeCell ref="H396:H408"/>
    <mergeCell ref="J396:J408"/>
    <mergeCell ref="H409:H421"/>
    <mergeCell ref="J409:J421"/>
    <mergeCell ref="J422:J434"/>
    <mergeCell ref="H435:H439"/>
    <mergeCell ref="J435:J439"/>
    <mergeCell ref="H440:H442"/>
    <mergeCell ref="B443:B445"/>
    <mergeCell ref="C443:C445"/>
    <mergeCell ref="D443:D445"/>
    <mergeCell ref="D461:D465"/>
    <mergeCell ref="E461:E465"/>
    <mergeCell ref="F461:F465"/>
    <mergeCell ref="G461:G465"/>
    <mergeCell ref="H461:H465"/>
    <mergeCell ref="I461:I465"/>
    <mergeCell ref="J461:J465"/>
    <mergeCell ref="I451:I455"/>
    <mergeCell ref="J451:J455"/>
    <mergeCell ref="B456:B460"/>
    <mergeCell ref="C456:C460"/>
    <mergeCell ref="D456:D460"/>
    <mergeCell ref="E456:E460"/>
    <mergeCell ref="F456:F460"/>
    <mergeCell ref="G456:G460"/>
    <mergeCell ref="H456:H460"/>
    <mergeCell ref="I456:I460"/>
    <mergeCell ref="E476:E480"/>
    <mergeCell ref="F476:F480"/>
    <mergeCell ref="G476:G480"/>
    <mergeCell ref="H476:H480"/>
    <mergeCell ref="I468:I470"/>
    <mergeCell ref="J468:J470"/>
    <mergeCell ref="A446:A470"/>
    <mergeCell ref="B471:B475"/>
    <mergeCell ref="C471:C475"/>
    <mergeCell ref="D471:D475"/>
    <mergeCell ref="E471:E475"/>
    <mergeCell ref="F471:F475"/>
    <mergeCell ref="G471:G475"/>
    <mergeCell ref="H466:H467"/>
    <mergeCell ref="I466:I467"/>
    <mergeCell ref="J466:J467"/>
    <mergeCell ref="B468:B470"/>
    <mergeCell ref="C468:C470"/>
    <mergeCell ref="D468:D470"/>
    <mergeCell ref="E468:E470"/>
    <mergeCell ref="F468:F470"/>
    <mergeCell ref="G468:G470"/>
    <mergeCell ref="H468:H470"/>
    <mergeCell ref="B466:B467"/>
    <mergeCell ref="C466:C467"/>
    <mergeCell ref="D466:D467"/>
    <mergeCell ref="E466:E467"/>
    <mergeCell ref="F466:F467"/>
    <mergeCell ref="G466:G467"/>
    <mergeCell ref="J456:J460"/>
    <mergeCell ref="B461:B465"/>
    <mergeCell ref="C461:C465"/>
    <mergeCell ref="A471:A488"/>
    <mergeCell ref="B489:B490"/>
    <mergeCell ref="C489:C490"/>
    <mergeCell ref="D489:D490"/>
    <mergeCell ref="E489:E490"/>
    <mergeCell ref="F489:F490"/>
    <mergeCell ref="J481:J485"/>
    <mergeCell ref="B486:B488"/>
    <mergeCell ref="C486:C488"/>
    <mergeCell ref="D486:D488"/>
    <mergeCell ref="E486:E488"/>
    <mergeCell ref="F486:F488"/>
    <mergeCell ref="G486:G488"/>
    <mergeCell ref="H486:H488"/>
    <mergeCell ref="I486:I488"/>
    <mergeCell ref="J486:J488"/>
    <mergeCell ref="I476:I480"/>
    <mergeCell ref="J476:J480"/>
    <mergeCell ref="B481:B485"/>
    <mergeCell ref="C481:C485"/>
    <mergeCell ref="D481:D485"/>
    <mergeCell ref="E481:E485"/>
    <mergeCell ref="F481:F485"/>
    <mergeCell ref="G481:G485"/>
    <mergeCell ref="H481:H485"/>
    <mergeCell ref="I481:I485"/>
    <mergeCell ref="H471:H475"/>
    <mergeCell ref="I471:I475"/>
    <mergeCell ref="J471:J475"/>
    <mergeCell ref="B476:B480"/>
    <mergeCell ref="C476:C480"/>
    <mergeCell ref="D476:D480"/>
    <mergeCell ref="F509:F513"/>
    <mergeCell ref="G509:G513"/>
    <mergeCell ref="H509:H513"/>
    <mergeCell ref="I509:I513"/>
    <mergeCell ref="H491:H503"/>
    <mergeCell ref="I491:I503"/>
    <mergeCell ref="J491:J503"/>
    <mergeCell ref="B504:B508"/>
    <mergeCell ref="C504:C508"/>
    <mergeCell ref="D504:D508"/>
    <mergeCell ref="E504:E508"/>
    <mergeCell ref="F504:F508"/>
    <mergeCell ref="G504:G508"/>
    <mergeCell ref="H504:H508"/>
    <mergeCell ref="G489:G490"/>
    <mergeCell ref="H489:H490"/>
    <mergeCell ref="I489:I490"/>
    <mergeCell ref="J489:J490"/>
    <mergeCell ref="B491:B503"/>
    <mergeCell ref="C491:C503"/>
    <mergeCell ref="D491:D503"/>
    <mergeCell ref="E491:E503"/>
    <mergeCell ref="F491:F503"/>
    <mergeCell ref="G491:G503"/>
    <mergeCell ref="H527:H539"/>
    <mergeCell ref="I527:I539"/>
    <mergeCell ref="J527:J539"/>
    <mergeCell ref="A489:A539"/>
    <mergeCell ref="B540:B552"/>
    <mergeCell ref="C540:C552"/>
    <mergeCell ref="D540:D552"/>
    <mergeCell ref="E540:E552"/>
    <mergeCell ref="F540:F552"/>
    <mergeCell ref="G540:G552"/>
    <mergeCell ref="B527:B539"/>
    <mergeCell ref="C527:C539"/>
    <mergeCell ref="D527:D539"/>
    <mergeCell ref="E527:E539"/>
    <mergeCell ref="F527:F539"/>
    <mergeCell ref="G527:G539"/>
    <mergeCell ref="J509:J513"/>
    <mergeCell ref="B514:B526"/>
    <mergeCell ref="C514:C526"/>
    <mergeCell ref="D514:D526"/>
    <mergeCell ref="E514:E526"/>
    <mergeCell ref="F514:F526"/>
    <mergeCell ref="G514:G526"/>
    <mergeCell ref="H514:H526"/>
    <mergeCell ref="I514:I526"/>
    <mergeCell ref="J514:J526"/>
    <mergeCell ref="I504:I508"/>
    <mergeCell ref="J504:J508"/>
    <mergeCell ref="B509:B513"/>
    <mergeCell ref="C509:C513"/>
    <mergeCell ref="D509:D513"/>
    <mergeCell ref="E509:E513"/>
    <mergeCell ref="G562:G566"/>
    <mergeCell ref="H562:H566"/>
    <mergeCell ref="I562:I566"/>
    <mergeCell ref="J562:J566"/>
    <mergeCell ref="I553:I556"/>
    <mergeCell ref="J553:J556"/>
    <mergeCell ref="B557:B561"/>
    <mergeCell ref="C557:C561"/>
    <mergeCell ref="D557:D561"/>
    <mergeCell ref="E557:E561"/>
    <mergeCell ref="F557:F561"/>
    <mergeCell ref="G557:G561"/>
    <mergeCell ref="H557:H561"/>
    <mergeCell ref="I557:I561"/>
    <mergeCell ref="H540:H552"/>
    <mergeCell ref="I540:I552"/>
    <mergeCell ref="J540:J552"/>
    <mergeCell ref="B553:B556"/>
    <mergeCell ref="C553:C556"/>
    <mergeCell ref="D553:D556"/>
    <mergeCell ref="E553:E556"/>
    <mergeCell ref="F553:F556"/>
    <mergeCell ref="G553:G556"/>
    <mergeCell ref="H553:H556"/>
    <mergeCell ref="D596:D608"/>
    <mergeCell ref="E596:E608"/>
    <mergeCell ref="I580:I582"/>
    <mergeCell ref="J580:J582"/>
    <mergeCell ref="A540:A582"/>
    <mergeCell ref="B583:B595"/>
    <mergeCell ref="C583:C595"/>
    <mergeCell ref="D583:D595"/>
    <mergeCell ref="E583:E595"/>
    <mergeCell ref="F583:F595"/>
    <mergeCell ref="H567:H579"/>
    <mergeCell ref="I567:I579"/>
    <mergeCell ref="J567:J579"/>
    <mergeCell ref="B580:B582"/>
    <mergeCell ref="C580:C582"/>
    <mergeCell ref="D580:D582"/>
    <mergeCell ref="E580:E582"/>
    <mergeCell ref="F580:F582"/>
    <mergeCell ref="G580:G582"/>
    <mergeCell ref="H580:H582"/>
    <mergeCell ref="B567:B579"/>
    <mergeCell ref="C567:C579"/>
    <mergeCell ref="D567:D579"/>
    <mergeCell ref="E567:E579"/>
    <mergeCell ref="F567:F579"/>
    <mergeCell ref="G567:G579"/>
    <mergeCell ref="J557:J561"/>
    <mergeCell ref="B562:B566"/>
    <mergeCell ref="C562:C566"/>
    <mergeCell ref="D562:D566"/>
    <mergeCell ref="E562:E566"/>
    <mergeCell ref="F562:F566"/>
    <mergeCell ref="A2:O2"/>
    <mergeCell ref="H622:H634"/>
    <mergeCell ref="I622:I634"/>
    <mergeCell ref="J596:J608"/>
    <mergeCell ref="J609:J621"/>
    <mergeCell ref="J622:J634"/>
    <mergeCell ref="A596:A634"/>
    <mergeCell ref="G609:G621"/>
    <mergeCell ref="H609:H621"/>
    <mergeCell ref="I609:I621"/>
    <mergeCell ref="B622:B634"/>
    <mergeCell ref="C622:C634"/>
    <mergeCell ref="D622:D634"/>
    <mergeCell ref="E622:E634"/>
    <mergeCell ref="F622:F634"/>
    <mergeCell ref="G622:G634"/>
    <mergeCell ref="F596:F608"/>
    <mergeCell ref="G596:G608"/>
    <mergeCell ref="H596:H608"/>
    <mergeCell ref="I596:I608"/>
    <mergeCell ref="B609:B621"/>
    <mergeCell ref="C609:C621"/>
    <mergeCell ref="D609:D621"/>
    <mergeCell ref="E609:E621"/>
    <mergeCell ref="F609:F621"/>
    <mergeCell ref="G583:G595"/>
    <mergeCell ref="H583:H595"/>
    <mergeCell ref="I583:I595"/>
    <mergeCell ref="J583:J595"/>
    <mergeCell ref="A583:A595"/>
    <mergeCell ref="B596:B608"/>
    <mergeCell ref="C596:C608"/>
  </mergeCells>
  <conditionalFormatting sqref="L25:O26">
    <cfRule type="cellIs" dxfId="350" priority="355" operator="equal">
      <formula>$Q$36</formula>
    </cfRule>
  </conditionalFormatting>
  <conditionalFormatting sqref="L42:O42">
    <cfRule type="cellIs" dxfId="331" priority="336" operator="equal">
      <formula>0</formula>
    </cfRule>
  </conditionalFormatting>
  <conditionalFormatting sqref="L226:O226">
    <cfRule type="containsBlanks" dxfId="239" priority="244">
      <formula>LEN(TRIM(L226))=0</formula>
    </cfRule>
  </conditionalFormatting>
  <conditionalFormatting sqref="L236:O236">
    <cfRule type="cellIs" dxfId="231" priority="236" stopIfTrue="1" operator="between">
      <formula>$AE$18</formula>
      <formula>$AE$18</formula>
    </cfRule>
  </conditionalFormatting>
  <conditionalFormatting sqref="L352:O353">
    <cfRule type="cellIs" dxfId="136" priority="141" operator="equal">
      <formula>$O$54</formula>
    </cfRule>
  </conditionalFormatting>
  <conditionalFormatting sqref="L358:O363">
    <cfRule type="cellIs" dxfId="135" priority="140" operator="equal">
      <formula>$O$54</formula>
    </cfRule>
  </conditionalFormatting>
  <dataValidations count="15">
    <dataValidation allowBlank="1" showInputMessage="1" showErrorMessage="1" promptTitle="Fuente de Información" prompt="Registre el origen del dato que alimenta las variables del indicador (numerador y el denominador) indicando las exclusiones, excepciones o cualquier observación requerida para establecer su valor." sqref="I3" xr:uid="{25E28ADC-E301-4645-82F9-A7774C796ACF}"/>
    <dataValidation allowBlank="1" showInputMessage="1" showErrorMessage="1" promptTitle="Fuente de información" prompt="Registre el origen del dato que alimenta las variables de la formula (numerador o denominador) detallando si existe algun exclusión o delimitacion de éstas. " sqref="I3" xr:uid="{3CE2E17B-F316-4279-B810-EA850A1EB582}"/>
    <dataValidation type="list" allowBlank="1" showInputMessage="1" showErrorMessage="1" sqref="E11 E3:E4 E30:E32 E104 E109 E114 E119:E122 E124 E164 E159:E162 E218:E221 E231:E234 E236 E241:E244 E246:E247 E249:E252 E254 E257:E272 E274 E278:E279 E281 E284:E287 E289:E292 E304:E307 E334 E330:E332 E383 E446:E449 E451 E488:E489 E583:E593 E596:E606 E609 E16:E25 E35 E40 E42:E46 E65 E68 E71 E74 E79 E84 E92:E102 E126:E132 E135:E138 E140 E143 E148 E151 E153 E156 E166:E176 E223:E229 E294:E297 E299:E302 E309:E328 E339:E381 E388:E391 E393 E456:E461 E466 E468 E471:E486 E491:E504 E509 E514:E550 E553 E557:E561 E622:E634" xr:uid="{20C6B2A3-95BC-41A4-97D1-07F6A5BDB460}">
      <formula1>"Eficacia,Eficiencia,Efectividad"</formula1>
    </dataValidation>
    <dataValidation allowBlank="1" showInputMessage="1" showErrorMessage="1" promptTitle="Tipo de Indicador" prompt="Seleccione en tipo de indicador segun corresponda:_x000a_Eficacia_x000a_Eficiencia_x000a_Efectividad" sqref="E3" xr:uid="{0072ACED-CDF1-4ACD-9316-89F5D5DEBF00}"/>
    <dataValidation allowBlank="1" showInputMessage="1" showErrorMessage="1" promptTitle="Meta" prompt="Registre en esta casilla el valor de la meta para el periodo." sqref="O3" xr:uid="{B81CBDEC-3034-4421-BBC0-3D99BC3CD17D}"/>
    <dataValidation allowBlank="1" showInputMessage="1" showErrorMessage="1" promptTitle="Resultado" prompt="Registre en esta casilla el resultado que se optiene de la formula matemática del indicador. " sqref="N3" xr:uid="{C8651CC6-52AC-4C60-A3CB-60C6D14E8B7F}"/>
    <dataValidation allowBlank="1" showInputMessage="1" showErrorMessage="1" promptTitle="Denominador" prompt="Registre en esta casilla los datos del denominador." sqref="M3" xr:uid="{9757F229-FC05-48F0-B7C4-E1A659D3F8E8}"/>
    <dataValidation allowBlank="1" showInputMessage="1" showErrorMessage="1" promptTitle="Numerador" prompt="Registre el dato del numerador. En caso de que la formula matemática sea solo un dato, este debe registrarse en el numerador." sqref="L3" xr:uid="{153AAA1F-7ABB-4EE6-966B-01458ED5D6E2}"/>
    <dataValidation allowBlank="1" showInputMessage="1" showErrorMessage="1" promptTitle="Periodo" prompt="Registre el periodo que se reportará, ejemplo: enero, II trimestre, I semestre, año " sqref="K3" xr:uid="{C8EB52D3-25A9-44A4-87A7-6C0D5F25C88C}"/>
    <dataValidation allowBlank="1" showInputMessage="1" showErrorMessage="1" promptTitle="Fórmula" prompt="Registre en esta casilla la formula matemática del indicador " sqref="H3" xr:uid="{1DEA81FD-AD0C-4965-B3CB-CC49053370AB}"/>
    <dataValidation allowBlank="1" showInputMessage="1" showErrorMessage="1" promptTitle="Unidad de Medida" prompt="Registre en esta casilla la unidad de medida del indicador, esta puede ser numerica, porcentaje, entre otros." sqref="G3" xr:uid="{3809818F-FD5F-47CC-B0A4-DB3917DC607A}"/>
    <dataValidation allowBlank="1" showInputMessage="1" showErrorMessage="1" promptTitle="Periodicidad" prompt="Registre la periodicidad del indicador teniendo en cuenta que este puede ser diaria, quincenal, mensual, bimestral, trimestral, semestral, anual, entre otros." sqref="F3" xr:uid="{9CF0C7D5-CB20-4998-A6FC-F8830F0A245E}"/>
    <dataValidation allowBlank="1" showInputMessage="1" showErrorMessage="1" promptTitle="Objetivo" prompt="Describa cuál es el objetivo del indicador, es decir, lo que se pretende con él." sqref="D3" xr:uid="{94BF4F14-C7FD-4C79-9CB9-86DCD4187C57}"/>
    <dataValidation allowBlank="1" showInputMessage="1" showErrorMessage="1" promptTitle="Meta" prompt="Registre la meta del indicador " sqref="J3" xr:uid="{C1D75B86-12B2-4D5F-9C1C-995754CA3F68}"/>
    <dataValidation allowBlank="1" showInputMessage="1" showErrorMessage="1" promptTitle="Nombre del Indicador " prompt="Registre el nombre del indicador " sqref="C3" xr:uid="{56F39AF3-D5DB-4A34-B525-D6D8CE7329DF}"/>
  </dataValidations>
  <pageMargins left="0.7" right="0.7" top="0.75" bottom="0.75" header="0.3" footer="0.3"/>
  <pageSetup paperSize="11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Angela Maria Mora Cubillos</dc:creator>
  <cp:lastModifiedBy>Errol Mitchel Marugg Nuñez</cp:lastModifiedBy>
  <dcterms:created xsi:type="dcterms:W3CDTF">2022-09-16T12:38:12Z</dcterms:created>
  <dcterms:modified xsi:type="dcterms:W3CDTF">2022-09-22T20:42:46Z</dcterms:modified>
</cp:coreProperties>
</file>