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embeddings/oleObject1.bin" ContentType="application/vnd.openxmlformats-officedocument.oleObject"/>
  <Override PartName="/xl/comments1.xml" ContentType="application/vnd.openxmlformats-officedocument.spreadsheetml.comments+xml"/>
  <Override PartName="/xl/drawings/drawing2.xml" ContentType="application/vnd.openxmlformats-officedocument.drawing+xml"/>
  <Override PartName="/xl/embeddings/oleObject2.bin" ContentType="application/vnd.openxmlformats-officedocument.oleObject"/>
  <Override PartName="/xl/comments2.xml" ContentType="application/vnd.openxmlformats-officedocument.spreadsheetml.comments+xml"/>
  <Override PartName="/xl/pivotTables/pivotTable1.xml" ContentType="application/vnd.openxmlformats-officedocument.spreadsheetml.pivotTable+xml"/>
  <Override PartName="/xl/tables/table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persons/person.xml" ContentType="application/vnd.ms-excel.person+xml"/>
  <Override PartName="/xl/threadedComments/threadedComment2.xml" ContentType="application/vnd.ms-excel.threaded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hidePivotFieldList="1" defaultThemeVersion="124226"/>
  <mc:AlternateContent xmlns:mc="http://schemas.openxmlformats.org/markup-compatibility/2006">
    <mc:Choice Requires="x15">
      <x15ac:absPath xmlns:x15ac="http://schemas.microsoft.com/office/spreadsheetml/2010/11/ac" url="C:\Users\soluc\OneDrive - SUPERINTENDENCIA DE TRANSPORTE\6_Gestion de riesgos\Mapa de riesgos Inst\MRI publicados en internet\"/>
    </mc:Choice>
  </mc:AlternateContent>
  <bookViews>
    <workbookView xWindow="-120" yWindow="-120" windowWidth="13620" windowHeight="11040" tabRatio="810" firstSheet="1" activeTab="1"/>
  </bookViews>
  <sheets>
    <sheet name="Mapa de Riesgos de Corrupcitodo" sheetId="36" state="hidden" r:id="rId1"/>
    <sheet name="Mapa de Riesgos de Corrupción  " sheetId="38" r:id="rId2"/>
    <sheet name="Control de cambios " sheetId="34" r:id="rId3"/>
    <sheet name="Tabla probabilidad" sheetId="12" state="veryHidden" r:id="rId4"/>
    <sheet name="Tabla Impacto" sheetId="13" state="veryHidden" r:id="rId5"/>
    <sheet name="Tabla Valoración" sheetId="29" state="veryHidden" r:id="rId6"/>
    <sheet name="Listas Desplegables" sheetId="31" state="veryHidden" r:id="rId7"/>
    <sheet name="Matriz Calor Inherente" sheetId="18" state="veryHidden" r:id="rId8"/>
    <sheet name="Matriz Calor Residual" sheetId="19" state="veryHidden" r:id="rId9"/>
    <sheet name="Componentes" sheetId="28" state="veryHidden" r:id="rId10"/>
    <sheet name="Tabla_Proceso_Objetivo" sheetId="32" state="veryHidden" r:id="rId11"/>
    <sheet name="Tabla Valoración controles" sheetId="15" state="veryHidden" r:id="rId12"/>
    <sheet name="Opciones Tratamiento" sheetId="16" state="veryHidden" r:id="rId13"/>
    <sheet name="Tabla_Atributos" sheetId="11" state="veryHidden" r:id="rId14"/>
  </sheets>
  <externalReferences>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s>
  <definedNames>
    <definedName name="_xlnm._FilterDatabase" localSheetId="1" hidden="1">'Mapa de Riesgos de Corrupción  '!$F$14:$BU$82</definedName>
    <definedName name="_xlnm._FilterDatabase" localSheetId="0" hidden="1">'Mapa de Riesgos de Corrupcitodo'!$A$10:$BU$186</definedName>
    <definedName name="_xlnm._FilterDatabase" localSheetId="10" hidden="1">Tabla_Proceso_Objetivo!$C$1:$F$18</definedName>
    <definedName name="Activos">#REF!</definedName>
    <definedName name="ActivosP1">#REF!</definedName>
    <definedName name="ActivosP10">#REF!</definedName>
    <definedName name="ActivosP11">#REF!</definedName>
    <definedName name="Activosp11000">#REF!</definedName>
    <definedName name="ActivosP12">#REF!</definedName>
    <definedName name="ActivosP2">#REF!</definedName>
    <definedName name="ActivosP3">#REF!</definedName>
    <definedName name="ActivosP4">#REF!</definedName>
    <definedName name="ActivosP5">#REF!</definedName>
    <definedName name="ActivosP6">#REF!</definedName>
    <definedName name="ActivosP7">#REF!</definedName>
    <definedName name="ActivosP8">#REF!</definedName>
    <definedName name="ActivosP9">#REF!</definedName>
    <definedName name="Actu">'[1]MATRIZ DE ACTIVOS'!$BN$2:$BN$13</definedName>
    <definedName name="calculo_imp">[2]datos!$S$1:$W$2</definedName>
    <definedName name="Calculo_Impacto">Componentes!$D$1:$H$2</definedName>
    <definedName name="calculo_prob">[2]datos!$Q$3:$R$7</definedName>
    <definedName name="Calculo_Probabilidad">Componentes!$B$3:$C$7</definedName>
    <definedName name="DEBIL">'Listas Desplegables'!$B$6</definedName>
    <definedName name="Evaluación_diseño_control">#REF!</definedName>
    <definedName name="Evaluación_ejecución_control">#REF!</definedName>
    <definedName name="FUERTE">'Listas Desplegables'!$B$2:$B$3</definedName>
    <definedName name="gloria">#REF!</definedName>
    <definedName name="idioma">'[1]MATRIZ DE ACTIVOS'!$BL$2:$BL$7</definedName>
    <definedName name="Matriz_Impacto">Componentes!$P$4:$Q$7</definedName>
    <definedName name="medio">'[1]MATRIZ DE ACTIVOS'!$AY$3:$AY$6</definedName>
    <definedName name="MODERADO">'Listas Desplegables'!$B$4:$B$5</definedName>
    <definedName name="personales">'[1]MATRIZ DE ACTIVOS'!$AY$7:$AY$14</definedName>
    <definedName name="pl">#REF!</definedName>
    <definedName name="procesos">#REF!</definedName>
    <definedName name="S">#REF!</definedName>
    <definedName name="sdw">'[3]Activos de Informacion'!$FQ$3:$FQ$5</definedName>
    <definedName name="Tipos">'[1]MATRIZ DE ACTIVOS'!$BO$2:$BO$6</definedName>
    <definedName name="vl">'[1]MATRIZ DE ACTIVOS'!#REF!</definedName>
  </definedNames>
  <calcPr calcId="152511"/>
  <pivotCaches>
    <pivotCache cacheId="0" r:id="rId25"/>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Q76" i="38" l="1"/>
  <c r="R76" i="38" s="1"/>
  <c r="T76" i="38"/>
  <c r="F76" i="38"/>
  <c r="H76" i="38"/>
  <c r="I76" i="38"/>
  <c r="V76" i="38"/>
  <c r="U76" i="38" l="1"/>
  <c r="AE76" i="38"/>
  <c r="AF76" i="38" s="1"/>
  <c r="AH76" i="38" s="1"/>
  <c r="AL76" i="38"/>
  <c r="AN76" i="38" s="1"/>
  <c r="AO76" i="38"/>
  <c r="AP76" i="38" s="1"/>
  <c r="AI77" i="38"/>
  <c r="AJ77" i="38"/>
  <c r="AE78" i="38"/>
  <c r="AF78" i="38" s="1"/>
  <c r="AH78" i="38" s="1"/>
  <c r="AE79" i="38"/>
  <c r="AF79" i="38" s="1"/>
  <c r="AH79" i="38" s="1"/>
  <c r="AI79" i="38" s="1"/>
  <c r="AE80" i="38"/>
  <c r="AF80" i="38" s="1"/>
  <c r="AH80" i="38" s="1"/>
  <c r="AM76" i="38" l="1"/>
  <c r="AQ76" i="38" s="1"/>
  <c r="AI78" i="38"/>
  <c r="AJ78" i="38"/>
  <c r="AI80" i="38"/>
  <c r="AJ80" i="38"/>
  <c r="AJ76" i="38"/>
  <c r="AI76" i="38"/>
  <c r="AJ79" i="38"/>
  <c r="AK76" i="38" l="1"/>
  <c r="F81" i="38"/>
  <c r="F74" i="38"/>
  <c r="F70" i="38"/>
  <c r="F68" i="38"/>
  <c r="F65" i="38"/>
  <c r="F63" i="38"/>
  <c r="F60" i="38"/>
  <c r="F57" i="38"/>
  <c r="F54" i="38"/>
  <c r="F52" i="38"/>
  <c r="F48" i="38"/>
  <c r="F45" i="38"/>
  <c r="F44" i="38"/>
  <c r="F39" i="38"/>
  <c r="F38" i="38"/>
  <c r="F37" i="38"/>
  <c r="F35" i="38"/>
  <c r="AK33" i="38"/>
  <c r="Q33" i="38"/>
  <c r="R33" i="38" s="1"/>
  <c r="AL33" i="38" s="1"/>
  <c r="H33" i="38"/>
  <c r="F33" i="38"/>
  <c r="S33" i="38" s="1"/>
  <c r="F32" i="38"/>
  <c r="F27" i="38"/>
  <c r="F24" i="38"/>
  <c r="F22" i="38"/>
  <c r="F20" i="38"/>
  <c r="F18" i="38"/>
  <c r="F15" i="38"/>
  <c r="AN33" i="38" l="1"/>
  <c r="AM33" i="38"/>
  <c r="AO33" i="38"/>
  <c r="AP33" i="38" s="1"/>
  <c r="T33" i="38"/>
  <c r="U33" i="38" s="1"/>
  <c r="V33" i="38"/>
  <c r="AQ33" i="38" l="1"/>
  <c r="AE143" i="36" l="1"/>
  <c r="AD143" i="36"/>
  <c r="Z142" i="36"/>
  <c r="AA142" i="36" s="1"/>
  <c r="AC142" i="36" s="1"/>
  <c r="Z141" i="36"/>
  <c r="AA141" i="36" s="1"/>
  <c r="AC141" i="36" s="1"/>
  <c r="AJ141" i="36"/>
  <c r="AK141" i="36" s="1"/>
  <c r="M141" i="36"/>
  <c r="Z139" i="36"/>
  <c r="AA139" i="36" s="1"/>
  <c r="AC139" i="36" s="1"/>
  <c r="Z138" i="36"/>
  <c r="AA138" i="36" s="1"/>
  <c r="AC138" i="36" s="1"/>
  <c r="Z137" i="36"/>
  <c r="AA137" i="36" s="1"/>
  <c r="AC137" i="36" s="1"/>
  <c r="Z136" i="36"/>
  <c r="AA136" i="36" s="1"/>
  <c r="AC136" i="36" s="1"/>
  <c r="O136" i="36"/>
  <c r="M136" i="36"/>
  <c r="Q141" i="36"/>
  <c r="O141" i="36" l="1"/>
  <c r="P141" i="36" s="1"/>
  <c r="P136" i="36"/>
  <c r="AD136" i="36"/>
  <c r="AE136" i="36"/>
  <c r="AE138" i="36"/>
  <c r="AD138" i="36"/>
  <c r="AE137" i="36"/>
  <c r="AD137" i="36"/>
  <c r="AE139" i="36"/>
  <c r="AD139" i="36"/>
  <c r="AE141" i="36"/>
  <c r="AD141" i="36"/>
  <c r="AD142" i="36"/>
  <c r="AE142" i="36"/>
  <c r="AJ136" i="36"/>
  <c r="AK136" i="36" s="1"/>
  <c r="Q136" i="36"/>
  <c r="AF141" i="36" l="1"/>
  <c r="AG141" i="36" s="1"/>
  <c r="AF136" i="36"/>
  <c r="AG136" i="36" s="1"/>
  <c r="AI136" i="36" l="1"/>
  <c r="AH136" i="36"/>
  <c r="AL136" i="36" s="1"/>
  <c r="AH141" i="36"/>
  <c r="AL141" i="36" s="1"/>
  <c r="AI141" i="36"/>
  <c r="Z191" i="36" l="1"/>
  <c r="AA191" i="36" s="1"/>
  <c r="AC191" i="36" s="1"/>
  <c r="Z190" i="36"/>
  <c r="AA190" i="36" s="1"/>
  <c r="AC190" i="36" s="1"/>
  <c r="Z189" i="36"/>
  <c r="AA189" i="36" s="1"/>
  <c r="AC189" i="36" s="1"/>
  <c r="AA188" i="36"/>
  <c r="AC188" i="36" s="1"/>
  <c r="AA187" i="36"/>
  <c r="AC187" i="36" s="1"/>
  <c r="O187" i="36"/>
  <c r="M187" i="36"/>
  <c r="AG187" i="36" s="1"/>
  <c r="P187" i="36" l="1"/>
  <c r="AE187" i="36"/>
  <c r="AD187" i="36"/>
  <c r="AD188" i="36"/>
  <c r="AE188" i="36"/>
  <c r="AE189" i="36"/>
  <c r="AD189" i="36"/>
  <c r="AI187" i="36"/>
  <c r="AH187" i="36"/>
  <c r="AD190" i="36"/>
  <c r="AE190" i="36"/>
  <c r="AE191" i="36"/>
  <c r="AD191" i="36"/>
  <c r="AJ187" i="36"/>
  <c r="AK187" i="36" s="1"/>
  <c r="Q187" i="36"/>
  <c r="AF187" i="36" l="1"/>
  <c r="AL187" i="36"/>
  <c r="Z69" i="36" l="1"/>
  <c r="AA69" i="36" s="1"/>
  <c r="AC69" i="36" s="1"/>
  <c r="Z68" i="36"/>
  <c r="AA68" i="36" s="1"/>
  <c r="AC68" i="36" s="1"/>
  <c r="AE68" i="36" s="1"/>
  <c r="Z67" i="36"/>
  <c r="AA67" i="36" s="1"/>
  <c r="AC67" i="36" s="1"/>
  <c r="AJ65" i="36"/>
  <c r="AK65" i="36" s="1"/>
  <c r="AE67" i="36" l="1"/>
  <c r="AD67" i="36"/>
  <c r="AE69" i="36"/>
  <c r="AD69" i="36"/>
  <c r="AD68" i="36"/>
  <c r="AF65" i="36" l="1"/>
  <c r="AG65" i="36" s="1"/>
  <c r="AH65" i="36" s="1"/>
  <c r="AL65" i="36" s="1"/>
  <c r="AI65" i="36" l="1"/>
  <c r="D2" i="28" l="1"/>
  <c r="E2" i="28"/>
  <c r="L10" i="28"/>
  <c r="H2" i="28"/>
  <c r="G2" i="28"/>
  <c r="F2" i="28"/>
  <c r="F221" i="13"/>
  <c r="F211" i="13"/>
  <c r="F212" i="13"/>
  <c r="F213" i="13"/>
  <c r="F214" i="13"/>
  <c r="F215" i="13"/>
  <c r="F216" i="13"/>
  <c r="F217" i="13"/>
  <c r="F218" i="13"/>
  <c r="F219" i="13"/>
  <c r="F220" i="13"/>
  <c r="F210" i="13"/>
  <c r="AL44" i="18"/>
  <c r="AJ44" i="18"/>
  <c r="AF44" i="18"/>
  <c r="AD44" i="18"/>
  <c r="Z44" i="18"/>
  <c r="X44" i="18"/>
  <c r="T44" i="18"/>
  <c r="R44" i="18"/>
  <c r="N44" i="18"/>
  <c r="L44" i="18"/>
  <c r="AL36" i="18"/>
  <c r="AJ36" i="18"/>
  <c r="AF36" i="18"/>
  <c r="AD36" i="18"/>
  <c r="Z36" i="18"/>
  <c r="X36" i="18"/>
  <c r="T36" i="18"/>
  <c r="R36" i="18"/>
  <c r="N36" i="18"/>
  <c r="L36" i="18"/>
  <c r="AL28" i="18"/>
  <c r="AJ28" i="18"/>
  <c r="AF28" i="18"/>
  <c r="AD28" i="18"/>
  <c r="Z28" i="18"/>
  <c r="X28" i="18"/>
  <c r="T28" i="18"/>
  <c r="R28" i="18"/>
  <c r="N28" i="18"/>
  <c r="L28" i="18"/>
  <c r="AL20" i="18"/>
  <c r="AJ20" i="18"/>
  <c r="AF20" i="18"/>
  <c r="AD20" i="18"/>
  <c r="Z20" i="18"/>
  <c r="X20" i="18"/>
  <c r="T20" i="18"/>
  <c r="R20" i="18"/>
  <c r="N20" i="18"/>
  <c r="L20" i="18"/>
  <c r="AL12" i="18"/>
  <c r="AJ12" i="18"/>
  <c r="AF12" i="18"/>
  <c r="AD12" i="18"/>
  <c r="Z12" i="18"/>
  <c r="X12" i="18"/>
  <c r="T12" i="18"/>
  <c r="R12" i="18"/>
  <c r="N12" i="18"/>
  <c r="L12" i="18"/>
  <c r="T52" i="19"/>
  <c r="AF32" i="19"/>
  <c r="N22" i="19"/>
  <c r="AL32" i="19"/>
  <c r="N52" i="19"/>
  <c r="AL12" i="19"/>
  <c r="AL52" i="19"/>
  <c r="AL42" i="19"/>
  <c r="T32" i="19"/>
  <c r="AF12" i="19"/>
  <c r="N32" i="19"/>
  <c r="T42" i="19"/>
  <c r="N12" i="19"/>
  <c r="Z52" i="19"/>
  <c r="Z42" i="19"/>
  <c r="AL22" i="19"/>
  <c r="T12" i="19"/>
  <c r="T22" i="19"/>
  <c r="Z32" i="19"/>
  <c r="AF52" i="19"/>
  <c r="N42" i="19"/>
  <c r="Z22" i="19"/>
  <c r="AF42" i="19"/>
  <c r="Z12" i="19"/>
  <c r="AF22" i="19"/>
  <c r="AM42" i="19"/>
  <c r="U32" i="19"/>
  <c r="AG12" i="19"/>
  <c r="U42" i="19"/>
  <c r="O12" i="19"/>
  <c r="U22" i="19"/>
  <c r="AM52" i="19"/>
  <c r="AA42" i="19"/>
  <c r="AM22" i="19"/>
  <c r="U12" i="19"/>
  <c r="AA32" i="19"/>
  <c r="AG42" i="19"/>
  <c r="AA12" i="19"/>
  <c r="AG52" i="19"/>
  <c r="O42" i="19"/>
  <c r="AA22" i="19"/>
  <c r="AA52" i="19"/>
  <c r="AG22" i="19"/>
  <c r="AM32" i="19"/>
  <c r="U52" i="19"/>
  <c r="AG32" i="19"/>
  <c r="O22" i="19"/>
  <c r="O52" i="19"/>
  <c r="AM12" i="19"/>
  <c r="O32" i="19"/>
  <c r="J40" i="19"/>
  <c r="V30" i="19"/>
  <c r="AH20" i="19"/>
  <c r="J30" i="19"/>
  <c r="V20" i="19"/>
  <c r="AH10" i="19"/>
  <c r="P10" i="19"/>
  <c r="AB50" i="19"/>
  <c r="J50" i="19"/>
  <c r="AB40" i="19"/>
  <c r="P30" i="19"/>
  <c r="V50" i="19"/>
  <c r="P50" i="19"/>
  <c r="AB10" i="19"/>
  <c r="AH30" i="19"/>
  <c r="AH40" i="19"/>
  <c r="J10" i="19"/>
  <c r="AB20" i="19"/>
  <c r="AH50" i="19"/>
  <c r="V10" i="19"/>
  <c r="P20" i="19"/>
  <c r="J20" i="19"/>
  <c r="P40" i="19"/>
  <c r="V40" i="19"/>
  <c r="AB30" i="19"/>
  <c r="J11" i="19"/>
  <c r="V11" i="19"/>
  <c r="AB21" i="19"/>
  <c r="P31" i="19"/>
  <c r="J31" i="19"/>
  <c r="AB41" i="19"/>
  <c r="AH41" i="19"/>
  <c r="P41" i="19"/>
  <c r="J21" i="19"/>
  <c r="AB31" i="19"/>
  <c r="AB51" i="19"/>
  <c r="P21" i="19"/>
  <c r="V41" i="19"/>
  <c r="V31" i="19"/>
  <c r="AH21" i="19"/>
  <c r="AB11" i="19"/>
  <c r="P51" i="19"/>
  <c r="V21" i="19"/>
  <c r="AH31" i="19"/>
  <c r="V51" i="19"/>
  <c r="J51" i="19"/>
  <c r="AH51" i="19"/>
  <c r="AH11" i="19"/>
  <c r="J41" i="19"/>
  <c r="P11" i="19"/>
  <c r="J47" i="19"/>
  <c r="V27" i="19"/>
  <c r="AH7" i="19"/>
  <c r="P47" i="19"/>
  <c r="AB27" i="19"/>
  <c r="J17" i="19"/>
  <c r="V47" i="19"/>
  <c r="J37" i="19"/>
  <c r="AB37" i="19"/>
  <c r="J27" i="19"/>
  <c r="V7" i="19"/>
  <c r="AH37" i="19"/>
  <c r="P27" i="19"/>
  <c r="AB7" i="19"/>
  <c r="P17" i="19"/>
  <c r="V17" i="19"/>
  <c r="AH47" i="19"/>
  <c r="P37" i="19"/>
  <c r="AB17" i="19"/>
  <c r="J7" i="19"/>
  <c r="V37" i="19"/>
  <c r="AH17" i="19"/>
  <c r="P7" i="19"/>
  <c r="AH27" i="19"/>
  <c r="AB47" i="19"/>
  <c r="AB33" i="19"/>
  <c r="V13" i="19"/>
  <c r="AH23" i="19"/>
  <c r="J23" i="19"/>
  <c r="AB43" i="19"/>
  <c r="P43" i="19"/>
  <c r="AB53" i="19"/>
  <c r="V33" i="19"/>
  <c r="P13" i="19"/>
  <c r="J43" i="19"/>
  <c r="V23" i="19"/>
  <c r="J53" i="19"/>
  <c r="AH43" i="19"/>
  <c r="AH13" i="19"/>
  <c r="P53" i="19"/>
  <c r="V43" i="19"/>
  <c r="J13" i="19"/>
  <c r="P33" i="19"/>
  <c r="J33" i="19"/>
  <c r="V53" i="19"/>
  <c r="AH33" i="19"/>
  <c r="AB23" i="19"/>
  <c r="AH53" i="19"/>
  <c r="P23" i="19"/>
  <c r="AB13" i="19"/>
  <c r="J39" i="19"/>
  <c r="AB39" i="19"/>
  <c r="AH49" i="19"/>
  <c r="P39" i="19"/>
  <c r="P9" i="19"/>
  <c r="AB9" i="19"/>
  <c r="V39" i="19"/>
  <c r="V9" i="19"/>
  <c r="AH9" i="19"/>
  <c r="J29" i="19"/>
  <c r="J19" i="19"/>
  <c r="V29" i="19"/>
  <c r="P29" i="19"/>
  <c r="AB49" i="19"/>
  <c r="AB29" i="19"/>
  <c r="P49" i="19"/>
  <c r="J49" i="19"/>
  <c r="P19" i="19"/>
  <c r="V49" i="19"/>
  <c r="AH39" i="19"/>
  <c r="V19" i="19"/>
  <c r="AH19" i="19"/>
  <c r="AH29" i="19"/>
  <c r="AB19" i="19"/>
  <c r="J9" i="19"/>
  <c r="AH8" i="19"/>
  <c r="P18" i="19"/>
  <c r="AB28" i="19"/>
  <c r="P38" i="19"/>
  <c r="AB48" i="19"/>
  <c r="J28" i="19"/>
  <c r="V38" i="19"/>
  <c r="AH38" i="19"/>
  <c r="V8" i="19"/>
  <c r="J48" i="19"/>
  <c r="AH28" i="19"/>
  <c r="P48" i="19"/>
  <c r="AH48" i="19"/>
  <c r="V28" i="19"/>
  <c r="AB38" i="19"/>
  <c r="AB18" i="19"/>
  <c r="AH18" i="19"/>
  <c r="AB8" i="19"/>
  <c r="V48" i="19"/>
  <c r="J8" i="19"/>
  <c r="V18" i="19"/>
  <c r="P28" i="19"/>
  <c r="P8" i="19"/>
  <c r="J18" i="19"/>
  <c r="J38" i="19"/>
  <c r="V32" i="19"/>
  <c r="P42" i="19"/>
  <c r="J12" i="19"/>
  <c r="J32" i="19"/>
  <c r="AB52" i="19"/>
  <c r="J22" i="19"/>
  <c r="V22" i="19"/>
  <c r="J52" i="19"/>
  <c r="AH12" i="19"/>
  <c r="J42" i="19"/>
  <c r="AH42" i="19"/>
  <c r="P32" i="19"/>
  <c r="AB12" i="19"/>
  <c r="AH32" i="19"/>
  <c r="AB32" i="19"/>
  <c r="AB42" i="19"/>
  <c r="V42" i="19"/>
  <c r="V12" i="19"/>
  <c r="V52" i="19"/>
  <c r="AB22" i="19"/>
  <c r="AH52" i="19"/>
  <c r="AH22" i="19"/>
  <c r="P22" i="19"/>
  <c r="P12" i="19"/>
  <c r="P52" i="19"/>
  <c r="W37" i="19"/>
  <c r="AI7" i="19"/>
  <c r="W17" i="19"/>
  <c r="W27" i="19"/>
  <c r="Q47" i="19"/>
  <c r="W7" i="19"/>
  <c r="AI17" i="19"/>
  <c r="K47" i="19"/>
  <c r="AI47" i="19"/>
  <c r="Q27" i="19"/>
  <c r="AC27" i="19"/>
  <c r="AC47" i="19"/>
  <c r="AC37" i="19"/>
  <c r="AI37" i="19"/>
  <c r="AC17" i="19"/>
  <c r="K37" i="19"/>
  <c r="AC7" i="19"/>
  <c r="W47" i="19"/>
  <c r="Q37" i="19"/>
  <c r="AI27" i="19"/>
  <c r="Q7" i="19"/>
  <c r="K27" i="19"/>
  <c r="K17" i="19"/>
  <c r="K7" i="19"/>
  <c r="Q17" i="19"/>
  <c r="K35" i="19"/>
  <c r="AC25" i="19"/>
  <c r="K45" i="19"/>
  <c r="AI45" i="19"/>
  <c r="W45" i="19"/>
  <c r="Q35" i="19"/>
  <c r="K55" i="19"/>
  <c r="AC15" i="19"/>
  <c r="Q15" i="19"/>
  <c r="AC35" i="19"/>
  <c r="AI35" i="19"/>
  <c r="Q55" i="19"/>
  <c r="AI25" i="19"/>
  <c r="AC55" i="19"/>
  <c r="W15" i="19"/>
  <c r="K15" i="19"/>
  <c r="W25" i="19"/>
  <c r="AC45" i="19"/>
  <c r="Q25" i="19"/>
  <c r="W55" i="19"/>
  <c r="K25" i="19"/>
  <c r="Q45" i="19"/>
  <c r="W35" i="19"/>
  <c r="AI55" i="19"/>
  <c r="AI15" i="19"/>
  <c r="AC14" i="19"/>
  <c r="Q14" i="19"/>
  <c r="AI54" i="19"/>
  <c r="Q54" i="19"/>
  <c r="Q24" i="19"/>
  <c r="AI14" i="19"/>
  <c r="W24" i="19"/>
  <c r="AC44" i="19"/>
  <c r="K54" i="19"/>
  <c r="AI34" i="19"/>
  <c r="W14" i="19"/>
  <c r="K24" i="19"/>
  <c r="AC24" i="19"/>
  <c r="AI44" i="19"/>
  <c r="AI24" i="19"/>
  <c r="W44" i="19"/>
  <c r="Q44" i="19"/>
  <c r="AC54" i="19"/>
  <c r="K44" i="19"/>
  <c r="Q34" i="19"/>
  <c r="W34" i="19"/>
  <c r="K14" i="19"/>
  <c r="W54" i="19"/>
  <c r="K34" i="19"/>
  <c r="AC34" i="19"/>
  <c r="AI41" i="19"/>
  <c r="W11" i="19"/>
  <c r="Q51" i="19"/>
  <c r="W21" i="19"/>
  <c r="AC11" i="19"/>
  <c r="AI51" i="19"/>
  <c r="W41" i="19"/>
  <c r="K41" i="19"/>
  <c r="AI11" i="19"/>
  <c r="AC41" i="19"/>
  <c r="AC21" i="19"/>
  <c r="K31" i="19"/>
  <c r="W51" i="19"/>
  <c r="Q21" i="19"/>
  <c r="Q31" i="19"/>
  <c r="AI21" i="19"/>
  <c r="K51" i="19"/>
  <c r="K21" i="19"/>
  <c r="AI31" i="19"/>
  <c r="Q41" i="19"/>
  <c r="K11" i="19"/>
  <c r="AC31" i="19"/>
  <c r="AC51" i="19"/>
  <c r="W31" i="19"/>
  <c r="Q11" i="19"/>
  <c r="AD55" i="19"/>
  <c r="R15" i="19"/>
  <c r="AJ35" i="19"/>
  <c r="X45" i="19"/>
  <c r="AJ15" i="19"/>
  <c r="AJ55" i="19"/>
  <c r="R25" i="19"/>
  <c r="X15" i="19"/>
  <c r="R55" i="19"/>
  <c r="X55" i="19"/>
  <c r="AD15" i="19"/>
  <c r="L35" i="19"/>
  <c r="L15" i="19"/>
  <c r="L45" i="19"/>
  <c r="AD45" i="19"/>
  <c r="L25" i="19"/>
  <c r="AD25" i="19"/>
  <c r="X35" i="19"/>
  <c r="X25" i="19"/>
  <c r="R35" i="19"/>
  <c r="AJ25" i="19"/>
  <c r="AD35" i="19"/>
  <c r="R45" i="19"/>
  <c r="AJ45" i="19"/>
  <c r="L55" i="19"/>
  <c r="P54" i="19"/>
  <c r="AH14" i="19"/>
  <c r="AB14" i="19"/>
  <c r="AH34" i="19"/>
  <c r="AB54" i="19"/>
  <c r="AH54" i="19"/>
  <c r="V14" i="19"/>
  <c r="J54" i="19"/>
  <c r="AH44" i="19"/>
  <c r="V54" i="19"/>
  <c r="J14" i="19"/>
  <c r="AH24" i="19"/>
  <c r="V34" i="19"/>
  <c r="AB44" i="19"/>
  <c r="AB34" i="19"/>
  <c r="P14" i="19"/>
  <c r="V24" i="19"/>
  <c r="AB24" i="19"/>
  <c r="V44" i="19"/>
  <c r="P34" i="19"/>
  <c r="J34" i="19"/>
  <c r="P24" i="19"/>
  <c r="J44" i="19"/>
  <c r="J24" i="19"/>
  <c r="P44" i="19"/>
  <c r="AJ52" i="19"/>
  <c r="AJ32" i="19"/>
  <c r="L32" i="19"/>
  <c r="AJ42" i="19"/>
  <c r="L12" i="19"/>
  <c r="L52" i="19"/>
  <c r="X12" i="19"/>
  <c r="R12" i="19"/>
  <c r="AD42" i="19"/>
  <c r="X42" i="19"/>
  <c r="AJ12" i="19"/>
  <c r="X32" i="19"/>
  <c r="R52" i="19"/>
  <c r="R32" i="19"/>
  <c r="X22" i="19"/>
  <c r="AJ22" i="19"/>
  <c r="L22" i="19"/>
  <c r="R22" i="19"/>
  <c r="AD12" i="19"/>
  <c r="AD32" i="19"/>
  <c r="AD22" i="19"/>
  <c r="X52" i="19"/>
  <c r="AD52" i="19"/>
  <c r="L42" i="19"/>
  <c r="R42" i="19"/>
  <c r="AJ21" i="19"/>
  <c r="AD31" i="19"/>
  <c r="R21" i="19"/>
  <c r="AD41" i="19"/>
  <c r="AJ11" i="19"/>
  <c r="AJ51" i="19"/>
  <c r="L41" i="19"/>
  <c r="AD11" i="19"/>
  <c r="L21" i="19"/>
  <c r="L11" i="19"/>
  <c r="X51" i="19"/>
  <c r="X21" i="19"/>
  <c r="R11" i="19"/>
  <c r="R31" i="19"/>
  <c r="AJ41" i="19"/>
  <c r="L31" i="19"/>
  <c r="R51" i="19"/>
  <c r="X31" i="19"/>
  <c r="X11" i="19"/>
  <c r="X41" i="19"/>
  <c r="AJ31" i="19"/>
  <c r="AD51" i="19"/>
  <c r="R41" i="19"/>
  <c r="AD21" i="19"/>
  <c r="L51" i="19"/>
  <c r="K42" i="19"/>
  <c r="AC32" i="19"/>
  <c r="W42" i="19"/>
  <c r="AI52" i="19"/>
  <c r="K22" i="19"/>
  <c r="Q32" i="19"/>
  <c r="AI12" i="19"/>
  <c r="AC52" i="19"/>
  <c r="Q42" i="19"/>
  <c r="AC42" i="19"/>
  <c r="K12" i="19"/>
  <c r="Q22" i="19"/>
  <c r="W52" i="19"/>
  <c r="AI42" i="19"/>
  <c r="W32" i="19"/>
  <c r="AI22" i="19"/>
  <c r="W12" i="19"/>
  <c r="AI32" i="19"/>
  <c r="AC12" i="19"/>
  <c r="Q12" i="19"/>
  <c r="Q52" i="19"/>
  <c r="K32" i="19"/>
  <c r="W22" i="19"/>
  <c r="K52" i="19"/>
  <c r="AC22" i="19"/>
  <c r="AC40" i="19"/>
  <c r="W10" i="19"/>
  <c r="AC50" i="19"/>
  <c r="Q10" i="19"/>
  <c r="Q30" i="19"/>
  <c r="W50" i="19"/>
  <c r="K40" i="19"/>
  <c r="Q50" i="19"/>
  <c r="W20" i="19"/>
  <c r="K10" i="19"/>
  <c r="Q40" i="19"/>
  <c r="K30" i="19"/>
  <c r="AI50" i="19"/>
  <c r="AI20" i="19"/>
  <c r="K50" i="19"/>
  <c r="AI40" i="19"/>
  <c r="W40" i="19"/>
  <c r="K20" i="19"/>
  <c r="AC10" i="19"/>
  <c r="AI10" i="19"/>
  <c r="AC20" i="19"/>
  <c r="AI30" i="19"/>
  <c r="AC30" i="19"/>
  <c r="W30" i="19"/>
  <c r="Q20" i="19"/>
  <c r="K39" i="19"/>
  <c r="AC39" i="19"/>
  <c r="W29" i="19"/>
  <c r="AI49" i="19"/>
  <c r="W9" i="19"/>
  <c r="AC19" i="19"/>
  <c r="Q49" i="19"/>
  <c r="W49" i="19"/>
  <c r="AC9" i="19"/>
  <c r="AI9" i="19"/>
  <c r="Q29" i="19"/>
  <c r="W39" i="19"/>
  <c r="Q39" i="19"/>
  <c r="K9" i="19"/>
  <c r="W19" i="19"/>
  <c r="AI39" i="19"/>
  <c r="K29" i="19"/>
  <c r="AC49" i="19"/>
  <c r="AI19" i="19"/>
  <c r="AC29" i="19"/>
  <c r="K19" i="19"/>
  <c r="K49" i="19"/>
  <c r="Q19" i="19"/>
  <c r="Q9" i="19"/>
  <c r="AI29" i="19"/>
  <c r="K23" i="19"/>
  <c r="AI43" i="19"/>
  <c r="AC43" i="19"/>
  <c r="AC53" i="19"/>
  <c r="W43" i="19"/>
  <c r="K13" i="19"/>
  <c r="Q53" i="19"/>
  <c r="AI53" i="19"/>
  <c r="K33" i="19"/>
  <c r="K43" i="19"/>
  <c r="AI33" i="19"/>
  <c r="AC33" i="19"/>
  <c r="Q33" i="19"/>
  <c r="AI23" i="19"/>
  <c r="K53" i="19"/>
  <c r="AC23" i="19"/>
  <c r="AC13" i="19"/>
  <c r="W23" i="19"/>
  <c r="W33" i="19"/>
  <c r="Q13" i="19"/>
  <c r="W13" i="19"/>
  <c r="AI13" i="19"/>
  <c r="Q43" i="19"/>
  <c r="Q23" i="19"/>
  <c r="W53" i="19"/>
  <c r="M12" i="19"/>
  <c r="AK42" i="19"/>
  <c r="AE32" i="19"/>
  <c r="M52" i="19"/>
  <c r="S12" i="19"/>
  <c r="M32" i="19"/>
  <c r="S52" i="19"/>
  <c r="Y52" i="19"/>
  <c r="Y42" i="19"/>
  <c r="AK12" i="19"/>
  <c r="S22" i="19"/>
  <c r="AE12" i="19"/>
  <c r="Y22" i="19"/>
  <c r="S32" i="19"/>
  <c r="AK52" i="19"/>
  <c r="M22" i="19"/>
  <c r="AK32" i="19"/>
  <c r="AE22" i="19"/>
  <c r="AE42" i="19"/>
  <c r="Y32" i="19"/>
  <c r="M42" i="19"/>
  <c r="Y12" i="19"/>
  <c r="AE52" i="19"/>
  <c r="AK22" i="19"/>
  <c r="S42" i="19"/>
  <c r="AC18" i="19"/>
  <c r="W28" i="19"/>
  <c r="W38" i="19"/>
  <c r="K18" i="19"/>
  <c r="AC8" i="19"/>
  <c r="AI48" i="19"/>
  <c r="AI28" i="19"/>
  <c r="K8" i="19"/>
  <c r="W18" i="19"/>
  <c r="W8" i="19"/>
  <c r="K38" i="19"/>
  <c r="AC28" i="19"/>
  <c r="AI8" i="19"/>
  <c r="Q8" i="19"/>
  <c r="W48" i="19"/>
  <c r="AI18" i="19"/>
  <c r="Q48" i="19"/>
  <c r="K48" i="19"/>
  <c r="Q38" i="19"/>
  <c r="K28" i="19"/>
  <c r="AC38" i="19"/>
  <c r="AC48" i="19"/>
  <c r="AI38" i="19"/>
  <c r="Q18" i="19"/>
  <c r="Q28" i="19"/>
  <c r="R40" i="19"/>
  <c r="AD10" i="19"/>
  <c r="X40" i="19"/>
  <c r="AJ10" i="19"/>
  <c r="R50" i="19"/>
  <c r="X10" i="19"/>
  <c r="R30" i="19"/>
  <c r="L10" i="19"/>
  <c r="L50" i="19"/>
  <c r="AJ20" i="19"/>
  <c r="AJ40" i="19"/>
  <c r="AD30" i="19"/>
  <c r="R20" i="19"/>
  <c r="AD50" i="19"/>
  <c r="AJ30" i="19"/>
  <c r="AJ50" i="19"/>
  <c r="X30" i="19"/>
  <c r="AD20" i="19"/>
  <c r="L40" i="19"/>
  <c r="X50" i="19"/>
  <c r="X20" i="19"/>
  <c r="AD40" i="19"/>
  <c r="R10" i="19"/>
  <c r="L30" i="19"/>
  <c r="L20" i="19"/>
  <c r="AD47" i="19"/>
  <c r="AJ27" i="19"/>
  <c r="AD27" i="19"/>
  <c r="AJ7" i="19"/>
  <c r="AJ37" i="19"/>
  <c r="L27" i="19"/>
  <c r="AD17" i="19"/>
  <c r="L37" i="19"/>
  <c r="R17" i="19"/>
  <c r="AJ17" i="19"/>
  <c r="X7" i="19"/>
  <c r="X47" i="19"/>
  <c r="L7" i="19"/>
  <c r="L17" i="19"/>
  <c r="R27" i="19"/>
  <c r="X27" i="19"/>
  <c r="R7" i="19"/>
  <c r="X17" i="19"/>
  <c r="AJ47" i="19"/>
  <c r="L47" i="19"/>
  <c r="R37" i="19"/>
  <c r="AD7" i="19"/>
  <c r="X37" i="19"/>
  <c r="R47" i="19"/>
  <c r="AD37" i="19"/>
  <c r="AJ43" i="19"/>
  <c r="AD33" i="19"/>
  <c r="X33" i="19"/>
  <c r="X13" i="19"/>
  <c r="AD43" i="19"/>
  <c r="L43" i="19"/>
  <c r="X23" i="19"/>
  <c r="R33" i="19"/>
  <c r="R43" i="19"/>
  <c r="AD53" i="19"/>
  <c r="AJ13" i="19"/>
  <c r="R23" i="19"/>
  <c r="R13" i="19"/>
  <c r="AJ53" i="19"/>
  <c r="L33" i="19"/>
  <c r="L23" i="19"/>
  <c r="X43" i="19"/>
  <c r="X53" i="19"/>
  <c r="AD13" i="19"/>
  <c r="L53" i="19"/>
  <c r="L13" i="19"/>
  <c r="AD23" i="19"/>
  <c r="AJ33" i="19"/>
  <c r="AJ23" i="19"/>
  <c r="R53" i="19"/>
  <c r="M55" i="19"/>
  <c r="AK15" i="19"/>
  <c r="AE25" i="19"/>
  <c r="Y35" i="19"/>
  <c r="M25" i="19"/>
  <c r="S55" i="19"/>
  <c r="S45" i="19"/>
  <c r="S35" i="19"/>
  <c r="M15" i="19"/>
  <c r="AE45" i="19"/>
  <c r="Y15" i="19"/>
  <c r="AK45" i="19"/>
  <c r="AE55" i="19"/>
  <c r="M35" i="19"/>
  <c r="M45" i="19"/>
  <c r="S25" i="19"/>
  <c r="AK35" i="19"/>
  <c r="Y25" i="19"/>
  <c r="AE15" i="19"/>
  <c r="Y45" i="19"/>
  <c r="AE35" i="19"/>
  <c r="AK25" i="19"/>
  <c r="Y55" i="19"/>
  <c r="S15" i="19"/>
  <c r="AK55" i="19"/>
  <c r="X8" i="19"/>
  <c r="R48" i="19"/>
  <c r="L8" i="19"/>
  <c r="AD38" i="19"/>
  <c r="AD48" i="19"/>
  <c r="AD8" i="19"/>
  <c r="R18" i="19"/>
  <c r="L38" i="19"/>
  <c r="AJ28" i="19"/>
  <c r="X18" i="19"/>
  <c r="X48" i="19"/>
  <c r="R28" i="19"/>
  <c r="L18" i="19"/>
  <c r="X28" i="19"/>
  <c r="R8" i="19"/>
  <c r="X38" i="19"/>
  <c r="AJ8" i="19"/>
  <c r="AD18" i="19"/>
  <c r="AJ38" i="19"/>
  <c r="L48" i="19"/>
  <c r="AJ48" i="19"/>
  <c r="AJ18" i="19"/>
  <c r="R38" i="19"/>
  <c r="AD28" i="19"/>
  <c r="L28" i="19"/>
  <c r="Z11" i="19"/>
  <c r="AF31" i="19"/>
  <c r="T51" i="19"/>
  <c r="N51" i="19"/>
  <c r="Z41" i="19"/>
  <c r="AF21" i="19"/>
  <c r="AL31" i="19"/>
  <c r="T31" i="19"/>
  <c r="Z31" i="19"/>
  <c r="N21" i="19"/>
  <c r="N31" i="19"/>
  <c r="AL11" i="19"/>
  <c r="T11" i="19"/>
  <c r="AF11" i="19"/>
  <c r="AL41" i="19"/>
  <c r="T21" i="19"/>
  <c r="Z21" i="19"/>
  <c r="AL51" i="19"/>
  <c r="N11" i="19"/>
  <c r="AF51" i="19"/>
  <c r="N41" i="19"/>
  <c r="Z51" i="19"/>
  <c r="AL21" i="19"/>
  <c r="T41" i="19"/>
  <c r="AF41" i="19"/>
  <c r="O11" i="19"/>
  <c r="O21" i="19"/>
  <c r="O51" i="19"/>
  <c r="AA31" i="19"/>
  <c r="AM31" i="19"/>
  <c r="AG51" i="19"/>
  <c r="AA41" i="19"/>
  <c r="AM11" i="19"/>
  <c r="U21" i="19"/>
  <c r="AG41" i="19"/>
  <c r="AM21" i="19"/>
  <c r="AM51" i="19"/>
  <c r="O41" i="19"/>
  <c r="U11" i="19"/>
  <c r="AG31" i="19"/>
  <c r="U41" i="19"/>
  <c r="AG11" i="19"/>
  <c r="AM41" i="19"/>
  <c r="AA21" i="19"/>
  <c r="AA51" i="19"/>
  <c r="U51" i="19"/>
  <c r="U31" i="19"/>
  <c r="AA11" i="19"/>
  <c r="AG21" i="19"/>
  <c r="O31" i="19"/>
  <c r="AE11" i="19"/>
  <c r="Y41" i="19"/>
  <c r="M41" i="19"/>
  <c r="Y21" i="19"/>
  <c r="AK41" i="19"/>
  <c r="S31" i="19"/>
  <c r="M31" i="19"/>
  <c r="M51" i="19"/>
  <c r="Y51" i="19"/>
  <c r="AK21" i="19"/>
  <c r="AK31" i="19"/>
  <c r="Y11" i="19"/>
  <c r="AE41" i="19"/>
  <c r="AE21" i="19"/>
  <c r="S51" i="19"/>
  <c r="AE51" i="19"/>
  <c r="AK51" i="19"/>
  <c r="M21" i="19"/>
  <c r="AE31" i="19"/>
  <c r="S41" i="19"/>
  <c r="AK11" i="19"/>
  <c r="S11" i="19"/>
  <c r="Y31" i="19"/>
  <c r="S21" i="19"/>
  <c r="M11" i="19"/>
  <c r="L54" i="19"/>
  <c r="AJ14" i="19"/>
  <c r="AD44" i="19"/>
  <c r="X54" i="19"/>
  <c r="R14" i="19"/>
  <c r="AD24" i="19"/>
  <c r="AD34" i="19"/>
  <c r="R54" i="19"/>
  <c r="L34" i="19"/>
  <c r="AJ34" i="19"/>
  <c r="X24" i="19"/>
  <c r="AJ24" i="19"/>
  <c r="X44" i="19"/>
  <c r="R24" i="19"/>
  <c r="X34" i="19"/>
  <c r="L14" i="19"/>
  <c r="AD14" i="19"/>
  <c r="L44" i="19"/>
  <c r="R44" i="19"/>
  <c r="AD54" i="19"/>
  <c r="X14" i="19"/>
  <c r="AJ44" i="19"/>
  <c r="R34" i="19"/>
  <c r="AJ54" i="19"/>
  <c r="L24" i="19"/>
  <c r="AD29" i="19"/>
  <c r="AD19" i="19"/>
  <c r="R39" i="19"/>
  <c r="R9" i="19"/>
  <c r="X49" i="19"/>
  <c r="X9" i="19"/>
  <c r="AD39" i="19"/>
  <c r="R29" i="19"/>
  <c r="L49" i="19"/>
  <c r="X19" i="19"/>
  <c r="X29" i="19"/>
  <c r="X39" i="19"/>
  <c r="L9" i="19"/>
  <c r="AD9" i="19"/>
  <c r="AJ49" i="19"/>
  <c r="L39" i="19"/>
  <c r="R19" i="19"/>
  <c r="AJ39" i="19"/>
  <c r="AJ29" i="19"/>
  <c r="AJ19" i="19"/>
  <c r="AJ9" i="19"/>
  <c r="AD49" i="19"/>
  <c r="L19" i="19"/>
  <c r="L29" i="19"/>
  <c r="R49" i="19"/>
  <c r="AG39" i="19"/>
  <c r="AG29" i="19"/>
  <c r="AM19" i="19"/>
  <c r="O39" i="19"/>
  <c r="AG49" i="19"/>
  <c r="O29" i="19"/>
  <c r="U29" i="19"/>
  <c r="O49" i="19"/>
  <c r="U49" i="19"/>
  <c r="AA19" i="19"/>
  <c r="U39" i="19"/>
  <c r="AG9" i="19"/>
  <c r="AA39" i="19"/>
  <c r="AM49" i="19"/>
  <c r="O19" i="19"/>
  <c r="AM39" i="19"/>
  <c r="AM29" i="19"/>
  <c r="O9" i="19"/>
  <c r="AM9" i="19"/>
  <c r="AA49" i="19"/>
  <c r="AG19" i="19"/>
  <c r="U9" i="19"/>
  <c r="U19" i="19"/>
  <c r="AA9" i="19"/>
  <c r="AA29" i="19"/>
  <c r="AE54" i="19"/>
  <c r="S24" i="19"/>
  <c r="AE34" i="19"/>
  <c r="Y54" i="19"/>
  <c r="AE14" i="19"/>
  <c r="Y34" i="19"/>
  <c r="M44" i="19"/>
  <c r="AK54" i="19"/>
  <c r="M24" i="19"/>
  <c r="AK34" i="19"/>
  <c r="Y14" i="19"/>
  <c r="AK14" i="19"/>
  <c r="Y24" i="19"/>
  <c r="S44" i="19"/>
  <c r="M34" i="19"/>
  <c r="AK44" i="19"/>
  <c r="M54" i="19"/>
  <c r="Y44" i="19"/>
  <c r="S54" i="19"/>
  <c r="AK24" i="19"/>
  <c r="M14" i="19"/>
  <c r="AE44" i="19"/>
  <c r="S34" i="19"/>
  <c r="AE24" i="19"/>
  <c r="S14" i="19"/>
  <c r="AK17" i="19"/>
  <c r="S27" i="19"/>
  <c r="S37" i="19"/>
  <c r="AE27" i="19"/>
  <c r="Y47" i="19"/>
  <c r="S7" i="19"/>
  <c r="M17" i="19"/>
  <c r="AE17" i="19"/>
  <c r="AK27" i="19"/>
  <c r="Y7" i="19"/>
  <c r="Y37" i="19"/>
  <c r="AE37" i="19"/>
  <c r="Y27" i="19"/>
  <c r="M47" i="19"/>
  <c r="AE47" i="19"/>
  <c r="Y17" i="19"/>
  <c r="AE7" i="19"/>
  <c r="M27" i="19"/>
  <c r="S47" i="19"/>
  <c r="M7" i="19"/>
  <c r="M37" i="19"/>
  <c r="S17" i="19"/>
  <c r="AK7" i="19"/>
  <c r="AK47" i="19"/>
  <c r="AK37" i="19"/>
  <c r="M48" i="19"/>
  <c r="S48" i="19"/>
  <c r="AE8" i="19"/>
  <c r="AE38" i="19"/>
  <c r="M38" i="19"/>
  <c r="AE18" i="19"/>
  <c r="AK48" i="19"/>
  <c r="AK18" i="19"/>
  <c r="AK28" i="19"/>
  <c r="S28" i="19"/>
  <c r="Y48" i="19"/>
  <c r="M8" i="19"/>
  <c r="Y8" i="19"/>
  <c r="M28" i="19"/>
  <c r="AK38" i="19"/>
  <c r="M18" i="19"/>
  <c r="Y28" i="19"/>
  <c r="S38" i="19"/>
  <c r="AE48" i="19"/>
  <c r="Y18" i="19"/>
  <c r="AK8" i="19"/>
  <c r="Y38" i="19"/>
  <c r="S8" i="19"/>
  <c r="S18" i="19"/>
  <c r="AE28" i="19"/>
  <c r="AA55" i="19"/>
  <c r="O45" i="19"/>
  <c r="AA15" i="19"/>
  <c r="AM55" i="19"/>
  <c r="O55" i="19"/>
  <c r="AG35" i="19"/>
  <c r="AM25" i="19"/>
  <c r="AM35" i="19"/>
  <c r="AA25" i="19"/>
  <c r="AM45" i="19"/>
  <c r="AG25" i="19"/>
  <c r="AA35" i="19"/>
  <c r="O25" i="19"/>
  <c r="U25" i="19"/>
  <c r="AG45" i="19"/>
  <c r="U35" i="19"/>
  <c r="AA45" i="19"/>
  <c r="AM15" i="19"/>
  <c r="U45" i="19"/>
  <c r="O35" i="19"/>
  <c r="O15" i="19"/>
  <c r="AG15" i="19"/>
  <c r="U15" i="19"/>
  <c r="AG55" i="19"/>
  <c r="U55" i="19"/>
  <c r="AE40" i="19"/>
  <c r="Y30" i="19"/>
  <c r="M20" i="19"/>
  <c r="Y20" i="19"/>
  <c r="M40" i="19"/>
  <c r="M10" i="19"/>
  <c r="AK20" i="19"/>
  <c r="AK10" i="19"/>
  <c r="AK30" i="19"/>
  <c r="Y40" i="19"/>
  <c r="S40" i="19"/>
  <c r="AE30" i="19"/>
  <c r="Y10" i="19"/>
  <c r="M30" i="19"/>
  <c r="AE50" i="19"/>
  <c r="AE20" i="19"/>
  <c r="S50" i="19"/>
  <c r="S10" i="19"/>
  <c r="Y50" i="19"/>
  <c r="S30" i="19"/>
  <c r="AK50" i="19"/>
  <c r="AE10" i="19"/>
  <c r="S20" i="19"/>
  <c r="M50" i="19"/>
  <c r="AK40" i="19"/>
  <c r="AF39" i="19"/>
  <c r="AL19" i="19"/>
  <c r="N39" i="19"/>
  <c r="Z19" i="19"/>
  <c r="AF19" i="19"/>
  <c r="N29" i="19"/>
  <c r="AL29" i="19"/>
  <c r="AL39" i="19"/>
  <c r="AF49" i="19"/>
  <c r="AF9" i="19"/>
  <c r="AL9" i="19"/>
  <c r="N49" i="19"/>
  <c r="Z9" i="19"/>
  <c r="Z49" i="19"/>
  <c r="N19" i="19"/>
  <c r="Z39" i="19"/>
  <c r="T9" i="19"/>
  <c r="T39" i="19"/>
  <c r="Z29" i="19"/>
  <c r="N9" i="19"/>
  <c r="T49" i="19"/>
  <c r="T19" i="19"/>
  <c r="AL49" i="19"/>
  <c r="T29" i="19"/>
  <c r="AF29" i="19"/>
  <c r="T18" i="19"/>
  <c r="N48" i="19"/>
  <c r="N8" i="19"/>
  <c r="T28" i="19"/>
  <c r="AF38" i="19"/>
  <c r="Z28" i="19"/>
  <c r="Z18" i="19"/>
  <c r="AF8" i="19"/>
  <c r="AL8" i="19"/>
  <c r="Z48" i="19"/>
  <c r="AL48" i="19"/>
  <c r="AL28" i="19"/>
  <c r="N38" i="19"/>
  <c r="AL38" i="19"/>
  <c r="AF28" i="19"/>
  <c r="AF18" i="19"/>
  <c r="AL18" i="19"/>
  <c r="Z8" i="19"/>
  <c r="T48" i="19"/>
  <c r="T8" i="19"/>
  <c r="T38" i="19"/>
  <c r="Z38" i="19"/>
  <c r="AF48" i="19"/>
  <c r="N28" i="19"/>
  <c r="N18" i="19"/>
  <c r="AL55" i="19"/>
  <c r="Z45" i="19"/>
  <c r="Z35" i="19"/>
  <c r="N25" i="19"/>
  <c r="Z55" i="19"/>
  <c r="N45" i="19"/>
  <c r="T35" i="19"/>
  <c r="T45" i="19"/>
  <c r="AL25" i="19"/>
  <c r="AL15" i="19"/>
  <c r="N35" i="19"/>
  <c r="AL35" i="19"/>
  <c r="Z25" i="19"/>
  <c r="AF25" i="19"/>
  <c r="T15" i="19"/>
  <c r="T55" i="19"/>
  <c r="AL45" i="19"/>
  <c r="T25" i="19"/>
  <c r="AF45" i="19"/>
  <c r="AF15" i="19"/>
  <c r="N15" i="19"/>
  <c r="AF55" i="19"/>
  <c r="N55" i="19"/>
  <c r="Z15" i="19"/>
  <c r="AF35" i="19"/>
  <c r="S39" i="19"/>
  <c r="M49" i="19"/>
  <c r="AE19" i="19"/>
  <c r="S49" i="19"/>
  <c r="AK19" i="19"/>
  <c r="Y9" i="19"/>
  <c r="M29" i="19"/>
  <c r="AE49" i="19"/>
  <c r="Y39" i="19"/>
  <c r="AK49" i="19"/>
  <c r="AK29" i="19"/>
  <c r="AK39" i="19"/>
  <c r="S19" i="19"/>
  <c r="M19" i="19"/>
  <c r="AE9" i="19"/>
  <c r="AE39" i="19"/>
  <c r="M39" i="19"/>
  <c r="AK9" i="19"/>
  <c r="Y19" i="19"/>
  <c r="S29" i="19"/>
  <c r="S9" i="19"/>
  <c r="AE29" i="19"/>
  <c r="Y49" i="19"/>
  <c r="M9" i="19"/>
  <c r="Y29" i="19"/>
  <c r="O8" i="19"/>
  <c r="AA48" i="19"/>
  <c r="AM38" i="19"/>
  <c r="U48" i="19"/>
  <c r="AA18" i="19"/>
  <c r="AG18" i="19"/>
  <c r="AG48" i="19"/>
  <c r="AM18" i="19"/>
  <c r="AA28" i="19"/>
  <c r="AG28" i="19"/>
  <c r="AA8" i="19"/>
  <c r="U18" i="19"/>
  <c r="AG38" i="19"/>
  <c r="U38" i="19"/>
  <c r="AM8" i="19"/>
  <c r="AA38" i="19"/>
  <c r="AM48" i="19"/>
  <c r="U28" i="19"/>
  <c r="O38" i="19"/>
  <c r="U8" i="19"/>
  <c r="AG8" i="19"/>
  <c r="O18" i="19"/>
  <c r="O28" i="19"/>
  <c r="O48" i="19"/>
  <c r="AM28" i="19"/>
  <c r="Y33" i="19"/>
  <c r="AE13" i="19"/>
  <c r="S23" i="19"/>
  <c r="Y13" i="19"/>
  <c r="AE23" i="19"/>
  <c r="AK33" i="19"/>
  <c r="AK13" i="19"/>
  <c r="S43" i="19"/>
  <c r="M23" i="19"/>
  <c r="Y43" i="19"/>
  <c r="M43" i="19"/>
  <c r="AE43" i="19"/>
  <c r="AE53" i="19"/>
  <c r="M13" i="19"/>
  <c r="AK43" i="19"/>
  <c r="AK23" i="19"/>
  <c r="Y23" i="19"/>
  <c r="AE33" i="19"/>
  <c r="M53" i="19"/>
  <c r="S13" i="19"/>
  <c r="S33" i="19"/>
  <c r="AK53" i="19"/>
  <c r="Y53" i="19"/>
  <c r="S53" i="19"/>
  <c r="M33" i="19"/>
  <c r="AG24" i="19"/>
  <c r="O44" i="19"/>
  <c r="O24" i="19"/>
  <c r="AM14" i="19"/>
  <c r="AG34" i="19"/>
  <c r="O34" i="19"/>
  <c r="AA44" i="19"/>
  <c r="O14" i="19"/>
  <c r="AA54" i="19"/>
  <c r="U14" i="19"/>
  <c r="AM44" i="19"/>
  <c r="AA34" i="19"/>
  <c r="AM24" i="19"/>
  <c r="AM54" i="19"/>
  <c r="AG14" i="19"/>
  <c r="AM34" i="19"/>
  <c r="U54" i="19"/>
  <c r="AG44" i="19"/>
  <c r="AA24" i="19"/>
  <c r="AG54" i="19"/>
  <c r="U34" i="19"/>
  <c r="U24" i="19"/>
  <c r="AA14" i="19"/>
  <c r="O54" i="19"/>
  <c r="U44" i="19"/>
  <c r="U43" i="19"/>
  <c r="U13" i="19"/>
  <c r="AM53" i="19"/>
  <c r="AA53" i="19"/>
  <c r="AA43" i="19"/>
  <c r="O53" i="19"/>
  <c r="O23" i="19"/>
  <c r="O13" i="19"/>
  <c r="AG43" i="19"/>
  <c r="U33" i="19"/>
  <c r="U23" i="19"/>
  <c r="AM13" i="19"/>
  <c r="AM23" i="19"/>
  <c r="AG13" i="19"/>
  <c r="AA23" i="19"/>
  <c r="AG33" i="19"/>
  <c r="AA33" i="19"/>
  <c r="AM33" i="19"/>
  <c r="AA13" i="19"/>
  <c r="AG23" i="19"/>
  <c r="U53" i="19"/>
  <c r="AG53" i="19"/>
  <c r="O43" i="19"/>
  <c r="AM43" i="19"/>
  <c r="O33" i="19"/>
  <c r="AF54" i="19"/>
  <c r="AL34" i="19"/>
  <c r="AF34" i="19"/>
  <c r="AL14" i="19"/>
  <c r="AF44" i="19"/>
  <c r="T44" i="19"/>
  <c r="N14" i="19"/>
  <c r="N44" i="19"/>
  <c r="T24" i="19"/>
  <c r="N24" i="19"/>
  <c r="AL44" i="19"/>
  <c r="N34" i="19"/>
  <c r="Z44" i="19"/>
  <c r="Z24" i="19"/>
  <c r="T14" i="19"/>
  <c r="N54" i="19"/>
  <c r="T34" i="19"/>
  <c r="Z14" i="19"/>
  <c r="AF24" i="19"/>
  <c r="AF14" i="19"/>
  <c r="Z54" i="19"/>
  <c r="AL54" i="19"/>
  <c r="T54" i="19"/>
  <c r="AL24" i="19"/>
  <c r="Z34" i="19"/>
  <c r="AF53" i="19"/>
  <c r="T43" i="19"/>
  <c r="Z53" i="19"/>
  <c r="N43" i="19"/>
  <c r="T23" i="19"/>
  <c r="AF43" i="19"/>
  <c r="Z13" i="19"/>
  <c r="Z43" i="19"/>
  <c r="AF23" i="19"/>
  <c r="AL13" i="19"/>
  <c r="Z23" i="19"/>
  <c r="AL43" i="19"/>
  <c r="AF13" i="19"/>
  <c r="AL23" i="19"/>
  <c r="N13" i="19"/>
  <c r="T33" i="19"/>
  <c r="AL53" i="19"/>
  <c r="N23" i="19"/>
  <c r="N53" i="19"/>
  <c r="AF33" i="19"/>
  <c r="N33" i="19"/>
  <c r="T53" i="19"/>
  <c r="AL33" i="19"/>
  <c r="T13" i="19"/>
  <c r="Z33" i="19"/>
  <c r="Z47" i="19"/>
  <c r="T7" i="19"/>
  <c r="AL37" i="19"/>
  <c r="T17" i="19"/>
  <c r="Z17" i="19"/>
  <c r="AF7" i="19"/>
  <c r="AF37" i="19"/>
  <c r="N17" i="19"/>
  <c r="AF27" i="19"/>
  <c r="AF47" i="19"/>
  <c r="AL47" i="19"/>
  <c r="T27" i="19"/>
  <c r="Z37" i="19"/>
  <c r="T37" i="19"/>
  <c r="N37" i="19"/>
  <c r="N47" i="19"/>
  <c r="Z27" i="19"/>
  <c r="AL7" i="19"/>
  <c r="AL17" i="19"/>
  <c r="AF17" i="19"/>
  <c r="AL27" i="19"/>
  <c r="N27" i="19"/>
  <c r="N7" i="19"/>
  <c r="Z7" i="19"/>
  <c r="T47" i="19"/>
  <c r="O20" i="19"/>
  <c r="AM40" i="19"/>
  <c r="O30" i="19"/>
  <c r="AM50" i="19"/>
  <c r="AA50" i="19"/>
  <c r="AM30" i="19"/>
  <c r="AM10" i="19"/>
  <c r="AM20" i="19"/>
  <c r="O50" i="19"/>
  <c r="U30" i="19"/>
  <c r="AA10" i="19"/>
  <c r="U40" i="19"/>
  <c r="O40" i="19"/>
  <c r="U20" i="19"/>
  <c r="AG40" i="19"/>
  <c r="AG50" i="19"/>
  <c r="U50" i="19"/>
  <c r="AA30" i="19"/>
  <c r="AG10" i="19"/>
  <c r="AA40" i="19"/>
  <c r="AG20" i="19"/>
  <c r="AA20" i="19"/>
  <c r="U10" i="19"/>
  <c r="AG30" i="19"/>
  <c r="O10" i="19"/>
  <c r="AG37" i="19"/>
  <c r="AG47" i="19"/>
  <c r="U7" i="19"/>
  <c r="AM47" i="19"/>
  <c r="U27" i="19"/>
  <c r="O37" i="19"/>
  <c r="O17" i="19"/>
  <c r="AA7" i="19"/>
  <c r="AA47" i="19"/>
  <c r="O27" i="19"/>
  <c r="U37" i="19"/>
  <c r="AM17" i="19"/>
  <c r="AM37" i="19"/>
  <c r="AG27" i="19"/>
  <c r="AM7" i="19"/>
  <c r="AG7" i="19"/>
  <c r="AA17" i="19"/>
  <c r="O7" i="19"/>
  <c r="AA37" i="19"/>
  <c r="AA27" i="19"/>
  <c r="AM27" i="19"/>
  <c r="U17" i="19"/>
  <c r="U47" i="19"/>
  <c r="AG17" i="19"/>
  <c r="O47" i="19"/>
  <c r="Z40" i="19"/>
  <c r="T10" i="19"/>
  <c r="AF10" i="19"/>
  <c r="T20" i="19"/>
  <c r="N30" i="19"/>
  <c r="Z20" i="19"/>
  <c r="AF50" i="19"/>
  <c r="T50" i="19"/>
  <c r="AL30" i="19"/>
  <c r="T40" i="19"/>
  <c r="AF40" i="19"/>
  <c r="AF30" i="19"/>
  <c r="N50" i="19"/>
  <c r="AL40" i="19"/>
  <c r="AL20" i="19"/>
  <c r="Z10" i="19"/>
  <c r="AF20" i="19"/>
  <c r="N10" i="19"/>
  <c r="Z50" i="19"/>
  <c r="AL50" i="19"/>
  <c r="N40" i="19"/>
  <c r="T30" i="19"/>
  <c r="Z30" i="19"/>
  <c r="AL10" i="19"/>
  <c r="N20" i="19"/>
  <c r="J40" i="18"/>
  <c r="J8" i="18"/>
  <c r="AB40" i="18"/>
  <c r="AB32" i="18"/>
  <c r="AH32" i="18"/>
  <c r="AB8" i="18"/>
  <c r="AB24" i="18"/>
  <c r="J16" i="18"/>
  <c r="J24" i="18"/>
  <c r="P32" i="18"/>
  <c r="J32" i="18"/>
  <c r="V24" i="18"/>
  <c r="P8" i="18"/>
  <c r="P24" i="18"/>
  <c r="P16" i="18"/>
  <c r="AH16" i="18"/>
  <c r="P40" i="18"/>
  <c r="V16" i="18"/>
  <c r="V32" i="18"/>
  <c r="V8" i="18"/>
  <c r="AB16" i="18"/>
  <c r="AH24" i="18"/>
  <c r="V40" i="18"/>
  <c r="AH8" i="18"/>
  <c r="AH40" i="18"/>
  <c r="N24" i="18"/>
  <c r="AF24" i="18"/>
  <c r="T32" i="18"/>
  <c r="AF32" i="18"/>
  <c r="T16" i="18"/>
  <c r="T40" i="18"/>
  <c r="AF40" i="18"/>
  <c r="AL32" i="18"/>
  <c r="N40" i="18"/>
  <c r="Z24" i="18"/>
  <c r="AF8" i="18"/>
  <c r="T24" i="18"/>
  <c r="Z40" i="18"/>
  <c r="AL8" i="18"/>
  <c r="AL16" i="18"/>
  <c r="AL24" i="18"/>
  <c r="AL40" i="18"/>
  <c r="Z16" i="18"/>
  <c r="T8" i="18"/>
  <c r="AF16" i="18"/>
  <c r="Z32" i="18"/>
  <c r="N8" i="18"/>
  <c r="N32" i="18"/>
  <c r="N16" i="18"/>
  <c r="Z8" i="18"/>
  <c r="R34" i="18"/>
  <c r="X42" i="18"/>
  <c r="L34" i="18"/>
  <c r="AD34" i="18"/>
  <c r="AJ42" i="18"/>
  <c r="AD10" i="18"/>
  <c r="R10" i="18"/>
  <c r="R42" i="18"/>
  <c r="L42" i="18"/>
  <c r="X26" i="18"/>
  <c r="L26" i="18"/>
  <c r="AJ18" i="18"/>
  <c r="X18" i="18"/>
  <c r="AJ26" i="18"/>
  <c r="R18" i="18"/>
  <c r="X34" i="18"/>
  <c r="AJ10" i="18"/>
  <c r="AD26" i="18"/>
  <c r="AD42" i="18"/>
  <c r="AJ34" i="18"/>
  <c r="X10" i="18"/>
  <c r="R26" i="18"/>
  <c r="AD18" i="18"/>
  <c r="L10" i="18"/>
  <c r="L18" i="18"/>
  <c r="L16" i="18"/>
  <c r="R40" i="18"/>
  <c r="R24" i="18"/>
  <c r="L40" i="18"/>
  <c r="L8" i="18"/>
  <c r="X16" i="18"/>
  <c r="X32" i="18"/>
  <c r="R32" i="18"/>
  <c r="AJ40" i="18"/>
  <c r="AJ16" i="18"/>
  <c r="R16" i="18"/>
  <c r="R8" i="18"/>
  <c r="AD40" i="18"/>
  <c r="AD32" i="18"/>
  <c r="AJ32" i="18"/>
  <c r="AD24" i="18"/>
  <c r="AD8" i="18"/>
  <c r="L24" i="18"/>
  <c r="X40" i="18"/>
  <c r="X24" i="18"/>
  <c r="AJ8" i="18"/>
  <c r="AJ24" i="18"/>
  <c r="L32" i="18"/>
  <c r="AD16" i="18"/>
  <c r="X8" i="18"/>
  <c r="Z42" i="18"/>
  <c r="AF18" i="18"/>
  <c r="T18" i="18"/>
  <c r="Z26" i="18"/>
  <c r="AF34" i="18"/>
  <c r="AL34" i="18"/>
  <c r="AF42" i="18"/>
  <c r="N42" i="18"/>
  <c r="T10" i="18"/>
  <c r="Z18" i="18"/>
  <c r="AL10" i="18"/>
  <c r="AL42" i="18"/>
  <c r="AL26" i="18"/>
  <c r="AF26" i="18"/>
  <c r="N34" i="18"/>
  <c r="Z10" i="18"/>
  <c r="N18" i="18"/>
  <c r="AF10" i="18"/>
  <c r="T26" i="18"/>
  <c r="N26" i="18"/>
  <c r="T34" i="18"/>
  <c r="AL18" i="18"/>
  <c r="T42" i="18"/>
  <c r="N10" i="18"/>
  <c r="Z34" i="18"/>
  <c r="AD30" i="18"/>
  <c r="X6" i="18"/>
  <c r="AJ38" i="18"/>
  <c r="AJ30" i="18"/>
  <c r="AJ22" i="18"/>
  <c r="R22" i="18"/>
  <c r="X30" i="18"/>
  <c r="AJ6" i="18"/>
  <c r="L6" i="18"/>
  <c r="L38" i="18"/>
  <c r="R30" i="18"/>
  <c r="AD14" i="18"/>
  <c r="X22" i="18"/>
  <c r="AD38" i="18"/>
  <c r="L14" i="18"/>
  <c r="AD6" i="18"/>
  <c r="AD22" i="18"/>
  <c r="X38" i="18"/>
  <c r="L30" i="18"/>
  <c r="L22" i="18"/>
  <c r="R38" i="18"/>
  <c r="R6" i="18"/>
  <c r="AJ14" i="18"/>
  <c r="X14" i="18"/>
  <c r="R14" i="18"/>
  <c r="AH12" i="18"/>
  <c r="V12" i="18"/>
  <c r="J20" i="18"/>
  <c r="V28" i="18"/>
  <c r="J44" i="18"/>
  <c r="AH44" i="18"/>
  <c r="AB28" i="18"/>
  <c r="P28" i="18"/>
  <c r="AH28" i="18"/>
  <c r="V36" i="18"/>
  <c r="P12" i="18"/>
  <c r="V20" i="18"/>
  <c r="AH20" i="18"/>
  <c r="AB20" i="18"/>
  <c r="P44" i="18"/>
  <c r="J28" i="18"/>
  <c r="AB12" i="18"/>
  <c r="P20" i="18"/>
  <c r="AB36" i="18"/>
  <c r="P36" i="18"/>
  <c r="J12" i="18"/>
  <c r="AB44" i="18"/>
  <c r="AH36" i="18"/>
  <c r="V44" i="18"/>
  <c r="J36" i="18"/>
  <c r="AB10" i="18"/>
  <c r="J42" i="18"/>
  <c r="J18" i="18"/>
  <c r="P34" i="18"/>
  <c r="AB18" i="18"/>
  <c r="AH34" i="18"/>
  <c r="J26" i="18"/>
  <c r="P10" i="18"/>
  <c r="AH10" i="18"/>
  <c r="V34" i="18"/>
  <c r="P18" i="18"/>
  <c r="P42" i="18"/>
  <c r="AH42" i="18"/>
  <c r="V18" i="18"/>
  <c r="AB26" i="18"/>
  <c r="AB34" i="18"/>
  <c r="AH26" i="18"/>
  <c r="AB42" i="18"/>
  <c r="V26" i="18"/>
  <c r="AH18" i="18"/>
  <c r="V42" i="18"/>
  <c r="J34" i="18"/>
  <c r="P26" i="18"/>
  <c r="J10" i="18"/>
  <c r="V10" i="18"/>
  <c r="AF30" i="18"/>
  <c r="T14" i="18"/>
  <c r="Z22" i="18"/>
  <c r="AL38" i="18"/>
  <c r="T30" i="18"/>
  <c r="N14" i="18"/>
  <c r="T38" i="18"/>
  <c r="AL6" i="18"/>
  <c r="T22" i="18"/>
  <c r="Z14" i="18"/>
  <c r="AL14" i="18"/>
  <c r="Z38" i="18"/>
  <c r="N22" i="18"/>
  <c r="AF22" i="18"/>
  <c r="Z6" i="18"/>
  <c r="N6" i="18"/>
  <c r="AF6" i="18"/>
  <c r="AF14" i="18"/>
  <c r="AF38" i="18"/>
  <c r="N38" i="18"/>
  <c r="AL30" i="18"/>
  <c r="Z30" i="18"/>
  <c r="AL22" i="18"/>
  <c r="N30" i="18"/>
  <c r="T6" i="18"/>
  <c r="P14" i="18"/>
  <c r="J38" i="18"/>
  <c r="V22" i="18"/>
  <c r="AH6" i="18"/>
  <c r="V14" i="18"/>
  <c r="V6" i="18"/>
  <c r="J6" i="18"/>
  <c r="AH14" i="18"/>
  <c r="P30" i="18"/>
  <c r="AH38" i="18"/>
  <c r="AH22" i="18"/>
  <c r="J14" i="18"/>
  <c r="P6" i="18"/>
  <c r="AB38" i="18"/>
  <c r="AB22" i="18"/>
  <c r="P22" i="18"/>
  <c r="V30" i="18"/>
  <c r="AB30" i="18"/>
  <c r="AB14" i="18"/>
  <c r="AH30" i="18"/>
  <c r="J30" i="18"/>
  <c r="J22" i="18"/>
  <c r="P38" i="18"/>
  <c r="V38" i="18"/>
  <c r="AB6" i="18"/>
  <c r="P6" i="19"/>
  <c r="V25" i="19"/>
  <c r="AH15" i="19"/>
  <c r="V45" i="19"/>
  <c r="V35" i="19"/>
  <c r="J15" i="19"/>
  <c r="J55" i="19"/>
  <c r="AB45" i="19"/>
  <c r="AH25" i="19"/>
  <c r="AB55" i="19"/>
  <c r="AH55" i="19"/>
  <c r="AB15" i="19"/>
  <c r="AB25" i="19"/>
  <c r="P15" i="19"/>
  <c r="P45" i="19"/>
  <c r="J45" i="19"/>
  <c r="V15" i="19"/>
  <c r="P25" i="19"/>
  <c r="J35" i="19"/>
  <c r="P35" i="19"/>
  <c r="AH45" i="19"/>
  <c r="AH35" i="19"/>
  <c r="J25" i="19"/>
  <c r="V55" i="19"/>
  <c r="AB35" i="19"/>
  <c r="P55" i="19"/>
  <c r="L36" i="19"/>
  <c r="X6" i="19"/>
  <c r="AJ6" i="19"/>
  <c r="L16" i="19"/>
  <c r="X26" i="19"/>
  <c r="L6" i="19"/>
  <c r="X16" i="19"/>
  <c r="AD36" i="19"/>
  <c r="AD16" i="19"/>
  <c r="L26" i="19"/>
  <c r="AJ46" i="19"/>
  <c r="X36" i="19"/>
  <c r="L46" i="19"/>
  <c r="R6" i="19"/>
  <c r="AD6" i="19"/>
  <c r="R36" i="19"/>
  <c r="AJ36" i="19"/>
  <c r="AJ26" i="19"/>
  <c r="R46" i="19"/>
  <c r="R26" i="19"/>
  <c r="R16" i="19"/>
  <c r="AD46" i="19"/>
  <c r="AD26" i="19"/>
  <c r="X46" i="19"/>
  <c r="AJ16" i="19"/>
  <c r="V26" i="19"/>
  <c r="P16" i="19"/>
  <c r="J46" i="19"/>
  <c r="J16" i="19"/>
  <c r="AH26" i="19"/>
  <c r="J36" i="19"/>
  <c r="AB26" i="19"/>
  <c r="P36" i="19"/>
  <c r="J26" i="19"/>
  <c r="J6" i="19"/>
  <c r="AB36" i="19"/>
  <c r="AB46" i="19"/>
  <c r="AB16" i="19"/>
  <c r="AB6" i="19"/>
  <c r="V36" i="19"/>
  <c r="AH46" i="19"/>
  <c r="V46" i="19"/>
  <c r="V6" i="19"/>
  <c r="AH16" i="19"/>
  <c r="P46" i="19"/>
  <c r="V16" i="19"/>
  <c r="P26" i="19"/>
  <c r="AH6" i="19"/>
  <c r="AH36" i="19"/>
  <c r="W36" i="19"/>
  <c r="Q6" i="19"/>
  <c r="AC36" i="19"/>
  <c r="K6" i="19"/>
  <c r="K16" i="19"/>
  <c r="Q16" i="19"/>
  <c r="AI6" i="19"/>
  <c r="K46" i="19"/>
  <c r="AI16" i="19"/>
  <c r="AI46" i="19"/>
  <c r="Q36" i="19"/>
  <c r="AC46" i="19"/>
  <c r="W6" i="19"/>
  <c r="W26" i="19"/>
  <c r="Q46" i="19"/>
  <c r="K26" i="19"/>
  <c r="AC26" i="19"/>
  <c r="W46" i="19"/>
  <c r="AC16" i="19"/>
  <c r="AI36" i="19"/>
  <c r="W16" i="19"/>
  <c r="AI26" i="19"/>
  <c r="K36" i="19"/>
  <c r="AC6" i="19"/>
  <c r="Q26" i="19"/>
  <c r="Y16" i="19"/>
  <c r="M6" i="19"/>
  <c r="AK46" i="19"/>
  <c r="AK16" i="19"/>
  <c r="M16" i="19"/>
  <c r="Y6" i="19"/>
  <c r="M46" i="19"/>
  <c r="S6" i="19"/>
  <c r="S36" i="19"/>
  <c r="Y46" i="19"/>
  <c r="AK36" i="19"/>
  <c r="AE36" i="19"/>
  <c r="S26" i="19"/>
  <c r="AE26" i="19"/>
  <c r="AE6" i="19"/>
  <c r="AE46" i="19"/>
  <c r="M26" i="19"/>
  <c r="Y26" i="19"/>
  <c r="M36" i="19"/>
  <c r="AE16" i="19"/>
  <c r="S46" i="19"/>
  <c r="AK26" i="19"/>
  <c r="AK6" i="19"/>
  <c r="S16" i="19"/>
  <c r="Y36" i="19"/>
  <c r="N46" i="19"/>
  <c r="AF26" i="19"/>
  <c r="AF46" i="19"/>
  <c r="N26" i="19"/>
  <c r="N36" i="19"/>
  <c r="N6" i="19"/>
  <c r="T16" i="19"/>
  <c r="Z6" i="19"/>
  <c r="AL46" i="19"/>
  <c r="AF6" i="19"/>
  <c r="AF36" i="19"/>
  <c r="AL16" i="19"/>
  <c r="Z26" i="19"/>
  <c r="T46" i="19"/>
  <c r="Z16" i="19"/>
  <c r="N16" i="19"/>
  <c r="Z46" i="19"/>
  <c r="AF16" i="19"/>
  <c r="AL6" i="19"/>
  <c r="T26" i="19"/>
  <c r="T6" i="19"/>
  <c r="AL26" i="19"/>
  <c r="T36" i="19"/>
  <c r="AL36" i="19"/>
  <c r="Z36" i="19"/>
  <c r="O6" i="19"/>
  <c r="AG46" i="19"/>
  <c r="AG6" i="19"/>
  <c r="O36" i="19"/>
  <c r="AM6" i="19"/>
  <c r="AG36" i="19"/>
  <c r="AM46" i="19"/>
  <c r="AA36" i="19"/>
  <c r="AA16" i="19"/>
  <c r="AA46" i="19"/>
  <c r="U26" i="19"/>
  <c r="O26" i="19"/>
  <c r="U6" i="19"/>
  <c r="AA26" i="19"/>
  <c r="U46" i="19"/>
  <c r="U16" i="19"/>
  <c r="U36" i="19"/>
  <c r="AM16" i="19"/>
  <c r="AM26" i="19"/>
  <c r="O46" i="19"/>
  <c r="AG26" i="19"/>
  <c r="AM36" i="19"/>
  <c r="AG16" i="19"/>
  <c r="AA6" i="19"/>
  <c r="O16" i="19"/>
  <c r="I10" i="28"/>
  <c r="B221" i="13" a="1"/>
  <c r="B221" i="13" l="1"/>
  <c r="H210" i="13"/>
  <c r="B223" i="13" l="1"/>
  <c r="B222" i="13"/>
</calcChain>
</file>

<file path=xl/comments1.xml><?xml version="1.0" encoding="utf-8"?>
<comments xmlns="http://schemas.openxmlformats.org/spreadsheetml/2006/main">
  <authors>
    <author>tc={674005AC-8A67-4C83-91DD-D56D131B711B}</author>
    <author>Johanna E. Neira López</author>
  </authors>
  <commentList>
    <comment ref="AM39" authorId="0" shapeId="0">
      <text>
        <r>
          <rPr>
            <sz val="11"/>
            <color theme="1"/>
            <rFont val="Calibri"/>
            <family val="2"/>
            <scheme val="minor"/>
          </rPr>
          <t>[Comentario encadenado]
Su versión de Excel le permite leer este comentario encadenado; sin embargo, las ediciones que se apliquen se quitarán si el archivo se abre en una versión más reciente de Excel. Más información: https://go.microsoft.com/fwlink/?linkid=870924
Comentario:
    Que tratamiento le van a dar al riesgo?</t>
        </r>
      </text>
    </comment>
    <comment ref="B90" authorId="1" shapeId="0">
      <text>
        <r>
          <rPr>
            <b/>
            <sz val="11"/>
            <color indexed="81"/>
            <rFont val="Tahoma"/>
            <family val="2"/>
          </rPr>
          <t>Johanna E. Neira López:</t>
        </r>
        <r>
          <rPr>
            <sz val="11"/>
            <color indexed="81"/>
            <rFont val="Tahoma"/>
            <family val="2"/>
          </rPr>
          <t xml:space="preserve">
en el archivo de cadena de valor se equivocaron colocando vigilancia</t>
        </r>
      </text>
    </comment>
  </commentList>
</comments>
</file>

<file path=xl/comments2.xml><?xml version="1.0" encoding="utf-8"?>
<comments xmlns="http://schemas.openxmlformats.org/spreadsheetml/2006/main">
  <authors>
    <author>tc={78D0C1E4-620B-494F-BF03-C301B87D241C}</author>
  </authors>
  <commentList>
    <comment ref="F39" authorId="0" shapeId="0">
      <text>
        <r>
          <rPr>
            <sz val="11"/>
            <color theme="1"/>
            <rFont val="Calibri"/>
            <family val="2"/>
            <scheme val="minor"/>
          </rPr>
          <t>[Comentario encadenado]
Su versión de Excel le permite leer este comentario encadenado; sin embargo, las ediciones que se apliquen se quitarán si el archivo se abre en una versión más reciente de Excel. Más información: https://go.microsoft.com/fwlink/?linkid=870924
Comentario:
    EL ACTUAL ESTÁ INCOMPLETO</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<sst xmlns="http://schemas.openxmlformats.org/spreadsheetml/2006/main" count="3359" uniqueCount="991">
  <si>
    <t>Direccionamiento Estratégico</t>
  </si>
  <si>
    <t>Gestión del Conocimiento y la Innovación</t>
  </si>
  <si>
    <t>Gestión de Comunicaciones</t>
  </si>
  <si>
    <t>Gestión Administrativa</t>
  </si>
  <si>
    <t>Gestión Jurídica</t>
  </si>
  <si>
    <t>Gestión Contractual</t>
  </si>
  <si>
    <t>Gestión Financiera</t>
  </si>
  <si>
    <t>Gestión Documental</t>
  </si>
  <si>
    <t>Evaluación Independiente</t>
  </si>
  <si>
    <t>Control Interno Disciplinario</t>
  </si>
  <si>
    <t>Fecha de actualización del mapa de riesgos:</t>
  </si>
  <si>
    <t xml:space="preserve">OJO ACÁ ESTOY CODIFICANDO LOS RIESGOS….ESTOS CÓDIGOS NO ESTÁN EN LAS VERSIONES OFICIALES </t>
  </si>
  <si>
    <t>Identificación del riesgo</t>
  </si>
  <si>
    <t>Análisis del riesgo inherente</t>
  </si>
  <si>
    <t>Evaluación del riesgo - Valoración de los controles</t>
  </si>
  <si>
    <t>Evaluación del riesgo - Nivel del riesgo residual</t>
  </si>
  <si>
    <t>Plan de Acción</t>
  </si>
  <si>
    <t>Seguimiento al plan de acción por parte del Líder del proceso</t>
  </si>
  <si>
    <t>Seguimiento a la aplicación de los controles</t>
  </si>
  <si>
    <t xml:space="preserve">Referencia </t>
  </si>
  <si>
    <t>Proceso</t>
  </si>
  <si>
    <t xml:space="preserve">Objetivo Estratégico </t>
  </si>
  <si>
    <t>Objetivo del proceso</t>
  </si>
  <si>
    <t>¿Que puede suceder?</t>
  </si>
  <si>
    <t>Impacto</t>
  </si>
  <si>
    <t>Causa Inmediata</t>
  </si>
  <si>
    <t>Causa Raíz</t>
  </si>
  <si>
    <t>Descripción del Riesgo</t>
  </si>
  <si>
    <t>Clasificación del Riesgo</t>
  </si>
  <si>
    <t>Probabilidad Inherente</t>
  </si>
  <si>
    <t>%</t>
  </si>
  <si>
    <t>Impacto 
Inherente</t>
  </si>
  <si>
    <t>Zona de Riesgo Inherente</t>
  </si>
  <si>
    <t>No. Control</t>
  </si>
  <si>
    <t>Control</t>
  </si>
  <si>
    <t>Responsable 
¿Quién?</t>
  </si>
  <si>
    <t>Periodicidad
¿Cada cuanto?</t>
  </si>
  <si>
    <t>Propósito del control 
Acción - ¿Qué?</t>
  </si>
  <si>
    <t xml:space="preserve">Complemento 
¿Cómo se realiza? </t>
  </si>
  <si>
    <t>¿Qué hacer en caso de no cumplir el control o que este se desvíe?</t>
  </si>
  <si>
    <t>Probabilidad Residual</t>
  </si>
  <si>
    <t>Probabilidad Residual Final</t>
  </si>
  <si>
    <t>Impacto Residual Final</t>
  </si>
  <si>
    <t>Zona de Riesgo Final</t>
  </si>
  <si>
    <t>Tratamiento</t>
  </si>
  <si>
    <t xml:space="preserve">Acción o actividad a realizar </t>
  </si>
  <si>
    <t>Responsable</t>
  </si>
  <si>
    <t>Fecha límite para su implementación</t>
  </si>
  <si>
    <t>Fecha en que se realiza el seguimiento</t>
  </si>
  <si>
    <t xml:space="preserve">Descripción del avance </t>
  </si>
  <si>
    <t>Estado</t>
  </si>
  <si>
    <t xml:space="preserve">Descripción de ejecución del control </t>
  </si>
  <si>
    <t>Evidencia de ejecución del control</t>
  </si>
  <si>
    <t>Tipo</t>
  </si>
  <si>
    <t>Implementación</t>
  </si>
  <si>
    <t>Documentación</t>
  </si>
  <si>
    <t>Frecuencia</t>
  </si>
  <si>
    <t>Evidencia</t>
  </si>
  <si>
    <t>Fortalecimiento Institucional</t>
  </si>
  <si>
    <t>Divulgar oportunamente información a los diferentes grupos de valor y de interés, a través de la implementación de estrategias y el  fortalecimiento de los canales de comunicación, con el fin mejorar la interacción con la ciudadanía y el posicionamiento de la imagen institucional.</t>
  </si>
  <si>
    <t>Reputacional</t>
  </si>
  <si>
    <t>Ejecución y Administración de procesos</t>
  </si>
  <si>
    <t>Media</t>
  </si>
  <si>
    <t xml:space="preserve">     El riesgo afecta la imagen de la entidad a nivel nacional, con efecto publicitarios sostenible a nivel país</t>
  </si>
  <si>
    <t>Catastrófico</t>
  </si>
  <si>
    <t>Extremo</t>
  </si>
  <si>
    <t>Probabilidad</t>
  </si>
  <si>
    <t>Detectivo</t>
  </si>
  <si>
    <t>Manual</t>
  </si>
  <si>
    <t>Documentado</t>
  </si>
  <si>
    <t>Continua</t>
  </si>
  <si>
    <t>Con Registro</t>
  </si>
  <si>
    <t>Reducir (mitigar)</t>
  </si>
  <si>
    <t>Revisión y concertación con el Despacho de la información institucional a publicar</t>
  </si>
  <si>
    <t>Profesional o contratista del equipo de comunicaciones y Superintendente</t>
  </si>
  <si>
    <t>Cada vez que se solicite</t>
  </si>
  <si>
    <t>Revisar con el Superintendente la información a publicar.</t>
  </si>
  <si>
    <t>Chat con equipo de comunicaciones y Despacho en el que se informan las situaciones que deben ser difundidas</t>
  </si>
  <si>
    <t>Preventivo</t>
  </si>
  <si>
    <t>Baja</t>
  </si>
  <si>
    <t>Correctivo</t>
  </si>
  <si>
    <t>Aleatoria</t>
  </si>
  <si>
    <t>Mayor</t>
  </si>
  <si>
    <t>Alto</t>
  </si>
  <si>
    <t>Semanal</t>
  </si>
  <si>
    <t>Gestión de las TICs</t>
  </si>
  <si>
    <t>Fortalecer las Tecnologías de la Información y las Telecomunicaciones.</t>
  </si>
  <si>
    <t xml:space="preserve">Proveer, gestionar y mantener los sistemas de información, infraestructura y los servicios de TIC  seguros interoperables y de calidad por medio de la implementación de planes, políticas y estándares  y buenas prácticas en tecnologías de la información con el fin de contribuir al cumplimiento de los objetivos estratégicos a través de la transformación digital y la toma de decisiones basados en datos. </t>
  </si>
  <si>
    <t>Económico y Reputacional</t>
  </si>
  <si>
    <t>Fallas Tecnologicas</t>
  </si>
  <si>
    <t xml:space="preserve">     Mayor a 500 SMLMV </t>
  </si>
  <si>
    <t>Diaria</t>
  </si>
  <si>
    <t>Automático</t>
  </si>
  <si>
    <t>Sin Documentar</t>
  </si>
  <si>
    <t>Muy Baja</t>
  </si>
  <si>
    <t>Anual</t>
  </si>
  <si>
    <t>Administrar y garantizar el financiamiento de la Superintendencia de Transporte, mediante la gestión presupuestal, el recaudo de ingresos, el pago de las obligaciones y la generación de información económica, financiera y contable, para el cumplimiento de los fines institucionales.</t>
  </si>
  <si>
    <t>Económico</t>
  </si>
  <si>
    <t>Mensual</t>
  </si>
  <si>
    <t xml:space="preserve">     Entre 100 y 500 SMLMV </t>
  </si>
  <si>
    <t>Semestral</t>
  </si>
  <si>
    <t>Establecer lineamientos estratégicos y de operación en la entidad mediante procedimientos y metodologías de planeación y mejoramiento continuo para el cumplimiento de los objetivos institucionales, sectoriales y metas del plan nacional de desarrollo.</t>
  </si>
  <si>
    <t>Alta</t>
  </si>
  <si>
    <t xml:space="preserve">     El riesgo afecta la imagen de la entidad internamente, de conocimiento general, nivel interno, de junta directiva y accionistas y/o de proveedores</t>
  </si>
  <si>
    <t>Menor</t>
  </si>
  <si>
    <t>Moderado</t>
  </si>
  <si>
    <t/>
  </si>
  <si>
    <t xml:space="preserve">     El riesgo afecta la imagen de  la entidad con efecto publicitario sostenido a nivel de sector administrativo, nivel departamental o municipal</t>
  </si>
  <si>
    <t>Divulgar oportunamente información a los diferentes grupos de interés, a través de la implementación de estrategias y el  fortalecimiento de los canales de comunicación, con el fin mejorar la interacción con la ciudadanía y el posicionamiento de la imagen institucional.</t>
  </si>
  <si>
    <t>Usuarios, productos y practicas , organizacionales</t>
  </si>
  <si>
    <t xml:space="preserve">     Entre 10 y 50 SMLMV </t>
  </si>
  <si>
    <t>Bajo</t>
  </si>
  <si>
    <t>Vigilancia</t>
  </si>
  <si>
    <t>Fortalecer la Vigilancia.</t>
  </si>
  <si>
    <t>mensual</t>
  </si>
  <si>
    <t xml:space="preserve">     El riesgo afecta la imagen de la entidad con algunos usuarios de relevancia frente al logro de los objetivos</t>
  </si>
  <si>
    <t>Sin Registro</t>
  </si>
  <si>
    <t xml:space="preserve">Control </t>
  </si>
  <si>
    <t>Imponer sanciones, expedir órdenes preventivas y correctivas, por medio de los procedimientos establecidos en la ley, en función de la debida prestación del servicio público de transporte, infraestructura, servicios conexos y complementarios, así como las de protección de los intereses, derechos de los usuarios del transporte y el permanente cumplimiento de las finalidades constitucionales y legales.</t>
  </si>
  <si>
    <t xml:space="preserve">Inspección </t>
  </si>
  <si>
    <t>Muy Alta</t>
  </si>
  <si>
    <t>Gestión del Talento Humano</t>
  </si>
  <si>
    <t>Gestionar las acciones tendientes al cumplimiento de planes y programas que permitan el fortalecimiento de habilidades, competencias, cultura organizacional y calidad de vida de los servidores públicos al interior de la entidad.</t>
  </si>
  <si>
    <t xml:space="preserve">     El riesgo afecta la imagen de alguna área de la organización</t>
  </si>
  <si>
    <t>Leve</t>
  </si>
  <si>
    <t>Servidor(a) público(a) designado(a)</t>
  </si>
  <si>
    <t xml:space="preserve">     Entre 50 y 100 SMLMV </t>
  </si>
  <si>
    <t>Gestionar la adquisición de Bienes, Productos, Recursos y Servicios en estricta observancia de la normatividad vigente a través de la aplicación de las herramientas dispuestas por el Gobierno Nacional de forma eficiente y oportuna para el cumplimiento del Plan Anual de Adquisiciones y así satisfacer las necesidades institucionales.</t>
  </si>
  <si>
    <t xml:space="preserve">     Afectación menor a 10 SMLMV .</t>
  </si>
  <si>
    <t>P. CID-RG-1</t>
  </si>
  <si>
    <t xml:space="preserve">Ejercer la función disciplinaria en primera instancia en la Superintendencia de Transporte por medio del seguimiento y gestión eficiente de los procesos de acuerdo a los principios rectores de la ley disciplinaria, para asegurar el correcto ejercicio del servicio público. </t>
  </si>
  <si>
    <t>Asignación las quejas, denuncias, o informes y expedientes que se reciben o se están gestionando.</t>
  </si>
  <si>
    <t>Líder de proceso de Control Interno Disciplinario</t>
  </si>
  <si>
    <t>Mensualmente</t>
  </si>
  <si>
    <t>Asignar las quejas, denuncias, o informes y expedientes que se reciben o se están gestionando</t>
  </si>
  <si>
    <t>Mapa de Riesgos Institucional 
2. Riesgos de  Corrupción</t>
  </si>
  <si>
    <r>
      <t xml:space="preserve">Código: </t>
    </r>
    <r>
      <rPr>
        <sz val="12"/>
        <color theme="1"/>
        <rFont val="Arial Narrow"/>
        <family val="2"/>
      </rPr>
      <t>DE-FR-002</t>
    </r>
    <r>
      <rPr>
        <b/>
        <sz val="12"/>
        <color theme="1"/>
        <rFont val="Arial Narrow"/>
        <family val="2"/>
      </rPr>
      <t xml:space="preserve">
Versión: </t>
    </r>
    <r>
      <rPr>
        <sz val="12"/>
        <color theme="1"/>
        <rFont val="Arial Narrow"/>
        <family val="2"/>
      </rPr>
      <t>2</t>
    </r>
    <r>
      <rPr>
        <b/>
        <sz val="12"/>
        <color theme="1"/>
        <rFont val="Arial Narrow"/>
        <family val="2"/>
      </rPr>
      <t xml:space="preserve">
Fecha de aprobación: </t>
    </r>
    <r>
      <rPr>
        <sz val="12"/>
        <color theme="1"/>
        <rFont val="Arial Narrow"/>
        <family val="2"/>
      </rPr>
      <t>21-jun-2022</t>
    </r>
  </si>
  <si>
    <t>Frecuencia o factibilidad</t>
  </si>
  <si>
    <t>Resultado riesgo</t>
  </si>
  <si>
    <t>Diseño del control</t>
  </si>
  <si>
    <t>Ejecución del control</t>
  </si>
  <si>
    <t>Solidez individual del control</t>
  </si>
  <si>
    <t>Debe establecer acciones para fortalecer el control</t>
  </si>
  <si>
    <t>Solidez del conjunto de controles</t>
  </si>
  <si>
    <t>A. DE-RC-1</t>
  </si>
  <si>
    <t xml:space="preserve">Direccionamiento indebido de  los recursos de los proyectos de inversión para favorecer a terceros </t>
  </si>
  <si>
    <t>Modificar las actividades requeridas para el logro de las metas establecidas de los Proyectos de Inversión</t>
  </si>
  <si>
    <t>Debilidad de los sistemas de control y/o supervisión</t>
  </si>
  <si>
    <t>Posibilidad de afectación reputacional y económica por modificar las actividades requeridas para el logro de las metas establecidas de los Proyectos de Inversión para beneficio a terceros, debido a la debilidad de los sistemas de control y/o supervisión</t>
  </si>
  <si>
    <t xml:space="preserve">Corrupción </t>
  </si>
  <si>
    <t>Improbable</t>
  </si>
  <si>
    <t>Procedimiento para la formulación y seguimiento a los proyectos de inversión. (DE-PR-03 Gestión de la Inversión)</t>
  </si>
  <si>
    <t>S</t>
  </si>
  <si>
    <t>Monitorear la ejecución de los recursos de los proyectos de inversión</t>
  </si>
  <si>
    <t>Descargando del SIIF-Nación los listados y reportes de ejecución presupuestal  para la actualización del seguimiento a los proyectos de inversión</t>
  </si>
  <si>
    <t>El control siempre se aplica porque es obligatorio puesto que de no realizarlo se incumpliría el reporte en la plataforma SPI del DNP</t>
  </si>
  <si>
    <t>Reporte de seguimiento (archivo excel)</t>
  </si>
  <si>
    <t>FUERTE</t>
  </si>
  <si>
    <t>NO</t>
  </si>
  <si>
    <t>Acompañar a las dependencias responsables de las iniciativas de inversión, en la gestión para el desarrollo de las contrataciones por proyecto de inversión</t>
  </si>
  <si>
    <t>Jefe OAP
Profesional Especializado</t>
  </si>
  <si>
    <t>Reporte de seguimiento SPI en plataforma del DNP</t>
  </si>
  <si>
    <t>Profesional especializado OAP (rol formulador)</t>
  </si>
  <si>
    <t>Reportar el avance físico, económico y de gestión de los recursos de inversión para el cumplimiento de sus indicadores</t>
  </si>
  <si>
    <t>Ingresando a la plataforma SPI del DNP, logea usuario del rol formulador y alimenta el avance de cada uno de los rubros e indicadores asociados para el proyecto de inversión</t>
  </si>
  <si>
    <t>Si el control se devía el DNP requiere a la Superintendencia comunicando el incumplimiento en el reporte</t>
  </si>
  <si>
    <t>Ficha EBI actualizada y publicada trimestralmente en página web</t>
  </si>
  <si>
    <t>Hacer reuniones de seguimiento con los responsables de las iniciativas de inversión y con  jefes.</t>
  </si>
  <si>
    <t xml:space="preserve">Modificaciones al Plan Anual de Adquisiciones </t>
  </si>
  <si>
    <t>Jefe Oficina de Planeación</t>
  </si>
  <si>
    <t xml:space="preserve">Revisar e incluir en el PAA, la información correspondiente a las contrataciones asociadas a los recursos de inversión </t>
  </si>
  <si>
    <t>Verificando que la información del contrato corresponde a lo descrito en la ficha EBI</t>
  </si>
  <si>
    <t>No se acepta la solicitud de modificación en el PAA</t>
  </si>
  <si>
    <t xml:space="preserve">Correos electrónicos y Memorando de Visto Bueno a la solicitud de modificación </t>
  </si>
  <si>
    <t>D. G.TICS-RC-1</t>
  </si>
  <si>
    <t>Incumplimiento de los requisitos establecidos en las leyes y normatividad vigente para contratación estatal en la etapa pre contractual.</t>
  </si>
  <si>
    <t>Falta de controles dentro del proceso precontractual al interior de la OTIC.</t>
  </si>
  <si>
    <t xml:space="preserve">Falta de conocimiento en la aplicación del manual de contratación de la entidad </t>
  </si>
  <si>
    <t>Posibilidad de daño económico y reputacional por el incumplimiento de los requisitos establecidos en las leyes y normatividad vigente en procesos de contratación en la etapa precontractual y por falta de conocimiento en la aplicación en el manual de contratación de la Entidad.</t>
  </si>
  <si>
    <t>Probable</t>
  </si>
  <si>
    <t>Manual de contratación actualizado.</t>
  </si>
  <si>
    <t xml:space="preserve">Jefe Oficina Gestión Contractual </t>
  </si>
  <si>
    <t xml:space="preserve">Semestralmente </t>
  </si>
  <si>
    <t xml:space="preserve">Asegurar que se cumplan las etapas del proceso contractual </t>
  </si>
  <si>
    <t>Capacitación periodica a los funcionarios y contratistas responsables de la contratación TIC</t>
  </si>
  <si>
    <t>Reportar ante el proceso de control interno y disciplinario</t>
  </si>
  <si>
    <t xml:space="preserve">Proceso contractual irregual o incompleto </t>
  </si>
  <si>
    <t xml:space="preserve">1. Capacitación periodica del personal que administra los contratos en los procesos </t>
  </si>
  <si>
    <t>Profesional asignado por el lider del  Proceso de Gestión TICs</t>
  </si>
  <si>
    <t>Capacitaciones al personal de la Entidad que maneja temas de contratación.</t>
  </si>
  <si>
    <t>Jefe Oficina de Tecnologìas de la Información y las Comunicaciones</t>
  </si>
  <si>
    <t>Mantener actualizados a los colaboradores en temas de contratación estatal.</t>
  </si>
  <si>
    <t>Solicitar capacitación inmediata al personal.</t>
  </si>
  <si>
    <t>Lista de Asistencia a capacitación</t>
  </si>
  <si>
    <t>D. G.TICS-RC-2</t>
  </si>
  <si>
    <t>El mal uso de la infraestructura requerida en la ST.</t>
  </si>
  <si>
    <t>Debilidad en la definición de proyectos de infraestructura que se requiere para apoyar el funcionamiento de la Entidad</t>
  </si>
  <si>
    <t>Debilidades en la proyección de la capacidad de TI.</t>
  </si>
  <si>
    <t>Posibilidad de daño económico y reputacional por el mal uso o no utilización de la infraestructura requerida para la Entidad por debilidades en la proyección de capacidad de TI</t>
  </si>
  <si>
    <t>PETI Plan Estratégico de Tecnologías de la Información</t>
  </si>
  <si>
    <t>Jefe de Tecnologías de la Información y las Comunicaciones.</t>
  </si>
  <si>
    <t>Documentar las necesidades de tecnología  a nivel de hardware y software que se requiere para implementar los proyectos de tecnología.
Reportar avance del PETI vigente.</t>
  </si>
  <si>
    <t>Revisar PETI vigente para definir que actividades se implementaron y cuales están pendientes.
Formular nuevos proyectos o ajustes a los existentes.</t>
  </si>
  <si>
    <t>Realizar priorización de proyectos de tecnología enfocados a mantener la operación.</t>
  </si>
  <si>
    <t>Matriz de proyectos PETI</t>
  </si>
  <si>
    <t>MODERADO</t>
  </si>
  <si>
    <t>SI</t>
  </si>
  <si>
    <t>1. Socializar los proyectos del PETI con el personal de la OTIC.</t>
  </si>
  <si>
    <t>Equipos de Gobierno y  Estrategia de TI - TICS</t>
  </si>
  <si>
    <t xml:space="preserve">2. Contar con la matriz de proyectos del PETI actualizada. </t>
  </si>
  <si>
    <t>3. Establecer, documentar, implementar y mantener procedimientos actualizados en la cadena de valor para contar con información actualizada del Proceso de gestión de TI.</t>
  </si>
  <si>
    <t>E. VI-USU-RC-1</t>
  </si>
  <si>
    <t>Advertir, prevenir, orientar, asistir, promover y propender mediante,entre otras, la solicitud de información, la práctica de visitas las mesas de trabajo, la realización de actuaciones de acompañamiento preventivo, la emisión de pronunciamientos, y el desarrollo de acciones con carácter general en función de la debida prestación del servicio público de transporte, infraestructura, servicios conexos y complementarios, así como las de protección de los intereses, derechos de los usuarios del transporte y el permanente cumplimiento de las finalidades constitucionaes y legales, para generar confianza entre los sujetos pasivos del régimen de transporte</t>
  </si>
  <si>
    <t>Pérdida, fuga o robo de la información</t>
  </si>
  <si>
    <t>1.  Inadecuado manejo de la información por parte del personal.
2. Exposión no controlada de información física en la dependencia, por carencia de Gestión Documental
3. Tablas de retención documental</t>
  </si>
  <si>
    <t>Manejo inadecuado de la información</t>
  </si>
  <si>
    <t>Posibilidad de daño económico y reputacional por pérdida, fuga o robo de la información.</t>
  </si>
  <si>
    <t>Casi Seguro</t>
  </si>
  <si>
    <t>Capacitación e instrucciones a los servidores en temas de manejo de información.</t>
  </si>
  <si>
    <t>Superintendente Delegada de protección a usaurios del sector Transporte</t>
  </si>
  <si>
    <t>Mitigar el impacto de corrupción dentro de la Delegatura de Protección a Usuarios del Sector Transporte</t>
  </si>
  <si>
    <t>Mediante la programación de capacitaciones mensuales en temas asociados a riesgos de corrupción ya sean programadas por la Delegatura o otra dependencia</t>
  </si>
  <si>
    <t>Se notifica al reesponsable y se reprograma la capacitación programada.</t>
  </si>
  <si>
    <t>En forms calificación de capacitación.
Enlace de capacitación virtual grabada.</t>
  </si>
  <si>
    <t>Fortalecer la divulgación de información frente a riesgos de corrupción al interior de la  Delegatura para la protección a Usuarios del sector Transporte  (Cronograma - Capacitaciones - Dinámicas)</t>
  </si>
  <si>
    <t>Líder del proceso de Vigilancia - Delegatura para la Protección a Usuarios del Sector Transporte</t>
  </si>
  <si>
    <t>En curso</t>
  </si>
  <si>
    <t>Poner en conocimiento de Superintendente</t>
  </si>
  <si>
    <t>Todas ls pruebas válidamente recaudadas</t>
  </si>
  <si>
    <t>F. INS-CEI-RC1</t>
  </si>
  <si>
    <t>Monitorear y realizar seguimiento de situaciones de carácter particular relacionadas con la normatividad del sector transport, mediante entre otras, el recaudo, la solicitud, ele análisis, el examen y la evaluación de la información asociadas a los sujetos pasivos del régimen de transporte, evidenciada en sitio o remotamente en función de la debida prestación del servicio público de transporte, infraestructura, servicios conexos y complementarios, así como las de protección de los intereses, derechos de los usuarios del transporte y el permanente cumplimiento de las finalidades constitucionales y legales</t>
  </si>
  <si>
    <t>Recibir dádiva o beneficio a nombre propio o de un tercero, por alteración o pérdida de la información</t>
  </si>
  <si>
    <t>Acción u omisión para favorecer a un tercero</t>
  </si>
  <si>
    <t xml:space="preserve">modificando de informe o ajustes a los hallazgos para beneficiar a un tercero </t>
  </si>
  <si>
    <t>Posibilidad de daño económico y reputacional por acción u omisión para favorecer un tercero debido a que se puede modificar el informe y los hallazgos de vigilancia y inspección para beneficiar a un tercero</t>
  </si>
  <si>
    <t>Rotación del supervisor y/o inspector asignado</t>
  </si>
  <si>
    <t>Director de Promoción y prevención
Supervisor asignado
Inspector Asignado de la Delegatura de Concesiones e Infraestructura</t>
  </si>
  <si>
    <t>cada año tema subjetivo
cada 2 años tema objetivo</t>
  </si>
  <si>
    <t>Rotar al supervisor y/o inspector asignado para ser objetivos en las visitas y evitar la persuasión para beneficiar un tercero</t>
  </si>
  <si>
    <t>Revisar en el PGS de la vigencia anterior los supervisados asignados para asignar nuevo supervisor</t>
  </si>
  <si>
    <t xml:space="preserve">Se cambia el supervisado o alguno de los integrantes para generar imparcialidad </t>
  </si>
  <si>
    <t>Plan General de Supervisión</t>
  </si>
  <si>
    <t>Continuar con la revisión de los informes por parte del Director de Promoción y prevención  de la Delegatura de Concesiones e Infraestructura</t>
  </si>
  <si>
    <t>Revisión del informe de visitas</t>
  </si>
  <si>
    <t>Director de Promoción y prevención  de la Delegatura de Concesiones e Infraestructura  de la Delegatura de Concesiones e Infraestructura</t>
  </si>
  <si>
    <t xml:space="preserve">Cada vez que se genera un informe </t>
  </si>
  <si>
    <t>Revisar por parte del líder el informe de la visita con el propósito de mantener la pertinencia e imparcialidad del objeto de la visita</t>
  </si>
  <si>
    <t xml:space="preserve">Revisa que el informe corresponda con la vista y los hallazgos que se identificaron durante la misma </t>
  </si>
  <si>
    <t>Ningún informe se remite sin la revisión del Director de Promoción y Prevención</t>
  </si>
  <si>
    <t xml:space="preserve">Informes con el visto bueno del Director </t>
  </si>
  <si>
    <t>Capacitar al recurso humano que realiza las visitas e informes sobre la importancia del cumplimiento de las normas y la imparcialidad al realizar sus funcione con el fin del evitar cometer actos de corrupción.</t>
  </si>
  <si>
    <t>K. GTH-RC-1</t>
  </si>
  <si>
    <t xml:space="preserve">
Actuar indebido del personal que labora en la entidad frente a un caso de conflicto de intereses.</t>
  </si>
  <si>
    <t>El personal que labora en la entidad, al no tener claro el concepto en lo referente a los conflictos de intereses, podría incurrir en una materialización del mismo, lo que daría lugar a un presunto hecho de corrupción.</t>
  </si>
  <si>
    <t xml:space="preserve">1. Falta de capacitación al personal de la entidad, con relación al tema de conflictos de intereses y la obligatoriedad del diligenciamiento del formato correspondiente cuando se presente el caso.
2. Falta de registro y seguimiento a los casos de conflictos de intereses. </t>
  </si>
  <si>
    <t>Posibilidad de daño económico y reputacional porque el personal que labora en la entidad, al no tener claro el concepto en lo referente a los conflictos de intereses, podría incurrir en una materialización del mismo, lo que daría lugar a un presunto hecho de corrupción. Esto debido a: falta de capacitación con relación al tema de conflictos de intereses y la obligatoriedad del diligenciamiento del formato correspondiente cuando se presente el caso; falta de registro y seguimiento a los casos de conflictos de intereses.</t>
  </si>
  <si>
    <t>Fraude Interno</t>
  </si>
  <si>
    <t>Rara Vez</t>
  </si>
  <si>
    <t>El(la) servidor(a) público(a) designado(a) verifica que se imparte el conocimiento al personal de planta de la entidad con relación a conflicto de intereses y la obligatoriedad del diligenciamiento del formato cuando se presente el caso, por medio de los resultados de la evaluación de la inducción general.</t>
  </si>
  <si>
    <t>A través de la inducción</t>
  </si>
  <si>
    <t>Asegurar que el personal de planta de la entidad  comprenda toda la información relacionada con conflicto de intereses.</t>
  </si>
  <si>
    <t>Por medio de los resultados de la evaluación de la inducción general.</t>
  </si>
  <si>
    <t>Realizar campañas por medio de correo electrónico o la intranet.</t>
  </si>
  <si>
    <t>Evaluación o certificado de la inducción general.</t>
  </si>
  <si>
    <t>El(la) servidor(a) público(a) designado(a) revisa los casos de conflicto de intereses, a través de la solicitud por correo electrónico al Oficial de Transparencia y Oficina Asesora Jurídica sobre los casos que se han reportado, así como del registro y seguimiento del cuadro de control.</t>
  </si>
  <si>
    <t>Cada vez que se presente la novedad</t>
  </si>
  <si>
    <t>Hacer seguimiento a los casos de conflicto de intereses.</t>
  </si>
  <si>
    <t>A través de la solicitud por correo electrónico al oficial de transparencia y Oficina Asesora Jurídica sobre los casos que se han reportado, así como del registro y seguimiento del cuadro de control.</t>
  </si>
  <si>
    <t>Revisión del cuadro de seguimiento, por parte del líder de integridad.</t>
  </si>
  <si>
    <t>Correo electrónico y/o cuadro de control.</t>
  </si>
  <si>
    <t xml:space="preserve">El(la) servidor(a) público(a) designado(a) verifica que la información relacionada con conflicto de intereses se encuentre actualizada, por medio de la revisión del procedimiento Prevención de Conflictos de Intereses código GTH-PR-011. </t>
  </si>
  <si>
    <t>Tener actualizada toda la información relacionada con conflicto de intereses.</t>
  </si>
  <si>
    <t>Por medio de la revisión del procedimiento Prevención de Conflictos de Intereses  código GTH-PR-011.</t>
  </si>
  <si>
    <t>Realizar seguimiento al cumplimiento del Plan de Revisión y Actualización de Documentos.</t>
  </si>
  <si>
    <t xml:space="preserve">Versiones del procedimiento GTH-PR-011 </t>
  </si>
  <si>
    <t>K. GTH-RC-2</t>
  </si>
  <si>
    <t xml:space="preserve">
Inclusión de novedades de nómina en favorecimiento propio o de terceros. </t>
  </si>
  <si>
    <t xml:space="preserve">Incluir pagos a servidores públicos a los que no tienen derecho, en favorecimiento propio o de terceros. </t>
  </si>
  <si>
    <t>1. Falta de control en la liquidación de la nómina.
2. Que el archivo de nómina no sea actualizado oportunamente con las novedades y/o horas extras. 
3. Que el(la) servidor(a) público(a) que maneja la nómina incurra en actos de favorecimiento propio o de terceros.</t>
  </si>
  <si>
    <t>Posibilidad de daño económico y reputacional por incluir pagos a servidores públicos a los que no tienen derecho, en favorecimiento propio o de terceros, debido a: falta de control en la liquidación de la nómina; que el archivo de nómina no sea actualizado oportunamente con las novedades y/o horas extras; que el(la) servidor(a) público(a) que maneja la nómina incurra en actos de favorecimiento propio o de terceros.</t>
  </si>
  <si>
    <t xml:space="preserve">El(la) servidor(a) público(a) designado(a) verifica el reporte oportuno de las novedades y horas extras a las personas encargadas de liquidación de nómina, a través de correo electrónico con la documentación relacionada. </t>
  </si>
  <si>
    <t>Cada vez que se presenten las novedades</t>
  </si>
  <si>
    <t>Evitar pagos que no correspondan</t>
  </si>
  <si>
    <t xml:space="preserve">A través de correo electrónico con la documentación relacionada. </t>
  </si>
  <si>
    <t>Realizar consolidado de novedades.</t>
  </si>
  <si>
    <t>Correo electrónico</t>
  </si>
  <si>
    <t>El(la) servidor(a) público(a) designado(a) revisa el reporte de prenómina, por medio de archivo de excel generado en el aplicativo de nómina.</t>
  </si>
  <si>
    <t xml:space="preserve">Mensual </t>
  </si>
  <si>
    <t>Verificar que los datos sean correctos.</t>
  </si>
  <si>
    <t>Por medio de archivo de excel generado en el aplicativo de nómina.</t>
  </si>
  <si>
    <t>Solicitar evidencia de la revisión de la prenómina.</t>
  </si>
  <si>
    <t>Correo electrónico y/o archivo de excel</t>
  </si>
  <si>
    <t xml:space="preserve">El(la) coordinador(a) revisa la nómina y las firmas correspondientes, antes de legalizar el pago por parte de la Dirección Financiera, a través del visto bueno con el memorando remisorio de pago de nómina. </t>
  </si>
  <si>
    <t>Coordinador(a)</t>
  </si>
  <si>
    <t>Verificar que que la información sea correcta y la legalización del pago esté aprobada.</t>
  </si>
  <si>
    <t xml:space="preserve">A través del visto bueno con el memorando remisorio de pago de nómina. </t>
  </si>
  <si>
    <t>Realizar una auditoría aleatoria del 5% de la nómina en caso de ser necesario.</t>
  </si>
  <si>
    <t>M. GFR-RC-1</t>
  </si>
  <si>
    <t>Posible manejo presupuestal de manera indebida en favorecimiento propio o de terceros</t>
  </si>
  <si>
    <t>1. Asignar usuarios que no corresponden al perfil del funcionario o contratista.
2. Modificar sin autorización perfiles en los sistemas en beneficio propio o de terceros.
3. Realizar operaciones por un funcionario que no tiene el  perfil, utilizando una de firma Digital no asignada.
4. Desvío de recursos en beneficio propio o de terceros.
5. Traslado presupuestal sin soportes.</t>
  </si>
  <si>
    <t xml:space="preserve"> Manipulación indebida de los perfiles de usuarios del sistema</t>
  </si>
  <si>
    <t>Posibilidad de daño económico por el manejo presupuestal indebido de los perfiles de los funcionarios en favorecimiento propio o de terceros</t>
  </si>
  <si>
    <t>Asignación de perfiles de usuario a los funcionarios y contratistas en el sistema de información SIIF acorde con el procedimiento al que esta vinculado o contratado.</t>
  </si>
  <si>
    <t>Líder del proceso- Profesional asignado</t>
  </si>
  <si>
    <t xml:space="preserve">Lograr mayor seguridad en el acceso al SIIF </t>
  </si>
  <si>
    <t>Asignando perfiles de usuario a los usuarios responsables</t>
  </si>
  <si>
    <t xml:space="preserve">Investigar al usuario que participó del proceso sin la seguridad respectiva </t>
  </si>
  <si>
    <t>Documento de asignación por el Ministerio de Hacienda</t>
  </si>
  <si>
    <t>Actualizar los procedimientos con el fin de regular la gestión de la seguridad de la información al interior de la Entidad.</t>
  </si>
  <si>
    <t>Generación de reportes de registro en el sistema</t>
  </si>
  <si>
    <t>Obtener información de operación desde el SIIF para la validación de la información de pagos.</t>
  </si>
  <si>
    <t>Se realiza mediante el acceso al SIIF por medio del perfil asignado</t>
  </si>
  <si>
    <t>Generación del reporte de registro en el sistema</t>
  </si>
  <si>
    <t>Reporte generado.</t>
  </si>
  <si>
    <t>Generar el reporte de usuarios registrados en el sistema integrado de informacion financiero</t>
  </si>
  <si>
    <t>M. GFR-RC-2</t>
  </si>
  <si>
    <t>Posible pago de obligaciones que no cumplan con los requisitos legales en beneficio propio y/o de terceros.</t>
  </si>
  <si>
    <t>1. No tener claridad en la gestión y tramite al momento de ordenar los pagos.
2. Una vez recibida la información y revisada por el área correspondiente, se hace caso omiso a la falta de soportes y se realiza la orden de pago.
3. Presión de entes internos o externos para ordenar el pago sin soportes.</t>
  </si>
  <si>
    <t xml:space="preserve"> Manipulación indebida en el tramite de la ordenación de pagos sin la debida autorización y soporte de la operación.</t>
  </si>
  <si>
    <t>Posibilidad de daño económico por no aplicación del procedimiento en la ejecución y pago de los recursos por uso de poder en favorecimiento propio o de terceros</t>
  </si>
  <si>
    <t xml:space="preserve">Verificación de los documentos soportes de pago que cumplan con la normatividad vigente. 
</t>
  </si>
  <si>
    <t>Validar que los soportes de pagos cuenten con los requisitos legales como la factura y documentos equivalentes.</t>
  </si>
  <si>
    <t>Inspección a los soportes de pago previo a su tramite.</t>
  </si>
  <si>
    <t>Informar al beneficiario para que se adjunten los documentos idoneos.</t>
  </si>
  <si>
    <t>Devolución del tramite  efectuado</t>
  </si>
  <si>
    <t xml:space="preserve">Verificación de los documentos soportes de pago, conforme a los lineamientos definidos en el procedimiento de la entidad y la normatividad vigente. 
</t>
  </si>
  <si>
    <t>Verificación de la orden de pago con sus debidos soportes.</t>
  </si>
  <si>
    <t>Validar que los pagos a realizar cuenten con los soportes.</t>
  </si>
  <si>
    <t>Inspección de cada pago para validar que cuenten con soportes de pago.</t>
  </si>
  <si>
    <t>Devolver el tramite de pago para que se adjunten los soportes respectivos.</t>
  </si>
  <si>
    <t>Validar que la orden de pago cuente con sus debidos soportes.</t>
  </si>
  <si>
    <t>Identificar, desarrollar, distribuir y retener el conocimiento organizacional a través del uso y apropiación de conocimientos y metodologías para fortalacer el aprendizaje organizacional y transferir el concoimiento e innovación en la Entidad.</t>
  </si>
  <si>
    <t>Uso del conocimiento para fines personales</t>
  </si>
  <si>
    <t>Abuso del poder para beneficiar a un tercero</t>
  </si>
  <si>
    <t>El conocimiento especifico de un tema centralizado en una sola persona, puede generar subordinación para favorecer a terceros</t>
  </si>
  <si>
    <t>Posibilidad economica reputacional por abuso del poder para beneficiar a un tercero, debido a que el conocimiento especifico de un tema centralizado en una sola persona, puede generar subordinación para favorecer a terceros</t>
  </si>
  <si>
    <t>Jefe inmediato  verifica productos de entrega</t>
  </si>
  <si>
    <t>Jefe inmediato</t>
  </si>
  <si>
    <t>permanente</t>
  </si>
  <si>
    <t>revisión de documentos entregados</t>
  </si>
  <si>
    <t>Que no se entregue mas información de la requerida</t>
  </si>
  <si>
    <t>Revisión y corrección de trabajos entregados cuando sea del caso</t>
  </si>
  <si>
    <t>Documentos entregados corregidos</t>
  </si>
  <si>
    <t>Identificar los temas de gestión que se encuentran centralizados en una sola persona o susceptibles que se generen esas practicas</t>
  </si>
  <si>
    <t>Líder de Gestión del Conocimiento, líderes de Proceso y Jefes inmediatos</t>
  </si>
  <si>
    <t xml:space="preserve">El oficial de Transparencia recibe denuncias por el Botón de trasparencia y el correo soytransparente@supertransporte.gov.co </t>
  </si>
  <si>
    <t>Oficial de transparencia</t>
  </si>
  <si>
    <t>Permanente</t>
  </si>
  <si>
    <t>Identificar abuso del conocimiento para beneficiar un tercero</t>
  </si>
  <si>
    <t>Consultando en el link de trasparencia e identificando los posibles casos de abuso del poder para beneficiar a un tercero</t>
  </si>
  <si>
    <t>Efectuar comunicado</t>
  </si>
  <si>
    <t>Denuncias botón de transparencia</t>
  </si>
  <si>
    <t>Elevar el nivel de detalle de los procedimientos de los cargos claves de cada dependencia</t>
  </si>
  <si>
    <t>E.VI-PU1</t>
  </si>
  <si>
    <t xml:space="preserve">
Que se reciban dádivas o beneficios a nombre propio o de un tercero, por alteración, ocultamiento  o pérdida de la informción </t>
  </si>
  <si>
    <t>Ofrecimiento de dádivas o beneficios por parte de terceros que tienen un interes en el resultado de una actuación</t>
  </si>
  <si>
    <t>Evitar consecuencias adversas o buscar consecuencias favorables como resultado de una actuación</t>
  </si>
  <si>
    <t>Posibilidad de daño económico y reputacional por el ofrecimiento de dádivas o beneficios por parte de terceros que tienen un interes en el resultado de una actuación para evitar consecuencias adversas o buscar consecuencias favorables como resultado de una actuación</t>
  </si>
  <si>
    <t>Posible</t>
  </si>
  <si>
    <t>Revisión de las decisiones de los funcionarios en sus relaciones con las empresas vigiladas</t>
  </si>
  <si>
    <t>Directores y delegado</t>
  </si>
  <si>
    <t>Revisión de las decisiones, para evitar anomalias de la entidad</t>
  </si>
  <si>
    <t>Revisión permanente de las decisiones</t>
  </si>
  <si>
    <t>Elevar el tema a Superintendente o a la Oficina de Control Interno</t>
  </si>
  <si>
    <t>si</t>
  </si>
  <si>
    <t>Evitar</t>
  </si>
  <si>
    <t>Poner en conocimiento al Superintendente los hechos conocidos, o a la Oficina de Control Interno</t>
  </si>
  <si>
    <t>Inmediatamente</t>
  </si>
  <si>
    <t>Poner en conocimiento de Superintendente o de la Oficina de Control Interno</t>
  </si>
  <si>
    <t>Todas las pruebas válidamente recaudadas</t>
  </si>
  <si>
    <t>E.VI-TRAN1</t>
  </si>
  <si>
    <t>Falta de ética de los funcionarios</t>
  </si>
  <si>
    <t>Falta de estrategias para garantizar la transparencia en las labores de supervisión.</t>
  </si>
  <si>
    <t>Alteración o pérdida de la confidencialidad,  integirdad de la información de interés para usuarios, vigilados, entres de control, entre otros, por consguir un beneficio con la entrega de información clasificada.</t>
  </si>
  <si>
    <t>Verificar la realización de las capacitaciones</t>
  </si>
  <si>
    <t>Director de Promoción y Prevención de la Delegatura de Tránsito y Transporte Terrestre
Director de investigaciones de la Delegatura de Tránsito y Transporte Terrestre</t>
  </si>
  <si>
    <t>Garantizar que fueron impartidas pautas claras en cuanto a la normatividad aplicable y las acciones a tomar de acuerdo a los hallazgos evidenciados.</t>
  </si>
  <si>
    <t>Verificando las listas de asistencia a las capacitaciones programadas</t>
  </si>
  <si>
    <t>Reprogramar las capacitaciones o generar memorandos por nos asistir a las capacitaciones</t>
  </si>
  <si>
    <t>Listas de asistencia</t>
  </si>
  <si>
    <t>Realizar capacitaciones sobre código de ética y buen Gobierno</t>
  </si>
  <si>
    <t>Capacitaciones internas sobre directrices o lineamientos para realizar las visitas para dar pautas claras en cuanto a la normatividad aplicable y las acciones a tomar de acuerdo a los hallazgos evidenciados.</t>
  </si>
  <si>
    <t>F. INS-USU1</t>
  </si>
  <si>
    <t xml:space="preserve">1. Inadecuado manejo de la información por parte del personal.
2. Exposión no controlada de información digital en la dependencia o en la entidad, por carencia de Gestión Documental.
3. fallas en filtros de correos electronicos.
</t>
  </si>
  <si>
    <t xml:space="preserve">Fortalecer la divulgación de información frente a riesgos de corrupción al interior de la  Delegatura para la protección a Usuarios del sector Transporte </t>
  </si>
  <si>
    <t>G. CON-USU1</t>
  </si>
  <si>
    <t>Se notifica al responsable y se reprograma la capacitación programada.</t>
  </si>
  <si>
    <t>G. CON-PUE1</t>
  </si>
  <si>
    <t>Imponer sanciones, expedir órdenes preventivas y correctivas, por medio de los procedimientos establecidos en la ley, en función de la debida prestación del servicio público de transporte, insfraestructura, servicios conexos y complementarios, así como las de protección de los intereses, derechos de los usuarios del transporte y el permanente cumplimiento de las finalidades constitucionales y legales.</t>
  </si>
  <si>
    <t>Presiones indebidas ejercidas por terceros, incluyendo otros funcionarios del Estado</t>
  </si>
  <si>
    <t>Interés del tercero en el resultado de las actuaciones de la entidad</t>
  </si>
  <si>
    <t>Evitar consecuencias adversas o buscar consecuencias favorables para el tercero como resultado de una actuación</t>
  </si>
  <si>
    <t>Posibilidad de daño económico y reputacional por el interés de un tercero en el resultado de las actuaciones de la entidad para evitar consecuencias adversas o buscar consecuencias favorables para el tercero como resultado de una actuación</t>
  </si>
  <si>
    <t>Fraude Externo</t>
  </si>
  <si>
    <t>Revisión las decisiones de los funcionarios frente a solicitudes de terceros</t>
  </si>
  <si>
    <t>Elevar el tema a Superintendente</t>
  </si>
  <si>
    <t>Poner en conocimiento al Superintendente los hechos conocidos</t>
  </si>
  <si>
    <t>Delegado</t>
  </si>
  <si>
    <t>Annual</t>
  </si>
  <si>
    <t>Gestión del Relacionamiento con el Ciudadano</t>
  </si>
  <si>
    <t>Brindar Protección a los Usuarios</t>
  </si>
  <si>
    <t>Propender por la debida implementación de las políticas de relación Estado-Ciudadano y garantizar el cumplimiento de la cultura del servicio en  todos los canales dispuestos para los grupos de valor, a través de la orientación y atención clara y oportuna de las solicitudes y consultas realizadas por los ciudadanos y el seguimiento de las mejoras de procedimiento con el fin de lograr la satisfacción del usuario y (Promover) fortaleciendo y facilitando el acceso de la ciudadanía a los servicios que se prestan para la Entidad. </t>
  </si>
  <si>
    <t>Que algun servidor público o contratista solicite o reciba alguna retribución o dadiva para agilizar tramites en la entidad o por realizar su trabajo.</t>
  </si>
  <si>
    <t>Desconocimiento por parte del Ciudadano de la gratuidad de los tramites y servicios de la entidad, de sus derechos, deberes y de las funciones y obligaciones de los servidores públicos.</t>
  </si>
  <si>
    <t>Falta de valores, principios e integridad de parte de los ciudadanos y de los servidores publicos que propician o aceptan retribuciones por un tramite o servicio.</t>
  </si>
  <si>
    <t>Perdida reputacional debido a probabilidad de que los servidores publicos puedan solicitar a los ciudadanos algo a cambio de realizar tramites o servicios ofrecidos por la entidad</t>
  </si>
  <si>
    <t>Publicación de los trámites en la página web de la entidad y en SUIT.</t>
  </si>
  <si>
    <t>Lider del proceso de Gestión de Relacionamiento con el Ciudadano</t>
  </si>
  <si>
    <t>Evitar que algun servidor público solicite o reciba alguna retribución o dadiva para agilizar tramites en la entidad o por realizar su trabajo.</t>
  </si>
  <si>
    <t>Publicando los tramites en el SUIT, informando la gratuidad de los mismos</t>
  </si>
  <si>
    <t>Informar a la Secretaria General en caso de no actualización o publicaciòn de los tramites en el SUIT</t>
  </si>
  <si>
    <t>Publicación en el SUIT de los tramites</t>
  </si>
  <si>
    <t>Verificar la actualización y publicación de los tramites en el SUIT, divulgando la gratuidad de los mismos.
Divulgar en la pagina Web de la entidad, la gratuidad de los tramites.</t>
  </si>
  <si>
    <t>Líder Proceso Gestión de Relacionamiento con el ciudadano</t>
  </si>
  <si>
    <t>Administrar y racionalizar los bienes y servicios necesarios para el funcionamiento de la entidad, mediante la correcta ejecución de los planes y programas  con el fin de satisfacer las necesidades y el efectivo funcionamiento de esta.</t>
  </si>
  <si>
    <t>Dar de baja bienes en buen estado o que aun sean útiles para la Entidad</t>
  </si>
  <si>
    <t>Acción u Omisión en dar de baja bienes en buen estado o que aún sean útiles para la Entidad</t>
  </si>
  <si>
    <t>Conceptos técnicos erroneos para beneficio propio o de un tercero</t>
  </si>
  <si>
    <t>Posibilidad de daño económico y reputacional por acción u omisión en  dar de baja bienes en buen estado o que aún sean útiles para la Entidad a causa de contar con conceptos técnicos erroneos para beneficio propio o de un tercero.</t>
  </si>
  <si>
    <t>Solicitar concepto técnico al area correspondiente dependiendo la característica del bien.</t>
  </si>
  <si>
    <t>Profesional especializado responsable del almacén</t>
  </si>
  <si>
    <t>Cada vez que se requiera</t>
  </si>
  <si>
    <t>Realizar la evaluación de los bienes por parte del área que tiene conocimiento y determine la baja, bienes inservibles o en estado de obsolesencia</t>
  </si>
  <si>
    <t>No se da de baja los bienes</t>
  </si>
  <si>
    <t>Respuesta al memorando de solicitud de concepto técnico</t>
  </si>
  <si>
    <t>Identificar  los bienes que se encuentran en estado inservible u obsoletos con el fin solicitar el  concepto tecnico  correspondiente</t>
  </si>
  <si>
    <t>Procedimiento de baja de bienes</t>
  </si>
  <si>
    <t>Dar lineamientos a los servidores públicos de cómo deben proceder para la baja de bienes</t>
  </si>
  <si>
    <t>Se informa el profesional que realice las acciones acorde con el procedimiento</t>
  </si>
  <si>
    <t>Correo informativo del procedimiento de baja de bienes</t>
  </si>
  <si>
    <t xml:space="preserve">Convocar al Comité Evaluador con el fin de presentar los bienes previo  concepto tecnico  </t>
  </si>
  <si>
    <t>Director(a) Administrativo (a)</t>
  </si>
  <si>
    <t>Comité Evaluador de Bienes</t>
  </si>
  <si>
    <t>Miembros del Comité</t>
  </si>
  <si>
    <t>Analizar los bienes presentados de acuerdo con los conceptos técnicos emitidos por las áreas involucradas</t>
  </si>
  <si>
    <t>Se convoca a los miembros del comité con fin de que se tome la decisión de dar de baja los bienes presentados</t>
  </si>
  <si>
    <t>Si no se cumplen los criterios no se da de baja los bienes 
Si no sesiona el comité no se da de baja los bienes</t>
  </si>
  <si>
    <t>Acta de comité evaluador de bienes</t>
  </si>
  <si>
    <t>Sustracción de bienes propiedad de la Supertransporte  por parte de funcionarios o contratistas en beneficio propio o de un tercero.</t>
  </si>
  <si>
    <t xml:space="preserve">1. Acción u omisión en la custodia de los bienes devolutivos asignados a los servidores públicos y contratistas.
  </t>
  </si>
  <si>
    <t>Uso del poder por parte de la empresa de vigilancia contratada en las diferentes sedes de la Entidad, para beneficio propio o de un tercero.</t>
  </si>
  <si>
    <t>Posibilidad de daño económico y reputacional por acción u omisión en la custodia de los bienes devolutivos asignados a los servidores públicos y contratistas, debido al uso del poder por parte de la empresa de vigilancia contratada en las diferentes sedes de la Entidad, para beneficio propio o de un tercero.</t>
  </si>
  <si>
    <t>Generar campañas de prevención orientadas a los servidores y contratistas para que hagan uso y custodia adecuado de los bienes.</t>
  </si>
  <si>
    <t>Sensibilizar a los  los servidores y contratistas para que usen de manera responsable los bienes de la entidad</t>
  </si>
  <si>
    <t xml:space="preserve">Enviando correo con el Banner comunicativo por comunicaciones internas </t>
  </si>
  <si>
    <t>Se realizará en el siguiente periodo</t>
  </si>
  <si>
    <t>correo enviado de sensibilización</t>
  </si>
  <si>
    <t>Sensibilizar a los funcionarios y contratista el adecuado uso de los bienes de la entidad</t>
  </si>
  <si>
    <t>Revisión de las obligaciones especificas del contrato de seguridad privada, con el fin de incluir actividades de control de salida de bienes de la Entidad.</t>
  </si>
  <si>
    <t>Supervisor del contrato de vigilancia/Director Administrativo</t>
  </si>
  <si>
    <t>Cada vez que se suscriba el contrato</t>
  </si>
  <si>
    <t>Garantizar la debida custodia de los bienes de la entidad</t>
  </si>
  <si>
    <t>Estipulando en las obligaciones especificas del contrato el control de salida de los bienes de la entidad</t>
  </si>
  <si>
    <t>Verificar por parte del supervisor el incumplimiento y tomar las acciones correspondientes.</t>
  </si>
  <si>
    <t>acta de inicio  del contrato</t>
  </si>
  <si>
    <t>Realizar e implementar procedimientos de asignacion, prestamo, salida y devolución de bienes.</t>
  </si>
  <si>
    <t>Asegurar mediante poliza de seguro los bienes de propiedad de la Superintendencia de Transporte</t>
  </si>
  <si>
    <t>Supervisor del contrato de seguros/Director Administrativo</t>
  </si>
  <si>
    <t xml:space="preserve">Garantizar que los bienes esten asegurados </t>
  </si>
  <si>
    <t>Enviar el inventario total de la entidad con el fin de asegurar todos los bienes</t>
  </si>
  <si>
    <t>Verificar por parte del supervisor que la totalidad de los bienes se encuentren asegurados</t>
  </si>
  <si>
    <t xml:space="preserve">Póliza de seguros </t>
  </si>
  <si>
    <t>Implementacion del procedimiento de asignacion, prestamo salida y devolución de bienes.</t>
  </si>
  <si>
    <t>Dar lineamientos a los servidores públicos, contratistas y personal de vigilancia de cómo deben proceder en el manejo de los bienes..</t>
  </si>
  <si>
    <t>Socializando el procedimiento para apropiación y cumplimiento</t>
  </si>
  <si>
    <t>Correos</t>
  </si>
  <si>
    <t>Hacer uso indebido o desvio de los recursos de la caja menor en beneficio propio o de un tercero</t>
  </si>
  <si>
    <t xml:space="preserve">1. Acción u Omisión 
2.Ausencia de soportes para movimiento de dinero de la caja menor.
3.Desconocimiento de la normatividad </t>
  </si>
  <si>
    <t>Uso de poder al no cumplir con el procedimiento de caja menor para el beneficio propio y/o de un tercero.</t>
  </si>
  <si>
    <t>Posibilidad de daño económico y reputacional por acción u omisión y ausencia de soportes para movimiento de dinero de la caja menor y desconocimiento de la normatividad, a causa de uso de poder al no cumplir con el procedimiento de caja menor para el beneficio propio y/o de un tercero.</t>
  </si>
  <si>
    <t>Procedimiento de caja menor</t>
  </si>
  <si>
    <t>Dar lineamientos al servidor público que  gestiona los recursos  de caja menor</t>
  </si>
  <si>
    <t>Consultando el procedimiento para apropiación y cumplimiento</t>
  </si>
  <si>
    <t>correo enviado de socialización</t>
  </si>
  <si>
    <t>Solicitar a financiera realimentación específica frente a caja menor, controles y notas débito y crédito que soportan los movimientos de caja menor</t>
  </si>
  <si>
    <t>Arqueo de caja menor Dirección Financiera</t>
  </si>
  <si>
    <t>Profesional Dirección Financiera</t>
  </si>
  <si>
    <t>Mínimo una vez al año</t>
  </si>
  <si>
    <t xml:space="preserve">Verificar el cumplimiento del procedimiento de caja menor </t>
  </si>
  <si>
    <t>Registro adecuado de los movimientos de caja menor</t>
  </si>
  <si>
    <t>Se informa al profesional que realice las acciones acorde con el procedimiento</t>
  </si>
  <si>
    <t>Informe de arqueo de caja menor</t>
  </si>
  <si>
    <t xml:space="preserve"> </t>
  </si>
  <si>
    <t>J. GJ1</t>
  </si>
  <si>
    <t>Ejercer la defensa oportuna de los intereses de la entidad por medio de la asesoría jurídica, la representación judicial y extrajudicial, las actuaciones administrativas, buenas prácticas normativas y lineamientos jurídicos, con el fin de disminuir los riesgos e impactos jurídicos en la Supertransporte  y lograr la recuperación de créditos a favor de la Entidad, que consten en títulos ejecutivos, así como garantizar el acceso al Centro de Arbitraje, Conciliación y Amigable Composición del sector de infraestructura y transporte .</t>
  </si>
  <si>
    <t>Que la información, discusiones y análisis jurídicos surtidos al interior del Comité de Conciliación de la Entidad sean reveladas a las contrapartes o terceros</t>
  </si>
  <si>
    <t>1. Probabilidad de filtración de información.
2. Falta de valores y ética de los funcionarios y /o contratistas  que desarrollan el proceso.</t>
  </si>
  <si>
    <t>Filtración de información</t>
  </si>
  <si>
    <t>Posibilidad de afectación economica y reputacional al presentarse filtraciones de las discusiones, análisis jurídicos surtidos al interior del Comité de Conciliación de la Entidad .</t>
  </si>
  <si>
    <t xml:space="preserve">Fichas de selección de abogados externos </t>
  </si>
  <si>
    <t>Comité de Conciliación</t>
  </si>
  <si>
    <t xml:space="preserve">Bianual </t>
  </si>
  <si>
    <t xml:space="preserve">Elegir los profesionales idoneos </t>
  </si>
  <si>
    <t>Aprobación en el Comité de Conciliación</t>
  </si>
  <si>
    <t>En las actas del comité dejar evidencia de los comités.</t>
  </si>
  <si>
    <t>FICHAS</t>
  </si>
  <si>
    <t>1. Generar un control interno que permita verificar que se cumplan con los parámetros que el comité de conciliacion determinó, tanto para la eleccion de abogados como para la elaboracion de las fichas de los casos a exponer</t>
  </si>
  <si>
    <t>Lider del proceso/Direccion administrativa</t>
  </si>
  <si>
    <t>Claúsulas definidas en los contratos de prestación de servicios</t>
  </si>
  <si>
    <t>Director Administrativo y Oficina Jurídica</t>
  </si>
  <si>
    <t>Identificar la obligación especifica del contratista</t>
  </si>
  <si>
    <t>Verificar con los requisitos de ley</t>
  </si>
  <si>
    <t xml:space="preserve">Aprobación por parte de los jefes y seguimiento del supervisor del contrato </t>
  </si>
  <si>
    <t>Contratos firmados</t>
  </si>
  <si>
    <t xml:space="preserve">2. Capacitar a los abogados externo y funcionarios temas relacionados con la defensa juridica </t>
  </si>
  <si>
    <t>Lider del proceso/Talento Humano</t>
  </si>
  <si>
    <t xml:space="preserve">Capacitación en temas de "INTEGRIDAD Y TRANSPARENCIA" a través de la plataforma del Departamento Administrativo de la Funcion Publica DAFP </t>
  </si>
  <si>
    <t>Jefe Oficina / Talento humano</t>
  </si>
  <si>
    <t>Instruir a los funcionarios y contratistas en temas orientados a la cultura de la legalidad y la ética de lo público.</t>
  </si>
  <si>
    <t>A traves de Talento Humano y el Departamento Administrativo de la Funcion Publica DAFP</t>
  </si>
  <si>
    <t>comunicación directa con los abogados tanto externos como con los funcionarios, e informar a talento humano y al supervisor de contrato</t>
  </si>
  <si>
    <t xml:space="preserve">Certificacion de la capacitacion </t>
  </si>
  <si>
    <t>L. GCTR-RC-1</t>
  </si>
  <si>
    <t>1. Incumplimiento de la misión y los objetivos institucionales de la SST.
2. Afectación total o parcial en la prestación de servicios de la SST.
3. Afectación en la ejecución presupuestal
4. Posibles procesos disciplinarios 
5. Pérdida de la imagen y credibilidad institucional</t>
  </si>
  <si>
    <t>Uso de poder y desviación de la gestión de lo público para el beneficio propio o de una persona por grados de amistad o por soborno</t>
  </si>
  <si>
    <t>1. Ausencia de controles, registro y verificacion de Información por parte del área técnica y la Direccion de Contratación en la elaboración de documentación previa y en la suscripción del contrato.
2. Desconocimiento sobre los lineamientos en materia de gestión contractual.
3. Tráfico de influencias
4. Favorecimiento en la celebración de contratos a terceros.</t>
  </si>
  <si>
    <t xml:space="preserve">Posibilidad de daño económico y reputacional por las sanciones e investigaciones por direccionamiento indebido de la gestión contractual favoreciendo intereses privados o particulares. </t>
  </si>
  <si>
    <t>Capacitaciones en las etapas precontractual, contractual y postcontractual a los supervisores y apoyos a la supervisión</t>
  </si>
  <si>
    <t>Profesional del derecho de la Dirección Administrativa</t>
  </si>
  <si>
    <t>Mitigación del riesgo de error en en la gestión contractual por parte de las supervisiones de los contratos, desde la etapa de planeación, hasta las obligaciones postcontractuales.</t>
  </si>
  <si>
    <t>De forma presencial o virtual, garantizando la participación y solución de inquietues frente a la norma</t>
  </si>
  <si>
    <r>
      <t xml:space="preserve">Reprogramar la capacitación </t>
    </r>
    <r>
      <rPr>
        <strike/>
        <sz val="12"/>
        <rFont val="Arial Narrow"/>
        <family val="2"/>
      </rPr>
      <t>o</t>
    </r>
    <r>
      <rPr>
        <sz val="12"/>
        <rFont val="Arial Narrow"/>
        <family val="2"/>
      </rPr>
      <t xml:space="preserve"> a través de comunicaciones institucionales informar a los supervisores acerca de sus obligaciones</t>
    </r>
  </si>
  <si>
    <t>Memorias y listados de asistencias de capacitaciones</t>
  </si>
  <si>
    <t xml:space="preserve">Capacitaciones dirigidas a las diferentes dependencias de la entidad </t>
  </si>
  <si>
    <t xml:space="preserve">Líder del proceso -
GIT de Gectión Contractual </t>
  </si>
  <si>
    <t>Atención de inquietudes de la gestión contractual que puedan tener las dependencias de la entidad</t>
  </si>
  <si>
    <t>Unificando criterios frente a situaciones concretas</t>
  </si>
  <si>
    <t>En caso que se presente una interpretación diferente a la norma o modificación de la misma, rectificar y/o/ modificar los conceptos emitidos.</t>
  </si>
  <si>
    <t>memorandos y correos electrónicos</t>
  </si>
  <si>
    <t xml:space="preserve">Los abogados del GIT de Gectión Contractual atienden de manera inmediata las solicitudes de las dependencias, vía telefonica, teams, correos electronicos </t>
  </si>
  <si>
    <t>N. GD01</t>
  </si>
  <si>
    <t>Gestionar, organizar constatar la información producida y recibida por la Superintendencia, desde su origen hasta su destino final, así como realizar las notificaciones al unificar expedientes para facilitar el rastreo dentro del sistema para evitar errores a la hora de generar constancias de ejecutoria.</t>
  </si>
  <si>
    <t>Filtración o perdida de información</t>
  </si>
  <si>
    <t xml:space="preserve">acción  u omisión en el manejo de la  información de los archivos de gestión o actos administrativos por notificar de la entidad 
</t>
  </si>
  <si>
    <t xml:space="preserve"> uso de poder o conociemiento de la información para la desviación de la gestión  en beneficio propio  o de un tercero.</t>
  </si>
  <si>
    <t>Posiblidad del daño reputacional por acción  u omisión en el manejo de la  información de los archivos de gestión o actos administrativos por notificar de la entidad por uso de poder o conociemiento de esta para la desviación de la gestión  en beneficio propio  o de un tercero.</t>
  </si>
  <si>
    <t xml:space="preserve">Transferencia e inventario de los documentos </t>
  </si>
  <si>
    <t>Profesionales, Tecnicos y auxiliares del Grupo de Gestión Docuemental</t>
  </si>
  <si>
    <t>Anualmente</t>
  </si>
  <si>
    <t xml:space="preserve">recibir de forma inventariada y foliada  los documentos </t>
  </si>
  <si>
    <t xml:space="preserve">recibiendo a traves del FUID el inventario , con el proposito de custoriar todos los documentos y se realiza la verificación de que corresponde la foliación </t>
  </si>
  <si>
    <t xml:space="preserve">No se recibe si no cumplen los parametros de calidad </t>
  </si>
  <si>
    <t xml:space="preserve">FUID, correo electronico  de devolucióm </t>
  </si>
  <si>
    <t>Capacitar  y volver a sensibilizar el codigo de integridad y etica para evitar actos de corrupción</t>
  </si>
  <si>
    <t>Pestamo y Custodia de los documentos de acuerdo al personal autorizado</t>
  </si>
  <si>
    <t>Auxiliar del Grupo de Gestión Documental</t>
  </si>
  <si>
    <t xml:space="preserve">Diariamente </t>
  </si>
  <si>
    <t>Registrar e identificar los documentos que se prestas y a quien se prestan</t>
  </si>
  <si>
    <t>se identifica que la persona que solicita el docuemento este autorizado, posteriormente se diligencia la afuera, detallando los docuemntos que se prestan  con el fin de tener la trazabilidad a quien se presta y cuando se devolvera para evitar la perdida de este, además de diligenciar el formato de control de prestamos</t>
  </si>
  <si>
    <t xml:space="preserve">No se realiza el prestamo en caso de no ser una de las personas autorizadas o si es solicitado por otra persona o no diligencia el afuera </t>
  </si>
  <si>
    <t>afuera y formato de control de prestamo</t>
  </si>
  <si>
    <t>Capacitar sobre el manejo de formatos de prestamo de expedientes</t>
  </si>
  <si>
    <t xml:space="preserve">Reserva de algunos documentos tales como resoluciones </t>
  </si>
  <si>
    <t xml:space="preserve">Tenico y/o contratistas </t>
  </si>
  <si>
    <t>Realizar el control de acceso a docuemntos digitalizados , mientras se surte el procedimiento de notificación</t>
  </si>
  <si>
    <t xml:space="preserve">una vez se genera el numero de la resolucion ,  se genera la reserva de tal manera que solo la persona que tiene la resolucion en su bandeja puede leerla </t>
  </si>
  <si>
    <t xml:space="preserve">identificar que radicados quedaron publicos y clasificarlos a confidencial, en el unico caso que no se podria modificar la confidencialidad del docuemntos es cuando se haya digitalizado o finalizado e proceso de digitalización de la resolución y sus soportes </t>
  </si>
  <si>
    <t xml:space="preserve">Trazabilidad Orfeo </t>
  </si>
  <si>
    <t>Capacitar sobre el diligenciamiento del FUID</t>
  </si>
  <si>
    <t>Restriccion de acceso a personal no autorizado a las areas de archivo (ventanilla, archivo correspondencia, archivo central, notificaciones)</t>
  </si>
  <si>
    <t>Evitar el acceso de personas no autorizadas a espacios con documentos sensibles</t>
  </si>
  <si>
    <t>Delimitacion de espacios, video vigilancia y guardas de seguridad</t>
  </si>
  <si>
    <t>Replanteamiento de servicios de vigilancia, y delimitacion de los espacios</t>
  </si>
  <si>
    <t>videos, minutas</t>
  </si>
  <si>
    <t>Capacitacion del personal en el manejo del Orfeo y su posibilidad de mantener documentos confidenciales</t>
  </si>
  <si>
    <t>N. GD02</t>
  </si>
  <si>
    <t xml:space="preserve">1. Indebida Notificación 
2. Caducidad. 
3. Perdida de fuerza de ejecutoria. </t>
  </si>
  <si>
    <t>1. No actualización de cambios en la razón social o en la dirección de notificaciones de los vigilados en el RUES por ubicación geografica o desinformación.
2. Pérdida en el envío de las notificaciones por aviso enviadas por la empresa de Servicios Postales Nacionales 4-72.
3. La empresa Servicios Postales Nacionales 4-72  no se dirige a todos los corregimientos.</t>
  </si>
  <si>
    <t xml:space="preserve">No actualización de las bases de datos, ni retroalimentacion en cuanto a direcciones y domicilios de los vigilados, así como la información que contiene la base de datos enviada por las delegadas al grupo de Notificaciones. </t>
  </si>
  <si>
    <t>Conforme a los datos suministrados para surtir el proceso de notificacion los diferentes Grupos de la Superntendencia de Puertos y Transporte remiten a tráves de una base en formato Excel, acorde con la parte resolutiva del acto administrativo, identificación y domicilio de los vigilados, pero los errores consignados en estos ocasionan que no se efectue la Notificación.</t>
  </si>
  <si>
    <t>1. La información requerida por otras dependencias se suministrara solo por medio de la Coordinación del Grupo de Notificaciones.</t>
  </si>
  <si>
    <t>Profesionales, Tecnicos y auxiliares del Grupo de Notificaciones</t>
  </si>
  <si>
    <t>1.Realizar trazabilidad de las guías de envío emitidas por Servicios Postales Nacionales 4-72.</t>
  </si>
  <si>
    <t>revisar las bases para mantenerlas actualizadas</t>
  </si>
  <si>
    <t>revision del rues</t>
  </si>
  <si>
    <t>archivo con las descargas del rues</t>
  </si>
  <si>
    <t>1. Solicitar a las delegadas a tráves de correo electrónico la actualización de la base de datos de los vigilados, para evitar errores en el envío de los actos administrativos a cargo del Grupo de Notificaciones</t>
  </si>
  <si>
    <t>Solicitar a las delegadas a tráves de correo electrónico la actualización de la base de datos de los vigilados, para evitar errores en el envío de los actos administrativos</t>
  </si>
  <si>
    <t xml:space="preserve">Solicitar a las delegadas  a tráves de correo electrónico revisar el RUES para realizar el correcto diligenciamiento de la razón social, NIT y dirección de notificaciones, además de incorporarlo al acto administrativo. </t>
  </si>
  <si>
    <t>identificacion de radicados que competen en el proceso de los actos administrativos</t>
  </si>
  <si>
    <t xml:space="preserve">2. Solicitar a las delegadas  a tráves de correo electrónico revisar el RUES para realizar el correcto diligenciamiento de la razón social, NIT y dirección de notificaciones, además de incorporarlo al acto administrativo. </t>
  </si>
  <si>
    <t>O. EI1</t>
  </si>
  <si>
    <t>Verificar el sistema de Control Interno, por medio de la evaluación, auditoría o seguimiento con enfoque en riesgos, para aportar al cumplimiento de los objetivos, la misión institucional, el desempeño de los procesos, la mejora continua y la toma de decisiones.</t>
  </si>
  <si>
    <t>Posibilidad de recibir o solicitar dádivas por parte del equipo auditor,  a cambio de encubrir posibles hechos de corrupción en el desarrollo de auditorías, evaluaciones o seguimientos.</t>
  </si>
  <si>
    <t>1. Desconocimiento de los delitos contra la administración pública por parte De algún (os) auditor (es).
2. Informes de auditorías internas, seguimientos y evaluaciones elaborados por los auditores, no acordes con la realidad, poco pertinentes.
3. Tráfico de influencias y amiguismo que afecten los informes de auditoría Internas, seguimientos y evaluaciones a la gestión institucional.
4. Divulgación o acceso a terceros de información no autorizada por parte de los auditores.
5. No cumplimiento del Código del Ética del Auditor y del Estatuto de Auditoría.
6. Acción u omisión de los hallazgos u observaciones identificadas por parte del Auditor o Equipo Auditor, identificados y no plasmado en los informes de auditoría, evaluación o seguimientos.</t>
  </si>
  <si>
    <t>Uso de poder, beneficio propio y/o de un tercero.</t>
  </si>
  <si>
    <t>Posibilidad de daño reputacional por acción u omisión al identificadar debilidades en el proceso por parte del Auditor o Equipo Auditor, al recibir o solicitar dádivas  a cambio de encubrir posibles hechos de corrupción en el desarrollo de auditorías, evaluaciones o seguimientos.</t>
  </si>
  <si>
    <t>Conceptualización de los Delitos contra la administración pública por parte de los auditores internos.</t>
  </si>
  <si>
    <t>Auditor responsablede la OCI</t>
  </si>
  <si>
    <t>Anual o según requerimiento</t>
  </si>
  <si>
    <t>Evitar favorece a terceros por amistad o intereses personales</t>
  </si>
  <si>
    <t>Se asigna Auditor de la OCI en el Plan Anual de Auditoria con las competencias requeridas, para que realice el correspondiente informe</t>
  </si>
  <si>
    <t>Revisión del informe preliminar y definitivo por parte del Jefe de la Oficina de Control Interno</t>
  </si>
  <si>
    <t>Informe definitivo radicado en el aplicativo Gestión Documental de la Entidad y comunicado por correo electrónico institucional a los interesados</t>
  </si>
  <si>
    <t>Comunicar informe preliminar y definitivo para ser revisado por Jefe de la Oficina de Control Interno</t>
  </si>
  <si>
    <t>Jefe Oficina de Control Interno</t>
  </si>
  <si>
    <t>En caso de identificar un encubrimiento de posibles hechos de corrupción dar traslado a la autoridad competente.</t>
  </si>
  <si>
    <t>Rara vez</t>
  </si>
  <si>
    <t>Denunciar lo sucedido ante quien corresponda</t>
  </si>
  <si>
    <t>Se realizará la denuncia por correo electrónico, página web de la Entidad al oficial de transparencia de la Entidad, al grupo de Control Interno Disciplinario o la página web de un Ente externo de Control</t>
  </si>
  <si>
    <t>El informe preliminar y definitivo es revisado por el (la) Jefe de la Oficina de Control Interno</t>
  </si>
  <si>
    <t>Informe definitivo radicado en el aplicativo Gestión Documental de la Entidad y comunicado por correo electrónico institucional al Representante legal de la Entidad, Comité Institucional de Coordinación de Control Interno y los auditados interesados</t>
  </si>
  <si>
    <t>Cuando suceda</t>
  </si>
  <si>
    <t>Generación de informes acorde con las evidencias suficientes y objetivas que se pueden plasmar en posibles hechos de corrupción que haya detectado el auditor en la ejecución de las auditorías internas, seguimientos y evaluaciones.</t>
  </si>
  <si>
    <t>Auditor de la OCI</t>
  </si>
  <si>
    <t>Evitar favorecer a terceros por amistad o intereses personales</t>
  </si>
  <si>
    <t>Informe preliminar y definitivo para ser revisado, realizar sugerencias  por Jefe de la Oficina de Control Interno</t>
  </si>
  <si>
    <t>Comunicar informe preliminar y definitivo para ser revisado y aprobado por Jefe de la Oficina de Control Interno</t>
  </si>
  <si>
    <t>Auditor responsable</t>
  </si>
  <si>
    <t>Comunicación de los informes al Representante Legal en calidad de responsable del Sistema de Control Interno (Ley 87 de 1993) para lo de su competencia.</t>
  </si>
  <si>
    <t>Verificando los informes comunicados por el sistema de Gestión Documental, contra el Plan Anual de Auditoría (Fechas y Tiempos) y se socializa en reunión con el Equipo OCI</t>
  </si>
  <si>
    <t>Comunicar informe definitivo por Jefe de la Oficina de Control Interno al Representante Legal de la Entidad</t>
  </si>
  <si>
    <t>Posible desarrollo de actividades del control disciplinario en beneficio propio o de terceros</t>
  </si>
  <si>
    <t xml:space="preserve">Acción u omisión de las actividades definidas que permiten mantener la ética y los principios rectores </t>
  </si>
  <si>
    <t>Posible daño económico o reputacional por acción u omisión de las actividades definidas que permiten mantener la ética y los principios rectores debido al uso de poder y desviación de la gestión de lo público para el beneficio propio o de una persona por grados de amistad o por soborno</t>
  </si>
  <si>
    <t>Se realiza reunión en la cual se revisa el número de expedientes asignados a cada profesional, se verifica el avance y se asignan el caso nuevo o que requieren ser gestionados acorde con el perfil profesional y se registra en base de datos seguimiento de procesos y se realiza acta de reunión.</t>
  </si>
  <si>
    <t>En el seguimiento si se identifican demoras o que no hay avances se reasigna lo que permite una imparcialidad en el manejo</t>
  </si>
  <si>
    <t xml:space="preserve">Acta de asignación de expediente </t>
  </si>
  <si>
    <t xml:space="preserve">Sensibilizar al grupo de control interno disciplinario sobre la importancia de la conducta ética </t>
  </si>
  <si>
    <t>Revisión por parte de la coordinadora del grupo</t>
  </si>
  <si>
    <t>Diariamente o cada vez que se genera notificaciones o actuaciones en los expedientes</t>
  </si>
  <si>
    <t xml:space="preserve">Revisar que la gestión del profesional está acorde con los procedimientos </t>
  </si>
  <si>
    <t xml:space="preserve">Revisando las actuaciones de los expedientes verificando que este acorde con el procedimiento </t>
  </si>
  <si>
    <t>En caso de que la actuación presente inconsistencias se le devuelve al profesional para ajustes y nuevamente se revisa</t>
  </si>
  <si>
    <t xml:space="preserve">Firma de los actos del expediente con el revisó </t>
  </si>
  <si>
    <t>Implementar la revisión de posible pérdida de competencia para gestionar algún expediente por lazos de amistad para mantener la transparencia y cumplimiento de la conducta ética</t>
  </si>
  <si>
    <t>Establecer lineamientos estratégicos y de operación en la entidadmediante procedimientos y metodologías de planeación y mejoramiento continuopara el cumplimiento de los objetivos institucionales, sectoriales y metas del Plan Nacional de Desarrollo</t>
  </si>
  <si>
    <t>Profesional especializado OAP</t>
  </si>
  <si>
    <t>Distorsión de la realidad de la información, omisión o publicación de información sin consideración del impacto al sector y a la ciudadanía.</t>
  </si>
  <si>
    <t xml:space="preserve">1. Acción u omisión por parte de alguno de los funcionarios del equipo de comunicacionesen el aseguramiento de la información sensibleque debe suministrarse a terceros o publicar en medios.
</t>
  </si>
  <si>
    <t>1. Aprovechamiento de la información a la cual tiene acceso de forma privilegiada.</t>
  </si>
  <si>
    <t>Posible daño reputacional Acción u omisión por parte de alguno de los funcionarios del equipo de comunicacionesen el aseguramiento de la información sensibleque debe suministrarse a terceros o publicar en medios, debido al aprovechamiento de la información a la cual tiene acceso de forma privilegiada.</t>
  </si>
  <si>
    <t>Firma de Acuerdo de Confidencialidad</t>
  </si>
  <si>
    <t>Profesional o contratista del equipo de comunicaciones</t>
  </si>
  <si>
    <t>Firmar un Acuerdo de Confidencialidad</t>
  </si>
  <si>
    <t>Cuando ingresa una persona al área de comunicaciones se solicita un acuerdo de confidencialidad</t>
  </si>
  <si>
    <t>No puede ejercer las funciones en el equipo de Comunicaciones</t>
  </si>
  <si>
    <t>Acuerdo de Confidencialidad firmado</t>
  </si>
  <si>
    <t xml:space="preserve">Hacer una charla con el proceso de comunicaciones en cuanto a prevención de entrega de información sensible y/o confidencial y posibles actos de corrupción. </t>
  </si>
  <si>
    <t>Profesional especializado del equipo de comunicaciones</t>
  </si>
  <si>
    <t>No se publica ni entrega información que no sea aprobada por el Superintendente o el Despacho</t>
  </si>
  <si>
    <t>Chat de Despacho y equipo de Comunicaciones</t>
  </si>
  <si>
    <t xml:space="preserve">Capacitación periodica del personal que administra los contratos en los procesos </t>
  </si>
  <si>
    <t>Lideres de Procesos</t>
  </si>
  <si>
    <t>Socializar los proyectos del PETI con el personal de la OTIC.</t>
  </si>
  <si>
    <t xml:space="preserve">Contar con la matriz de proyectos del PETI actualizada. </t>
  </si>
  <si>
    <t>Establecer, documentar, implementar y mantener procedimientos actualizados en la cadena de valor para contar con información actualizada del Proceso de gestión de TI.</t>
  </si>
  <si>
    <t xml:space="preserve">Director de Promoción y prevención
Supervisor asignado
Inspector Asignado </t>
  </si>
  <si>
    <t>cada año tema subbjetivo
cada 2 añios tema objetivo</t>
  </si>
  <si>
    <t>Revisando en el PGS de la vigencia anterior los supervisados asignados para asignar nuevo supervisor</t>
  </si>
  <si>
    <t xml:space="preserve">Continuar con la revisión de los informes por parte del Director de Promoción y prevención </t>
  </si>
  <si>
    <t>Director de Promoción y prevención</t>
  </si>
  <si>
    <t>Ningun informe se remite sin la revisión del Director de Promoción y Prevención</t>
  </si>
  <si>
    <t xml:space="preserve">
Actuar indebido del personal que labora en la entidad frente a un caso de conflicto de interés</t>
  </si>
  <si>
    <t>El personal que labora en la entidad, al no tener claro el concepto en lo referente a los conflictos de interés, podría incurrir en una materialización del mismo, lo que daría lugar a un presunto hecho de corrupción.</t>
  </si>
  <si>
    <t>1. Falta de capacitación al personal de la entidad, con relación al tema de conflictos de interés y la obligatoriedad del diligenciamiento del formato cuando se presente el caso.
2. Falta de registro y seguimiento a los casos de conflictos de interés. 
3. Falta de la autoridad al interior de la entidad para dirimir si se presenta o no un caso de conflicto de interés.</t>
  </si>
  <si>
    <t>Posibilidad de daño económico y reputacional porque el personal que labora en la entidad, al no tener claro el concepto en lo referente a los conflictos de interés, podría incurrir en una materialización del mismo, lo que daría lugar a un presunto hecho de corrupción. Esto debido a: falta de capacitación con relación al tema de conflictos de interés y la obligatoriedad del diligenciamiento del formato cuando se presente el caso; falta de registro y seguimiento a los casos de conflictos de interés; falta de la autoridad al interior de la entidad para dirimir si se presenta o no un caso de conflicto de interés.</t>
  </si>
  <si>
    <t>El Servidor público designado capacita al personal de la entidad con relación a los conceptos relacionados con el conflicto de interés y la obligatoriedad del diligenciamiento del formato cuando se presente el caso, por medio de presentación virtual o presencial.</t>
  </si>
  <si>
    <t>Servidor público designado</t>
  </si>
  <si>
    <t>Asegurar que el personal comprenda toda la información relacionada.</t>
  </si>
  <si>
    <t>Por medio de presentación virtual o presencial.</t>
  </si>
  <si>
    <t>Sensibilizar a los Servidores públicos a través de campañas por medio de correo electrónico o la intranet.</t>
  </si>
  <si>
    <t>Presentación de Power Point de la inducción.</t>
  </si>
  <si>
    <t>Realizar capacitaciones al personal de la entidad con relación a los conceptos relacionados con el conflicto de interés y la obligatoriedad del diligenciamiento del formatos cuando se presente el caso.</t>
  </si>
  <si>
    <t>El Servidor público designado registra y realiza el seguimiento a los casos de conflictos de interés, a través de un cuadro control.</t>
  </si>
  <si>
    <t>Apoyar la resolución del conflicto de interés.</t>
  </si>
  <si>
    <t>A través de un cuadro de control.</t>
  </si>
  <si>
    <t>Solicitar información de casos reportados al líder de integridad</t>
  </si>
  <si>
    <t>Cuadro de control</t>
  </si>
  <si>
    <t>Realizar el registro y efectuar seguimiento a los casos de conflictos de interés.</t>
  </si>
  <si>
    <t>La persona que tiene el conflicto de interés u otro Servidor público (recusación) lo reporta al Oficial de Transparencia (con copia al jefe inmediato y superior jerárquico), quien  remite el caso, por medio de correo electrónico, al jefe inmediato o superior jerárquico para que éste decida sobre el mismo.</t>
  </si>
  <si>
    <t>Persona que presenta el caso 
Servidor público (recusación)
Oficial de Transparencia</t>
  </si>
  <si>
    <t>Resolver el conflicto de interés.</t>
  </si>
  <si>
    <t>Por medio de memorando. CORREO</t>
  </si>
  <si>
    <t>Realizar la recusación al Oficial de Transparencia.</t>
  </si>
  <si>
    <t>Reportar el caso de conflicto de interés o la recusación al Oficial de Transparencia, quien remite al jefe inmediato o superior jerárquico para la solución del mismo.</t>
  </si>
  <si>
    <t xml:space="preserve">
Inclusión en las novedades de la nómina en favorecimiento propio o de terceros</t>
  </si>
  <si>
    <t>Incluir pagos a servidores públicos a los que no tienen derecho, en favorecimiento propio o de terceros.</t>
  </si>
  <si>
    <t>1.Por falta de control en la liquidación de la nómina.
2. Que el archivo de nómina no sea actualizado oportunamente con las novedades de retiro.
3. Que el funcionario que maneja la nómina incurra en actos de favorecimiento propio o de terceros.</t>
  </si>
  <si>
    <t>Posibilidad de daño económico y reputacional por incluir pagos a servidores públicos a los que no tienen derecho, en favorecimiento propio o de terceros, debido a: falta de control en la liquidación de la nómina; que el archivo de nómina no sea actualizado oportunamente con las novedades de retiro; que el funcionario que maneja la nómina incurra en actos de favorecimiento propio o de terceros.</t>
  </si>
  <si>
    <t>El Servidor público designado realiza un reporte oportuno a las personas encargadas de liquidación de nómina sobre los retiros de funcionarios de la Entidad, a través de copia de la resolución de aceptación de renuncia o insubsistencia.</t>
  </si>
  <si>
    <t>Cada vez que se pase la novedad</t>
  </si>
  <si>
    <t>A través de copia de la resolución de aceptación de renuncia o insubsistencia.</t>
  </si>
  <si>
    <t xml:space="preserve">Fortalecer el control de la entrega y aplicación de novedades en la liquidacion de la nómina. </t>
  </si>
  <si>
    <t>Realizar un reporte oportuno sobre las personas que se retiran de la Entidad, por medio de resolución de aceptación de renuncia o insubsistencia.</t>
  </si>
  <si>
    <t>El Servidor público designado realiza la revisión del reporte de pre nómina, por medio de archivo de Excel extraído del aplicativo de nómina.</t>
  </si>
  <si>
    <t>Por medio de archivo de Excel extraído del aplicativo de nómina.</t>
  </si>
  <si>
    <t>Fortalecer el control de las evidencias de la revisión de la pre nómina.</t>
  </si>
  <si>
    <t>Archivo de excel</t>
  </si>
  <si>
    <t xml:space="preserve"> Realizar la revisión del reporte de pre nómina, por medio de archivo de Excel extraído del aplicativo de nómina.</t>
  </si>
  <si>
    <t>El(la) coordinador(a) da el visto bueno al memorando remisorio de pago de nómina, tras tramitar las firmas con Secretaría General, Coordinación de Talento Humano y Tesorería, antes de legalizar el pago por parte de la Dirección Financiera.</t>
  </si>
  <si>
    <t>Verificar que la legalización del pago esté aprobada.</t>
  </si>
  <si>
    <t>Memorando remisorio de pago de nómina.</t>
  </si>
  <si>
    <t>Realizar una Auditoria aleatoria del 5% de la nómina en caso de ser necesario.</t>
  </si>
  <si>
    <t>Validar el memorando remisorio y las firmas de aprobación para el pago de nómina.</t>
  </si>
  <si>
    <t>semanal</t>
  </si>
  <si>
    <t>4. Realizar los traslados presupuestales con la debida resolución de autorización firmada y legalizada por el área de notificaciones.</t>
  </si>
  <si>
    <t xml:space="preserve">Lograr realizar los traslados presupuestales con la resolución de autorizacion firmada. </t>
  </si>
  <si>
    <t xml:space="preserve">Validación de los traslados presupuestales. </t>
  </si>
  <si>
    <t>Solicitar el ajuste de la operación por el personal responsable encargado del proceso.</t>
  </si>
  <si>
    <t>Reporte de traslados presupuestales realizados en el periodo.</t>
  </si>
  <si>
    <t>4. Realizar traslados presupuestales con la debida resolución de autorización firmada y legalizada por el área de notificaciones.</t>
  </si>
  <si>
    <t>Mayor 80%</t>
  </si>
  <si>
    <t>Reducir</t>
  </si>
  <si>
    <t>Leve 20%</t>
  </si>
  <si>
    <t>Aceptar</t>
  </si>
  <si>
    <t>Moderado 60%</t>
  </si>
  <si>
    <t>Tabla Criterios para definir el nivel de probabilidad</t>
  </si>
  <si>
    <t>Frecuencia de la Actividad</t>
  </si>
  <si>
    <t>La actividad que conlleva el riesgo se ejecuta como máximos 2 veces por año</t>
  </si>
  <si>
    <t>La actividad que conlleva el riesgo se ejecuta de 3 a 24 veces por año</t>
  </si>
  <si>
    <t>La actividad que conlleva el riesgo se ejecuta de 24 a 500 veces por año</t>
  </si>
  <si>
    <t>La actividad que conlleva el riesgo se ejecuta mínimo 500 veces al año y máximo 5000 veces por año</t>
  </si>
  <si>
    <t>La actividad que conlleva el riesgo se ejecuta más de 5000 veces por año</t>
  </si>
  <si>
    <t>Tabla Criterios para definir el nivel de impacto</t>
  </si>
  <si>
    <t>Afectación Económica (o presupuestal)</t>
  </si>
  <si>
    <t>Pérdida Reputacional</t>
  </si>
  <si>
    <t>Insignificante</t>
  </si>
  <si>
    <t xml:space="preserve">Afectación menor a 10 SMLMV </t>
  </si>
  <si>
    <t>El riesgo afecta la imagen de alguna área de la organización</t>
  </si>
  <si>
    <t xml:space="preserve">Menor-40% </t>
  </si>
  <si>
    <t xml:space="preserve">Entre 10 y 50 SMLMV </t>
  </si>
  <si>
    <t>El riesgo afecta la imagen de la entidad internamente, de conocimiento general, nivel interno, de junta directiva y accionistas y/o de proveedores</t>
  </si>
  <si>
    <t xml:space="preserve">Entre 50 y 100 SMLMV </t>
  </si>
  <si>
    <t>El riesgo afecta la imagen de la entidad con algunos usuarios de relevancia frente al logro de los objetivos</t>
  </si>
  <si>
    <t xml:space="preserve">Entre 100 y 500 SMLMV </t>
  </si>
  <si>
    <t>El riesgo afecta la imagen de  la entidad con efecto publicitario sostenido a nivel de sector administrativo, nivel departamental o municipal</t>
  </si>
  <si>
    <t>Catastrófico 100%</t>
  </si>
  <si>
    <t xml:space="preserve">Mayor a 500 SMLMV </t>
  </si>
  <si>
    <t>El riesgo afecta la imagen de la entidad a nivel nacional, con efecto publicitarios sostenible a nivel país</t>
  </si>
  <si>
    <t>Afectación_Económica_o_presupuestal</t>
  </si>
  <si>
    <t>Pérdida_Reputacional</t>
  </si>
  <si>
    <t>Criterios</t>
  </si>
  <si>
    <t>Subcriterios</t>
  </si>
  <si>
    <t>Afectación Económica o presupuestal</t>
  </si>
  <si>
    <t>Afectación menor a 10 SMLMV .</t>
  </si>
  <si>
    <t>❌</t>
  </si>
  <si>
    <t>✔</t>
  </si>
  <si>
    <t>DÉBIL</t>
  </si>
  <si>
    <t>Calificación Solidez</t>
  </si>
  <si>
    <t>Controles ayudan a disminuir probabilidad</t>
  </si>
  <si>
    <t>DIRECTAMENTE</t>
  </si>
  <si>
    <t>NO DISMINUYE</t>
  </si>
  <si>
    <t>DEBIL</t>
  </si>
  <si>
    <t>Matriz de Calor Inherente</t>
  </si>
  <si>
    <t>Muy Alta
100%</t>
  </si>
  <si>
    <t>Alta
80%</t>
  </si>
  <si>
    <t>Media
60%</t>
  </si>
  <si>
    <t>Baja
40%</t>
  </si>
  <si>
    <t>Muy Baja
20%</t>
  </si>
  <si>
    <t>Leve
20%</t>
  </si>
  <si>
    <t>Menor
40%</t>
  </si>
  <si>
    <t>Moderado
60%</t>
  </si>
  <si>
    <t>Mayor
80%</t>
  </si>
  <si>
    <t>Catastrófico
100%</t>
  </si>
  <si>
    <t xml:space="preserve"> Matriz de Calor Residual</t>
  </si>
  <si>
    <t>Moderado: Genera medianas consecuencias sobre la entidad</t>
  </si>
  <si>
    <t>Mayor: Genera altas consecuencias sobre la entidad.</t>
  </si>
  <si>
    <t>Catastrófico: Genera consecuencias desastrosas para la entidad</t>
  </si>
  <si>
    <t>Ejemplo formula calculo nivel riesgo</t>
  </si>
  <si>
    <r>
      <t xml:space="preserve">Responder afirmativamente de </t>
    </r>
    <r>
      <rPr>
        <sz val="11"/>
        <color rgb="FFFFC000"/>
        <rFont val="Arial Narrow"/>
        <family val="2"/>
      </rPr>
      <t>1 a 5 pregunta(s) genera un impacto moderado.</t>
    </r>
    <r>
      <rPr>
        <sz val="11"/>
        <color theme="1"/>
        <rFont val="Arial Narrow"/>
        <family val="2"/>
      </rPr>
      <t xml:space="preserve">
Responder afirmativamente de </t>
    </r>
    <r>
      <rPr>
        <sz val="11"/>
        <color theme="9" tint="-0.249977111117893"/>
        <rFont val="Arial Narrow"/>
        <family val="2"/>
      </rPr>
      <t>6 a 11 preguntas genera un impacto mayor.</t>
    </r>
    <r>
      <rPr>
        <sz val="11"/>
        <color theme="1"/>
        <rFont val="Arial Narrow"/>
        <family val="2"/>
      </rPr>
      <t xml:space="preserve">
Responder afirmativamente de </t>
    </r>
    <r>
      <rPr>
        <sz val="11"/>
        <color rgb="FFFF0000"/>
        <rFont val="Arial Narrow"/>
        <family val="2"/>
      </rPr>
      <t>12 a 19 preguntas genera un impacto catastrófico.</t>
    </r>
    <r>
      <rPr>
        <sz val="11"/>
        <color theme="1"/>
        <rFont val="Arial Narrow"/>
        <family val="2"/>
      </rPr>
      <t xml:space="preserve">
Importante: Si la respuesta a la </t>
    </r>
    <r>
      <rPr>
        <b/>
        <sz val="11"/>
        <color rgb="FFFF0000"/>
        <rFont val="Arial Narrow"/>
        <family val="2"/>
      </rPr>
      <t xml:space="preserve">pregunta 16 </t>
    </r>
    <r>
      <rPr>
        <sz val="11"/>
        <color rgb="FFFF0000"/>
        <rFont val="Arial Narrow"/>
        <family val="2"/>
      </rPr>
      <t>es afirmativa, el riesgo se considera catastrófico</t>
    </r>
    <r>
      <rPr>
        <sz val="11"/>
        <color theme="1"/>
        <rFont val="Arial Narrow"/>
        <family val="2"/>
      </rPr>
      <t xml:space="preserve">. 
Por cada riesgo de corrupción identificado, se debe diligenciar una casilla de estas </t>
    </r>
  </si>
  <si>
    <t>Lista de Objetivos especificos</t>
  </si>
  <si>
    <t xml:space="preserve">Lista de objetivos estratégicos </t>
  </si>
  <si>
    <t xml:space="preserve">Direccionamiento estratégico </t>
  </si>
  <si>
    <t>Establecer lineamientos estratégicos y de operación en la entidad, mediante procedimientos y metodologías de planeación y mejoramiento continuo, para el cumplimiento de los objetivos institucionales, sectoriales y metas del plan nacional de desarrollo</t>
  </si>
  <si>
    <t xml:space="preserve">Fortalecer la Vigilancia   </t>
  </si>
  <si>
    <t>Gestión del conocimiento e innovación</t>
  </si>
  <si>
    <t>Implementar un modelo para la gestión del conocimiento y la innovación a través del uso y apropiación de las herramientas y metodologias enfocadas a fortalecer el aprendizaje organizacional, fomentar la innovación y transferir el conocimiento a los grupos de valor de la Supertransporte.</t>
  </si>
  <si>
    <t xml:space="preserve">Fortalecer las Tecnologías de la Información y las Telecomunicaciones  </t>
  </si>
  <si>
    <t>Gestión de comunicaciones</t>
  </si>
  <si>
    <t>Divulgar oportunamente información a los diferentes grupos de interés, a través de la implementacion de estrategias y el  fortalecimiento de los canales de comunicación, con el fin mejorar la interacción con la ciudadanía y el posicionamiento de la imagen institucional.</t>
  </si>
  <si>
    <t>Brindar Protección al Usuario</t>
  </si>
  <si>
    <t>Gestión TIC´S</t>
  </si>
  <si>
    <t>Proveer,   gestionar   y   mantener   los   sistemas   de información,  infraestructura  y  los servicios  de  TIC seguros y de calidad por medio de la implementación de   planes,   políticas   y   estándares,   con   el   fin   de promover  y  contribuir  a  la  transformación  digital  y  la toma de decisiones.</t>
  </si>
  <si>
    <t>Fortalecer la presencia en las regiones </t>
  </si>
  <si>
    <t>Gestión de relacionamiento con el ciudadano</t>
  </si>
  <si>
    <t>Promover los derechos, deberes y la participación de la ciudadanía, así como el acercamiento entre la Entidad y sus grupos de interés, por medio de la orientación, la atención oportuna de requerimientos, la gestión de canales de interacción y la generación de espacios de comunicación y cocreación, con el fin mejorar la satisfacción, fortalecer el relacionamiento y facilitar el acceso de la ciudadanía a la oferta de tramites y servicios de la Supertransporte.</t>
  </si>
  <si>
    <t>Divulgar, promover y orientar el permanente cumplimiento de las normas del sector transporte a través de la verificación y  análisis de la información suministrada o reportada por las empresas, así como la búsqueda activa de posibles situaciones que pongan en riesgo la prestación del servicio  para asegurar la debida prestación del servicio en el territorio Nacional.</t>
  </si>
  <si>
    <t>Inspección</t>
  </si>
  <si>
    <t xml:space="preserve">Verificar el cumplimiento de la norma de carácter objetivo y/o subjetivo  por medio del análisis de la información, así como visitas de inspección, interrogatorios, toma de declaraciones y  práctica de pruebas con el fin de que el servicio se preste de manera permanente, eficiente y segura, promoviendo los derechos de los usuarios. </t>
  </si>
  <si>
    <t xml:space="preserve">Ordenar los correctivos, medidas y sanciones que correspondan por el incumplimiento de las normas aplicables por medio de los procedimientos establecidos en la Ley para garantizar la debida prestación del servicio público de transporte, infraestructura y servicios conexos, privilegiando la protección de los derechos de los usuarios </t>
  </si>
  <si>
    <t>Gestión administrativa</t>
  </si>
  <si>
    <t>Administrar los bienes y servicios necesarios para el funcionamiento de la entidad mediante la correcta ejecución de los planes y programas  con el fin de satisfacer las necesidades y el efectivo funcionamiento de la entidad.</t>
  </si>
  <si>
    <t>Gestión contractual</t>
  </si>
  <si>
    <t>Gestión jurídica</t>
  </si>
  <si>
    <t>Ejercer   la   defensa   oportuna   de   los   intereses   de   la   entidad   por  medio    de  la    asesoría jurídica,    la    representación    judicial    y  extrajudicial,    las    actuaciones   administrativas,   buenas    prácticas  normativas    y    lineamientos    jurídicos,    así    como    asesorar    los  procesos   de  conciliaciones   y   arbitramento,   con  el   fin   disminuir   los  riesgos  e  impactos  jurídicos  en  la  Supertransporte</t>
  </si>
  <si>
    <t>Gestión financiera</t>
  </si>
  <si>
    <t>Gestión de talento humano</t>
  </si>
  <si>
    <t xml:space="preserve">Administrar el ciclo  de vida del personal al interior de la entidad mediante  programas y planes que desarrollen integralmente a los servidores públicos en beneficio del cumplimiento de la misión institucional </t>
  </si>
  <si>
    <t>Gestión documental</t>
  </si>
  <si>
    <t>Manejar y organizar la información producida y recibida por la Superintendencia, desde su origen hasta su destino final, así como realizar las notificaciones y comunicaciones necesarias para la operación de la entidad, por medio de la implementación de políticas, programas y planes documentales y  los sistemas y aplicativos de que disponga la entidad,  para facilitar su consulta, conservación y utilización en el tiempo.</t>
  </si>
  <si>
    <t>Evaluación independiente</t>
  </si>
  <si>
    <t>Verificar el sistema de Control Interno, por medio de la evaluación, auditoría y seguimiento con enfoque en riesgos, para aportar al cumplimiento de los objetivos, la misión institucional, el desempeño de los procesos, la mejora continua y la toma de decisiones.</t>
  </si>
  <si>
    <t>Control interno disciplinario</t>
  </si>
  <si>
    <t>Ejercer la función disciplinaria en primera instancia en la Superintendencia de Transporte por medio del seguimiento y gestión eficiente de los procesos disciplinarios hacia los servidores públicos de acuerdo con los principios rectores de la Ley disciplinaria, que contribuya al correcto ejercicio del servicio público y la protección de los derechos de los asociados en el ejercicio de la función.</t>
  </si>
  <si>
    <t>Proceso Cadena de Valor 2021</t>
  </si>
  <si>
    <t>Tipo Proceso Cadena de Valor 2021</t>
  </si>
  <si>
    <t>OBJETIVOS ESTRATEGICOS</t>
  </si>
  <si>
    <t>Objetivo Especifico 2021</t>
  </si>
  <si>
    <t>Apoyo</t>
  </si>
  <si>
    <t>Ejercer la defensa oportuna de los intereses de la entidad por medio de la  asesoría jurídica, la representación judicial y extrajudicial, las actuaciones administrativas, buenas prácticas normativas y lineamientos jurídicos, así como asesorar los procesos de conciliaciones y arbitramento, con el fin disminuir los riesgos e impactos jurídicos en la Superintendencia de Transporte</t>
  </si>
  <si>
    <t xml:space="preserve">Administrar el ciclo del personal al interior de la entidad mediante  programas y planes que desarrollen integralmente a los servidores públicos para fortalecer las habilidades y competencias para el cumplimiento de la misión institucional </t>
  </si>
  <si>
    <t xml:space="preserve">Manejar y organizar la información producida y recibida por la Superintendencia, desde su origen hasta su destino final, así como realizar las notificaciones y comunicaciones necesarias para la operación de la entidad, por medio de la implementación de políticas, programas y planes documentales y  los sistemas y aplicativos de que disponga la entidad,  para facilitar su consulta, conservación y utilización en el tiempo. </t>
  </si>
  <si>
    <t>Estratégico</t>
  </si>
  <si>
    <t>Proveer , gestionar y mantener los sistemas de información, infraestructura y los servicios de TIC  seguros y de calidad por medio de la implementación de planes, políticas y estándares, con el fin de  promover y contribuir a la transformación digital y la toma de decisiones.</t>
  </si>
  <si>
    <t xml:space="preserve">Implementar un modelo para la gestión del conocimiento y la innovación a través del uso y apropiación de las herramientas y metodologías enfocadas a fortalecer el aprendizaje organizacional, fomentar la innovación y transferir el conocimiento a los grupos de valor de la Supertransporte.
</t>
  </si>
  <si>
    <t>Evaluación y Control</t>
  </si>
  <si>
    <t xml:space="preserve">Ejercer la función disciplinaria en primera instancia en la Superintendencia de transporte por medio del seguimiento y gestión eficiente de los procesos disciplinarios hacia los servidores públicos de acuerdo a los principios rectores de la ley disciplinaria que  contribuya al correcto ejercicio del servicio público  y  la protección de los derechos de los asociados en el ejercicio de la función </t>
  </si>
  <si>
    <t>Misional</t>
  </si>
  <si>
    <t>Verificar el cumplimiento de la norma de carácter objetivo y/o subjetivo por medio del análisis de la información, así como visitas de inspección, interrogatorios, toma de declaraciones y práctica de pruebas con el fin de que el servicio se preste de manera permanente, eficiente y segura, promoviendo los derechos de los usuarios.</t>
  </si>
  <si>
    <t>Vigilancia - Regionales</t>
  </si>
  <si>
    <t>Fortalecer la presencia en las regionales.</t>
  </si>
  <si>
    <t>Divulgar, promover y orientar el permanente cumplimiento de las norma del sector transporte a través de la verificación y análisis de la información suministrada o reportada por las empresas, así como la búsqueda activa de posibles situaciones que pongan en riesgo la prestación del servicio para asegurar la debida prestación del servicio en el territorio Nacional.</t>
  </si>
  <si>
    <t>Promover los derechos, deberes y la participación de la ciudadanía, así como el acercamiento entre la Entidad y sus grupos de interés, por medio de la orientación, la atención oportuna de requerimientos, la gestión de canales de interacción y la generación de espacios de comunicación y concreción, con el fin mejorar la satisfacción, fortalecer el relacionamiento y facilitar el acceso de la ciudadanía a la oferta de tramites y servicios de la Supertransporte.</t>
  </si>
  <si>
    <t>Tabla Atributos para el diseño del control</t>
  </si>
  <si>
    <t>Características</t>
  </si>
  <si>
    <t>Descripción</t>
  </si>
  <si>
    <t>Peso</t>
  </si>
  <si>
    <t>Atributos de Eficiencia</t>
  </si>
  <si>
    <t>Va hacia las causas del riesgo, aseguran el resultado final esperado.</t>
  </si>
  <si>
    <t>Detecta que algo ocurre y devuelve el proceso a los controles preventivos.
Se pueden generar reprocesos.</t>
  </si>
  <si>
    <t>Dado que permiten reducir el impacto de la materialización del riesgo, tienen un costo en su implementación.</t>
  </si>
  <si>
    <t>Son actividades de procesamiento o validación de información que se ejecutan por un sistema y/o aplicativo de manera automática sin la intervención de personas para su realización.</t>
  </si>
  <si>
    <t>Controles que son ejecutados por una persona., tiene implícito el error humano.</t>
  </si>
  <si>
    <r>
      <rPr>
        <b/>
        <sz val="12"/>
        <color theme="9" tint="-0.249977111117893"/>
        <rFont val="Arial Narrow"/>
        <family val="2"/>
      </rPr>
      <t>*</t>
    </r>
    <r>
      <rPr>
        <b/>
        <sz val="12"/>
        <rFont val="Arial Narrow"/>
        <family val="2"/>
      </rPr>
      <t>Atributos de</t>
    </r>
    <r>
      <rPr>
        <b/>
        <sz val="12"/>
        <color theme="9" tint="-0.249977111117893"/>
        <rFont val="Arial Narrow"/>
        <family val="2"/>
      </rPr>
      <t xml:space="preserve"> </t>
    </r>
    <r>
      <rPr>
        <b/>
        <sz val="12"/>
        <color rgb="FF000000"/>
        <rFont val="Arial Narrow"/>
        <family val="2"/>
      </rPr>
      <t>Formalización</t>
    </r>
  </si>
  <si>
    <t>Controles que están documentados en el proceso, ya sea en manuales, procedimientos, flujogramas o cualquier otro documento propio del proceso.</t>
  </si>
  <si>
    <t>-</t>
  </si>
  <si>
    <t>Identifica a los controles que pese a que se ejecutan en el proceso no se encuentran documentados en ningún documento propio del proceso</t>
  </si>
  <si>
    <t>Este atributo identifica a los controles que se ejecutan siempre que se realiza la actividad originadora del riesgo.</t>
  </si>
  <si>
    <t>Este atributo identifica a los controles que no siempre se ejecutan cuando se realiza la actividad originadora del riesgo</t>
  </si>
  <si>
    <t>El control deja un registro que permite evidenciar la ejecución del control</t>
  </si>
  <si>
    <t>El control no deja registro de la ejecución del control</t>
  </si>
  <si>
    <r>
      <rPr>
        <b/>
        <sz val="12"/>
        <color theme="9" tint="-0.249977111117893"/>
        <rFont val="Arial Narrow"/>
        <family val="2"/>
      </rPr>
      <t>*Nota 1:</t>
    </r>
    <r>
      <rPr>
        <sz val="12"/>
        <color theme="1"/>
        <rFont val="Arial Narrow"/>
        <family val="2"/>
      </rPr>
      <t xml:space="preserve"> Los atributos de formalización se recogerán de manera informativa, con el fin de conocer el entorno del control y complementar el análisis con elementos cualitativos; éstos no tienen una incidencia directa en su efectividad. </t>
    </r>
  </si>
  <si>
    <t>Reducir (compartir)</t>
  </si>
  <si>
    <t>Plan de accion (solo para la opción reducir)</t>
  </si>
  <si>
    <t>Finalizado</t>
  </si>
  <si>
    <t>Daños Activos Fisicos</t>
  </si>
  <si>
    <t>Relaciones Laborales</t>
  </si>
  <si>
    <t xml:space="preserve">Compartir </t>
  </si>
  <si>
    <t>Registro Sustancial</t>
  </si>
  <si>
    <t>Registro Material</t>
  </si>
  <si>
    <t>Sin registro</t>
  </si>
  <si>
    <t>B. GCI-RC-1</t>
  </si>
  <si>
    <t>Revisión de los trámites y servicios publicados en la página web de la entidad y en SUIT.</t>
  </si>
  <si>
    <t>Cuatrimestral</t>
  </si>
  <si>
    <t xml:space="preserve">Validar que toda la información publicada con relación a trámites y servicios de la entidad sea veraz y esté actualizada </t>
  </si>
  <si>
    <t>Revisando los tramites y servicios en el SUIT y página Web y en caso de encontrar puntos para ajustar, redactar un correo al proceso responsable para que haga la respectiva actualización.</t>
  </si>
  <si>
    <t>Realizar la actividad en la siguiente semana del cuatrinestre</t>
  </si>
  <si>
    <t>Correo de solicitud de actualización y enlace del SUIT y página Web de los tramites actualizados</t>
  </si>
  <si>
    <t>Divulgar en la pagina Web de la entidad, la gratuidad de los tramites.</t>
  </si>
  <si>
    <t xml:space="preserve">31/08/2022
</t>
  </si>
  <si>
    <t xml:space="preserve">  </t>
  </si>
  <si>
    <t xml:space="preserve">Que algun servidor público o contratista solicite o reciba alguna retribución o dadiva para agilizar tramites en la entidad o por realizar su trabajo.
Ciudadanos con el ánimo de agilizar sus trámites, en temas como: sanciones por investigación administrativa, vehículo inmovilizado, respuestas a PQRS, puedan ofrecer dádivas a funcionarios de la Entidad.
</t>
  </si>
  <si>
    <t xml:space="preserve">Recibir o solicitar cualquier dádiva o beneficio a nombre propio o de terceros  con el fin de agilizar trámites de la Entidad
</t>
  </si>
  <si>
    <t>*Desconocimiento por parte de los ciudadanos de   tiempos, rutas, valores y especificaciones de los trámites y servicios de la Superintendencia de Transporte</t>
  </si>
  <si>
    <t xml:space="preserve">Posibilidad de daño reputacional por recibir o solicitar cualquier dádiva o beneficio a nombre propio o de terceros con el fin de agilizar trámites de la entidad por desconocimiento por parte de los ciudadanos de tiempos, rutas, valores y especificaciones de los trámites y servicios de la Superintendencia de Transporte.
</t>
  </si>
  <si>
    <t>H. GRC-RC-1</t>
  </si>
  <si>
    <t>Fuga de información sensible. 
Se propone: Distorsión de la realidad de la información, omisión o publicación de información sin consideración del impacto al sector y a la ciudadanía.</t>
  </si>
  <si>
    <t>1. Falta de valores éticos en beneficio propio o de un tercero 
Creo que corresponde al aprovechamiento de la información a la cual tiene acceso de forma privilegiada.</t>
  </si>
  <si>
    <t xml:space="preserve">Posible daño reputacional por acción u omisión de alguno de los funcionarios del equipo de comunicaciones por la entrega u ocultamiento de información sensible a terceros a la cual se tiene acceso de forma privilegiada en beneficio propio o de un tercero </t>
  </si>
  <si>
    <t>C. GCOM-RC-1</t>
  </si>
  <si>
    <t>Uso de poder y desviación de la gestión de lo público para el beneficio propio o de una persona por lazos de amistad o por soborno</t>
  </si>
  <si>
    <t>Remitir memorando al área correspondiente (TICS o Dirección Administrativa) enlistando los bienes que se pretende dar de baja para su valoración.</t>
  </si>
  <si>
    <t>Socializando el procedimiento para apropiación y cumplimiento, invitando a consultarlo en Cadena de Valor</t>
  </si>
  <si>
    <t>Solicitar a financiera retrolimentación específica frente a caja menor, controles y notas débito y crédito que soportan los movimientos de caja menor</t>
  </si>
  <si>
    <t>I. GADM-GC-1</t>
  </si>
  <si>
    <t>I. GADM-GC-2</t>
  </si>
  <si>
    <t>I. GADM-GC-3</t>
  </si>
  <si>
    <t>Revisar las bases para mantenerlas actualizadas</t>
  </si>
  <si>
    <t xml:space="preserve">Acción  u omisión en el manejo de la  información de los archivos de gestión o actos administrativos por notificar de la entidad 
</t>
  </si>
  <si>
    <t>Uso de poder o conocimiento de la información para la desviación de la gestión  en beneficio propio  o de un tercero.</t>
  </si>
  <si>
    <t>Posiblidad del daño reputacional por acción  u omisión en el manejo de la  información de los archivos de gestión o actos administrativos por notificar de la entidad por uso de poder o conocimiento de esta para la desviación de la gestión  en beneficio propio  o de un tercero.</t>
  </si>
  <si>
    <t>Profesionales, Tecnicos y auxiliares del Grupo de Gestión Documental</t>
  </si>
  <si>
    <t xml:space="preserve">Recibir de forma inventariada y foliada  los documentos </t>
  </si>
  <si>
    <t xml:space="preserve">Recibiendo a través del FUID el inventario , con el propósito de custoriar todos los documentos y se realiza la verificación de que corresponde la foliación </t>
  </si>
  <si>
    <t xml:space="preserve">No se recibe si no cumplen los parámetros de calidad </t>
  </si>
  <si>
    <t>FUID, correo electrónico  de devolución</t>
  </si>
  <si>
    <t>Préstamo y Custodia de los documentos de acuerdo al personal autorizado</t>
  </si>
  <si>
    <t>Registrar e identificar los documentos que se prestan y a quien se prestan</t>
  </si>
  <si>
    <t>Se identifica que la persona que solicita el documento esté autorizado, posteriormente se diligencia el afuera  formato de control de consulta y préstamo de expedientes de archivo central -GD-FR-003, detallando los documentos que se prestan  con el fin de tener la trazabilidad a quien se presta y cuando se devolverá para evitar la pérdida de éste.</t>
  </si>
  <si>
    <t xml:space="preserve">No se realiza el préstamo en caso de no ser una de las personas autorizadas o si es solicitado por otra persona o no diligencia el afuera </t>
  </si>
  <si>
    <t>Formato de control de consulta y préstamo de expedientes de archivo central -GD-FR-003  y el afuera</t>
  </si>
  <si>
    <t xml:space="preserve">Técnicos y/o contratistas </t>
  </si>
  <si>
    <t xml:space="preserve">Una vez se genera el número de la resolución ,  se genera la reserva de tal manera que solo la persona que tiene la resolucion en su bandeja puede leerla </t>
  </si>
  <si>
    <t xml:space="preserve">Identificar que radicados quedaron publicos y clasificarlos a confidencial, en el unico caso que no se podria modificar la confidencialidad del docuemntos es cuando se haya digitalizado o finalizado e proceso de digitalización de la resolución y sus soportes </t>
  </si>
  <si>
    <t>Restricción de acceso a personal no autorizado a las areas de archivo (ventanilla, archivo correspondencia, archivo central, notificaciones)</t>
  </si>
  <si>
    <t>Profesionales, Técnicos y auxiliares del Grupo de Gestión Documental</t>
  </si>
  <si>
    <t>Delimitación de espacios, video vigilancia y guardas de seguridad</t>
  </si>
  <si>
    <t>Videos, minutas</t>
  </si>
  <si>
    <t>La información requerida por otras dependencias se suministrara solo por medio de la Coordinación del Grupo de Notificaciones.</t>
  </si>
  <si>
    <t>Profesionales, Técnicos y auxiliares del Grupo de Notificaciones</t>
  </si>
  <si>
    <t>Realizar trazabilidad de las guías de envío emitidas por Servicios Postales Nacionales 4-72.</t>
  </si>
  <si>
    <t>Revisión del R.U,E,S</t>
  </si>
  <si>
    <t>Archivo con las descargas del R.U,E,S</t>
  </si>
  <si>
    <t>Identificación de radicados que competen en el proceso de los actos administrativos</t>
  </si>
  <si>
    <t>N. G DOC-RG-2</t>
  </si>
  <si>
    <t>N. G DOC-RC-1</t>
  </si>
  <si>
    <t xml:space="preserve">Advertir, prevenir, orientar, asistir, promover y propender mediante, entre otras, la solicitud de información, la práctica de visitas, las mesas de trabajo, la realización de actuaciones de acompañamiento preventivo, la emisión de pronunciamientos, y el desarrollo de acciones con carácter general en función de la debida prestación del servicio público de transporte, infraestructura, servicios conexos y complementarios, así como las de protección de los intereses, derechos de los usuarios del transporte y el permanente cumplimiento de las finalidades constitucionales y legales, para generar confianza entre los sujetos pasivos del régimen de transporte.
</t>
  </si>
  <si>
    <t>1.  Inadecuado manejo de la información por parte del personal.
2. Exposición no controlada de información física en la dependencia, por carencia de Gestión Documental
3. Tablas de retención documental</t>
  </si>
  <si>
    <t>Superintendente Delegada de protección de usuarios del sector Transporte</t>
  </si>
  <si>
    <t>Mitigar el impacto de corrupción dentro de la Delegatura de Protección de Usuarios del Sector Transporte</t>
  </si>
  <si>
    <t>Fortalecer la divulgación de información frente a riesgos de corrupción al interior de la  Delegatura para la protección de Usuarios del sector Transporte (Cronograma - Capacitaciones - Dinámicas)</t>
  </si>
  <si>
    <t>Líder del proceso de Vigilancia - Delegatura para la Protección de Usuarios del Sector Transporte</t>
  </si>
  <si>
    <t xml:space="preserve">Advertir, prevenir, orientar, asistir, promover y propender mediante, entre otras, la solicitud de información, la práctica de visitas, las mesas de trabajo, la realización de actuaciones de acompañamiento preventivo, la emisión de pronunciamientos, y el desarrollo de acciones con carácter general en función de la debida prestación del servicio público de transporte, infraestructura, servicios conexos y complementarios, así como las de protección de los intereses, derechos de los usuarios del transporte y el permanente cumplimiento de las finalidades constitucionales y legales, para generar confianza entre los sujetos pasivos del régimen de transporte. </t>
  </si>
  <si>
    <t>Director de Promoción y Prevención
Director de investigaciones</t>
  </si>
  <si>
    <t>Directores de la delegatura de Puertos</t>
  </si>
  <si>
    <t>Superintendente Delegado de Puertos</t>
  </si>
  <si>
    <t>Revisión de los informes, actas, y decisiones de los funcionarios en sus relaciones con terceros o funcionarios del estado, por parte de los directores de la delegatura de puertos respectivos</t>
  </si>
  <si>
    <t>Revisión de la gestion de los funcionarios, para evitar que se realice manipulacion de actuaciones por parte de terceros Y/o funcionarios del estado a los funcionarios de la delegatura de puertos de la superintendencia</t>
  </si>
  <si>
    <t>Elevar el tema a Superintendente Delegado de Puertos o a la Oficina de Control Interno</t>
  </si>
  <si>
    <t>Campaña anticorrupcion remitida a cada uno de los funcionarios y contratistas de la delegatura</t>
  </si>
  <si>
    <t>Revisión de las decisiones de los directores, en sus relaciones con terceros o funcionarios del Estado, por parte del delegado de Puertos</t>
  </si>
  <si>
    <t>Revisión de la gestion de los funcionarios, para evitar que se realice manipulacion de actuaciones por parte de terceros Y/o funcionarios del estado a los directivos de la delegatura de puertos superintendencia</t>
  </si>
  <si>
    <t>Encubrimiento de posibles hechos de corrupción detectados  en las auditorías internas, seguimientos o evaluaciones.</t>
  </si>
  <si>
    <t>Acción u omisión de los hallazgos u observaciones identificadas por parte del Auditor o Equipo Auditor, identificados y no plasmado en los informes de auditorías, evaluaciones o seguimientos.</t>
  </si>
  <si>
    <t>Uso de poder, beneficio propio o de un tercero.</t>
  </si>
  <si>
    <t>Posibilidad de daño reputacional por acción u omisión de los hallazgos u observaciones identificadas por parte del Auditor o Equipo Auditor, identificados y no plasmados en los informes de auditorías, evaluaciones o seguimientos, debido a uso de poder, beneficio propio o de un tercero.</t>
  </si>
  <si>
    <t>Revisar que cada informe de auditoría, seguimiento o evaluación esté alineado con el objetivo, el alcance antes de ser comunicado a los responsables de los procesos y miembros del Comité Institucional de Coordinación de Control Interno - CICCI.</t>
  </si>
  <si>
    <t>Cada vez que se realice y comunique un informe (auditoría, evaluación o seguimiento)</t>
  </si>
  <si>
    <t xml:space="preserve">Antes de asignar el auditor, se identifica si presenta conflicto de interés, en caso que se presente se asigna a otro Auditor.
Evidencia: Radicado de la comunicación de los informes (auditorías, evaluaciones o seguimientos) en Orfeo </t>
  </si>
  <si>
    <t>Ajuste del informe preliminar de auditoría.
Se asigna otro Auditor</t>
  </si>
  <si>
    <t>Compromiso de cumplimiento y aplicación del código de ética</t>
  </si>
  <si>
    <t>Sensibilizar a través de una charla a los integrantes del Equipo OCI, sobre la apropiación y aplicación del código de ética, así como, manifestar posibles conflictos de intereses cuándo se llegase a presentar el caso</t>
  </si>
  <si>
    <t>Primer semestre de 2.022
Primer semestre de 2.023
Cada vez que ingrese un nuevo integrante de la OCI</t>
  </si>
  <si>
    <t>Letra Proceso</t>
  </si>
  <si>
    <t>Código proceso</t>
  </si>
  <si>
    <t>tipo de riesgo</t>
  </si>
  <si>
    <t>A.</t>
  </si>
  <si>
    <t>DE</t>
  </si>
  <si>
    <t>B.</t>
  </si>
  <si>
    <t>GCI</t>
  </si>
  <si>
    <t>C.</t>
  </si>
  <si>
    <t>GCM</t>
  </si>
  <si>
    <t>D.</t>
  </si>
  <si>
    <t>TIC</t>
  </si>
  <si>
    <t>E.</t>
  </si>
  <si>
    <t>G.</t>
  </si>
  <si>
    <t>H.</t>
  </si>
  <si>
    <t>GRC</t>
  </si>
  <si>
    <t>GA</t>
  </si>
  <si>
    <t>J.</t>
  </si>
  <si>
    <t>GJ</t>
  </si>
  <si>
    <t>K.</t>
  </si>
  <si>
    <t>GC</t>
  </si>
  <si>
    <t>GF</t>
  </si>
  <si>
    <t>GD</t>
  </si>
  <si>
    <t>O.</t>
  </si>
  <si>
    <t>EI</t>
  </si>
  <si>
    <t>P.</t>
  </si>
  <si>
    <t>CID</t>
  </si>
  <si>
    <t xml:space="preserve">N° de riesgo </t>
  </si>
  <si>
    <t>N° de riesgo del proceso</t>
  </si>
  <si>
    <t>RC</t>
  </si>
  <si>
    <t>VI_ DELEG. USUARIOS</t>
  </si>
  <si>
    <t>VI_ DELEG. TT</t>
  </si>
  <si>
    <t>F.</t>
  </si>
  <si>
    <t>IN _ DELEG. CI</t>
  </si>
  <si>
    <t>IN_ DELG USUARIOS</t>
  </si>
  <si>
    <t xml:space="preserve">CO_ DELEG USUARIOS </t>
  </si>
  <si>
    <t>CO_ DELEG. PUERTOS</t>
  </si>
  <si>
    <t>I.</t>
  </si>
  <si>
    <t>GTH</t>
  </si>
  <si>
    <t>L.</t>
  </si>
  <si>
    <t xml:space="preserve">M. </t>
  </si>
  <si>
    <t xml:space="preserve">N. </t>
  </si>
  <si>
    <t>Revisión anual de las decisiones y gestión de los funcionarios</t>
  </si>
  <si>
    <t>Revisión anual de las decisiones y gestión de los directivos</t>
  </si>
  <si>
    <r>
      <rPr>
        <sz val="13"/>
        <color rgb="FFFF0000"/>
        <rFont val="Arial Narrow"/>
        <family val="2"/>
      </rPr>
      <t>Remitir memorando al área correspondiente (TICS o Dirección Administrativa)</t>
    </r>
    <r>
      <rPr>
        <sz val="13"/>
        <color theme="1"/>
        <rFont val="Arial Narrow"/>
        <family val="2"/>
      </rPr>
      <t xml:space="preserve"> enlistando los bienes que se pretende dar de baja </t>
    </r>
    <r>
      <rPr>
        <sz val="13"/>
        <color rgb="FFFF0000"/>
        <rFont val="Arial Narrow"/>
        <family val="2"/>
      </rPr>
      <t>para su valoración.</t>
    </r>
  </si>
  <si>
    <r>
      <t>Socializando el procedimiento para apropiación y cumplimiento,</t>
    </r>
    <r>
      <rPr>
        <sz val="13"/>
        <color rgb="FFFF0000"/>
        <rFont val="Arial Narrow"/>
        <family val="2"/>
      </rPr>
      <t xml:space="preserve"> invitando a consultarlo en Cadena de Valor</t>
    </r>
  </si>
  <si>
    <r>
      <t xml:space="preserve">Reprogramar la capacitación </t>
    </r>
    <r>
      <rPr>
        <strike/>
        <sz val="13"/>
        <rFont val="Arial Narrow"/>
        <family val="2"/>
      </rPr>
      <t>o</t>
    </r>
    <r>
      <rPr>
        <sz val="13"/>
        <rFont val="Arial Narrow"/>
        <family val="2"/>
      </rPr>
      <t xml:space="preserve"> a través de comunicaciones institucionales informar a los supervisores acerca de sus obligaciones</t>
    </r>
  </si>
  <si>
    <t xml:space="preserve">Direccionamiento indebido de  los recursos de los proyectos de inversión para favorecer a terceros 
</t>
  </si>
  <si>
    <t xml:space="preserve">Que se reciban dádivas o beneficios a nombre propio o de un tercero, por alteración, ocultamiento  o pérdida de la informción </t>
  </si>
  <si>
    <t>Revisión de los informes, actas, y decisiones de los funcionarios en sus relaciones con las empresas vigiladas, por parte de los directores de la delegatura de puertos respectivos</t>
  </si>
  <si>
    <t>Revisión de la gestion de los funcionarios, para evitar que se entreguen dádivas o beneficios por parte de terceros a los funcionarios</t>
  </si>
  <si>
    <t>Revisión de las decisiones de los directores, en sus relaciones con las empresas vigiladas, por parte del delegado de Puertos</t>
  </si>
  <si>
    <t>Revisión de la gestion de los funcionarios, para evitar que se entreguen dádivas o beneficios por parte de terceros a los directivos</t>
  </si>
  <si>
    <r>
      <t>Revisión</t>
    </r>
    <r>
      <rPr>
        <sz val="14"/>
        <color rgb="FFFF0000"/>
        <rFont val="Arial Narrow"/>
        <family val="2"/>
      </rPr>
      <t xml:space="preserve"> anual </t>
    </r>
    <r>
      <rPr>
        <sz val="14"/>
        <color theme="1"/>
        <rFont val="Arial Narrow"/>
        <family val="2"/>
      </rPr>
      <t>de las decisiones y gestión de los funcionarios</t>
    </r>
  </si>
  <si>
    <r>
      <t>Revisión</t>
    </r>
    <r>
      <rPr>
        <sz val="14"/>
        <color rgb="FFFF0000"/>
        <rFont val="Arial Narrow"/>
        <family val="2"/>
      </rPr>
      <t xml:space="preserve"> anual </t>
    </r>
    <r>
      <rPr>
        <sz val="14"/>
        <color theme="1"/>
        <rFont val="Arial Narrow"/>
        <family val="2"/>
      </rPr>
      <t>de las decisiones y gestión de los directivos</t>
    </r>
  </si>
  <si>
    <t>VI.  DELEG-PUERTOS</t>
  </si>
  <si>
    <t>Se publica matriz de riesgos de corrupción vigente para 2.022</t>
  </si>
  <si>
    <t xml:space="preserve">Evaluación Independiente </t>
  </si>
  <si>
    <t>Fecha versión</t>
  </si>
  <si>
    <t>Comentarios</t>
  </si>
  <si>
    <t xml:space="preserve">Riesgo 1.
 Se actualiza a impacto económico y reputacional.
Se elimina la actividad del plan de acción: Actualización periodica del manual de contratacion </t>
  </si>
  <si>
    <t xml:space="preserve">Riesgo 1.
Se complementa texto detallando actividades: Cronograma - Capacitaciones - Dinámicas </t>
  </si>
  <si>
    <t>Riesgo 1.
Se incluyen cambios en los controles definidos para el riesgo del proceso Evaluación Independiente</t>
  </si>
  <si>
    <t>Matriz de riesgos de corrupción 2.022</t>
  </si>
  <si>
    <t>Se organizan códigos de los riesgos</t>
  </si>
  <si>
    <t>Proceso Direccionamiento estratégico
Mapa de Riesgos Institucional  - 2. Riesgos de Corrupción</t>
  </si>
  <si>
    <r>
      <t>Código:</t>
    </r>
    <r>
      <rPr>
        <sz val="12"/>
        <color theme="1"/>
        <rFont val="Arial Narrow"/>
        <family val="2"/>
      </rPr>
      <t xml:space="preserve"> DE-FR-002</t>
    </r>
    <r>
      <rPr>
        <b/>
        <sz val="12"/>
        <color theme="1"/>
        <rFont val="Arial Narrow"/>
        <family val="2"/>
      </rPr>
      <t xml:space="preserve">
Versión:</t>
    </r>
    <r>
      <rPr>
        <sz val="12"/>
        <color theme="1"/>
        <rFont val="Arial Narrow"/>
        <family val="2"/>
      </rPr>
      <t xml:space="preserve"> 2</t>
    </r>
    <r>
      <rPr>
        <b/>
        <sz val="12"/>
        <color theme="1"/>
        <rFont val="Arial Narrow"/>
        <family val="2"/>
      </rPr>
      <t xml:space="preserve">
Fecha de aprobación: </t>
    </r>
    <r>
      <rPr>
        <sz val="12"/>
        <color theme="1"/>
        <rFont val="Arial Narrow"/>
        <family val="2"/>
      </rPr>
      <t>21-jun-2022</t>
    </r>
  </si>
  <si>
    <t>Se revisa contenido y forma de presentación. El contenido no tuvo cambio perso se daja solo a la vista valoración de riesgos por temas de confidencialidad</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</si>
</sst>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41" formatCode="_-* #,##0_-;\-* #,##0_-;_-* &quot;-&quot;_-;_-@_-"/>
    <numFmt numFmtId="164" formatCode="_-&quot;$&quot;* #,##0_-;\-&quot;$&quot;* #,##0_-;_-&quot;$&quot;* &quot;-&quot;_-;_-@_-"/>
    <numFmt numFmtId="165" formatCode="0.0%"/>
  </numFmts>
  <fonts count="87" x14ac:knownFonts="1">
    <font>
      <sz val="11"/>
      <color theme="1"/>
      <name val="Calibri"/>
      <family val="2"/>
      <scheme val="minor"/>
    </font>
    <font>
      <sz val="11"/>
      <color theme="1"/>
      <name val="Arial Narrow"/>
      <family val="2"/>
    </font>
    <font>
      <sz val="10"/>
      <color rgb="FF000000"/>
      <name val="Arial Narrow"/>
      <family val="2"/>
    </font>
    <font>
      <b/>
      <sz val="11"/>
      <color theme="1"/>
      <name val="Arial Narrow"/>
      <family val="2"/>
    </font>
    <font>
      <sz val="10"/>
      <color theme="1"/>
      <name val="Calibri"/>
      <family val="2"/>
      <scheme val="minor"/>
    </font>
    <font>
      <sz val="18"/>
      <name val="Arial"/>
      <family val="2"/>
    </font>
    <font>
      <b/>
      <sz val="20"/>
      <color rgb="FF000000"/>
      <name val="Arial Narrow"/>
      <family val="2"/>
    </font>
    <font>
      <sz val="20"/>
      <color rgb="FF000000"/>
      <name val="Arial Narrow"/>
      <family val="2"/>
    </font>
    <font>
      <sz val="20"/>
      <color rgb="FFFFFFFF"/>
      <name val="Arial Narrow"/>
      <family val="2"/>
    </font>
    <font>
      <sz val="16"/>
      <color rgb="FF000000"/>
      <name val="Arial Narrow"/>
      <family val="2"/>
    </font>
    <font>
      <sz val="11"/>
      <color theme="0"/>
      <name val="Calibri"/>
      <family val="2"/>
      <scheme val="minor"/>
    </font>
    <font>
      <sz val="11"/>
      <color theme="1"/>
      <name val="Calibri"/>
      <family val="2"/>
      <scheme val="minor"/>
    </font>
    <font>
      <sz val="11"/>
      <name val="Calibri"/>
      <family val="2"/>
      <scheme val="minor"/>
    </font>
    <font>
      <sz val="16"/>
      <color theme="1"/>
      <name val="Calibri"/>
      <family val="2"/>
      <scheme val="minor"/>
    </font>
    <font>
      <sz val="28"/>
      <color theme="1"/>
      <name val="Calibri"/>
      <family val="2"/>
      <scheme val="minor"/>
    </font>
    <font>
      <b/>
      <sz val="40"/>
      <color rgb="FF000000"/>
      <name val="Calibri"/>
      <family val="2"/>
    </font>
    <font>
      <b/>
      <sz val="12"/>
      <color rgb="FF000000"/>
      <name val="Calibri"/>
      <family val="2"/>
    </font>
    <font>
      <b/>
      <sz val="28"/>
      <color rgb="FF000000"/>
      <name val="Calibri"/>
      <family val="2"/>
    </font>
    <font>
      <b/>
      <sz val="36"/>
      <color rgb="FF000000"/>
      <name val="Calibri"/>
      <family val="2"/>
    </font>
    <font>
      <sz val="18"/>
      <color theme="1"/>
      <name val="Arial Narrow"/>
      <family val="2"/>
    </font>
    <font>
      <b/>
      <sz val="18"/>
      <color rgb="FF000000"/>
      <name val="Calibri"/>
      <family val="2"/>
    </font>
    <font>
      <b/>
      <sz val="18"/>
      <color theme="1"/>
      <name val="Arial Narrow"/>
      <family val="2"/>
    </font>
    <font>
      <b/>
      <sz val="22"/>
      <color theme="1"/>
      <name val="Arial Narrow"/>
      <family val="2"/>
    </font>
    <font>
      <b/>
      <sz val="14"/>
      <color theme="1"/>
      <name val="Arial Narrow"/>
      <family val="2"/>
    </font>
    <font>
      <sz val="11"/>
      <color rgb="FFFF0000"/>
      <name val="Calibri"/>
      <family val="2"/>
      <scheme val="minor"/>
    </font>
    <font>
      <sz val="16"/>
      <color rgb="FFFF0000"/>
      <name val="Arial Narrow"/>
      <family val="2"/>
    </font>
    <font>
      <sz val="16"/>
      <color rgb="FFFF0000"/>
      <name val="Calibri"/>
      <family val="2"/>
      <scheme val="minor"/>
    </font>
    <font>
      <sz val="11"/>
      <color rgb="FF030303"/>
      <name val="Arial"/>
      <family val="2"/>
    </font>
    <font>
      <sz val="24"/>
      <name val="Arial"/>
      <family val="2"/>
    </font>
    <font>
      <b/>
      <sz val="24"/>
      <color rgb="FF000000"/>
      <name val="Arial Narrow"/>
      <family val="2"/>
    </font>
    <font>
      <sz val="26"/>
      <color rgb="FF000000"/>
      <name val="Arial Narrow"/>
      <family val="2"/>
    </font>
    <font>
      <sz val="26"/>
      <color rgb="FFFFFFFF"/>
      <name val="Arial Narrow"/>
      <family val="2"/>
    </font>
    <font>
      <sz val="12"/>
      <color theme="1"/>
      <name val="Arial Narrow"/>
      <family val="2"/>
    </font>
    <font>
      <sz val="12"/>
      <color theme="1"/>
      <name val="Calibri"/>
      <family val="2"/>
      <scheme val="minor"/>
    </font>
    <font>
      <b/>
      <sz val="12"/>
      <color rgb="FF000000"/>
      <name val="Arial Narrow"/>
      <family val="2"/>
    </font>
    <font>
      <sz val="12"/>
      <color rgb="FF000000"/>
      <name val="Arial Narrow"/>
      <family val="2"/>
    </font>
    <font>
      <b/>
      <sz val="12"/>
      <color theme="9" tint="-0.249977111117893"/>
      <name val="Arial Narrow"/>
      <family val="2"/>
    </font>
    <font>
      <b/>
      <sz val="14"/>
      <color rgb="FF000000"/>
      <name val="Arial Narrow"/>
      <family val="2"/>
    </font>
    <font>
      <sz val="24"/>
      <color theme="1"/>
      <name val="Arial Narrow"/>
      <family val="2"/>
    </font>
    <font>
      <b/>
      <sz val="24"/>
      <color rgb="FF000000"/>
      <name val="Calibri"/>
      <family val="2"/>
    </font>
    <font>
      <b/>
      <sz val="20"/>
      <color theme="1"/>
      <name val="Calibri"/>
      <family val="2"/>
      <scheme val="minor"/>
    </font>
    <font>
      <b/>
      <sz val="12"/>
      <name val="Arial Narrow"/>
      <family val="2"/>
    </font>
    <font>
      <b/>
      <sz val="26"/>
      <color theme="1"/>
      <name val="Arial Narrow"/>
      <family val="2"/>
    </font>
    <font>
      <b/>
      <sz val="9"/>
      <color theme="1"/>
      <name val="Arial Narrow"/>
      <family val="2"/>
    </font>
    <font>
      <sz val="10"/>
      <name val="Arial"/>
      <family val="2"/>
    </font>
    <font>
      <sz val="12"/>
      <name val="Times New Roman"/>
      <family val="1"/>
    </font>
    <font>
      <b/>
      <sz val="11"/>
      <name val="Arial Narrow"/>
      <family val="2"/>
    </font>
    <font>
      <b/>
      <sz val="12"/>
      <color theme="1"/>
      <name val="Arial Narrow"/>
      <family val="2"/>
    </font>
    <font>
      <sz val="11"/>
      <color rgb="FFFF0000"/>
      <name val="Arial Narrow"/>
      <family val="2"/>
    </font>
    <font>
      <b/>
      <sz val="9"/>
      <color theme="0"/>
      <name val="Calibri"/>
      <family val="2"/>
      <scheme val="minor"/>
    </font>
    <font>
      <sz val="12"/>
      <name val="Arial Narrow"/>
      <family val="2"/>
    </font>
    <font>
      <b/>
      <sz val="11"/>
      <color theme="1"/>
      <name val="Calibri"/>
      <family val="2"/>
      <scheme val="minor"/>
    </font>
    <font>
      <sz val="9"/>
      <color theme="1"/>
      <name val="Arial"/>
      <family val="2"/>
    </font>
    <font>
      <sz val="11"/>
      <color rgb="FFFFC000"/>
      <name val="Arial Narrow"/>
      <family val="2"/>
    </font>
    <font>
      <sz val="11"/>
      <color theme="9" tint="-0.249977111117893"/>
      <name val="Arial Narrow"/>
      <family val="2"/>
    </font>
    <font>
      <b/>
      <sz val="11"/>
      <color rgb="FFFF0000"/>
      <name val="Arial Narrow"/>
      <family val="2"/>
    </font>
    <font>
      <sz val="9"/>
      <color theme="1"/>
      <name val="Calibri"/>
      <family val="2"/>
      <scheme val="minor"/>
    </font>
    <font>
      <b/>
      <sz val="9"/>
      <color theme="1"/>
      <name val="Calibri"/>
      <family val="2"/>
      <scheme val="minor"/>
    </font>
    <font>
      <sz val="9"/>
      <name val="Calibri"/>
      <family val="2"/>
      <scheme val="minor"/>
    </font>
    <font>
      <sz val="14"/>
      <color theme="1"/>
      <name val="Arial Narrow"/>
      <family val="2"/>
    </font>
    <font>
      <b/>
      <sz val="22"/>
      <color theme="2" tint="-0.499984740745262"/>
      <name val="Arial Narrow"/>
      <family val="2"/>
    </font>
    <font>
      <b/>
      <sz val="28"/>
      <name val="Arial Narrow"/>
      <family val="2"/>
    </font>
    <font>
      <b/>
      <sz val="22"/>
      <name val="Arial Narrow"/>
      <family val="2"/>
    </font>
    <font>
      <sz val="14"/>
      <name val="Arial Narrow"/>
      <family val="2"/>
    </font>
    <font>
      <sz val="12"/>
      <color rgb="FFFF0000"/>
      <name val="Arial Narrow"/>
      <family val="2"/>
    </font>
    <font>
      <strike/>
      <sz val="12"/>
      <name val="Arial Narrow"/>
      <family val="2"/>
    </font>
    <font>
      <b/>
      <sz val="12"/>
      <color theme="2" tint="-0.499984740745262"/>
      <name val="Arial Narrow"/>
      <family val="2"/>
    </font>
    <font>
      <sz val="12"/>
      <color theme="8" tint="-0.249977111117893"/>
      <name val="Arial Narrow"/>
      <family val="2"/>
    </font>
    <font>
      <b/>
      <sz val="12"/>
      <color theme="8" tint="-0.249977111117893"/>
      <name val="Arial Narrow"/>
      <family val="2"/>
    </font>
    <font>
      <sz val="12"/>
      <color rgb="FF7030A0"/>
      <name val="Arial Narrow"/>
      <family val="2"/>
    </font>
    <font>
      <sz val="11"/>
      <color indexed="81"/>
      <name val="Tahoma"/>
      <family val="2"/>
    </font>
    <font>
      <sz val="12"/>
      <color theme="9"/>
      <name val="Arial Narrow"/>
      <family val="2"/>
    </font>
    <font>
      <sz val="12"/>
      <color theme="1" tint="0.34998626667073579"/>
      <name val="Arial Narrow"/>
      <family val="2"/>
    </font>
    <font>
      <b/>
      <sz val="11"/>
      <color indexed="81"/>
      <name val="Tahoma"/>
      <family val="2"/>
    </font>
    <font>
      <b/>
      <sz val="12"/>
      <color theme="5"/>
      <name val="Arial Narrow"/>
      <family val="2"/>
    </font>
    <font>
      <sz val="13"/>
      <color theme="1"/>
      <name val="Arial Narrow"/>
      <family val="2"/>
    </font>
    <font>
      <b/>
      <sz val="13"/>
      <color theme="1"/>
      <name val="Arial Narrow"/>
      <family val="2"/>
    </font>
    <font>
      <b/>
      <sz val="13"/>
      <name val="Arial Narrow"/>
      <family val="2"/>
    </font>
    <font>
      <b/>
      <sz val="13"/>
      <color theme="2" tint="-0.499984740745262"/>
      <name val="Arial Narrow"/>
      <family val="2"/>
    </font>
    <font>
      <sz val="13"/>
      <name val="Arial Narrow"/>
      <family val="2"/>
    </font>
    <font>
      <sz val="13"/>
      <color rgb="FF7030A0"/>
      <name val="Arial Narrow"/>
      <family val="2"/>
    </font>
    <font>
      <sz val="13"/>
      <color rgb="FFFF0000"/>
      <name val="Arial Narrow"/>
      <family val="2"/>
    </font>
    <font>
      <strike/>
      <sz val="13"/>
      <name val="Arial Narrow"/>
      <family val="2"/>
    </font>
    <font>
      <sz val="13"/>
      <color theme="9" tint="-0.249977111117893"/>
      <name val="Arial Narrow"/>
      <family val="2"/>
    </font>
    <font>
      <sz val="14"/>
      <color rgb="FFFF0000"/>
      <name val="Arial Narrow"/>
      <family val="2"/>
    </font>
    <font>
      <b/>
      <sz val="14"/>
      <color theme="1"/>
      <name val="Calibri"/>
      <family val="2"/>
      <scheme val="minor"/>
    </font>
    <font>
      <sz val="14"/>
      <color theme="1"/>
      <name val="Calibri"/>
      <family val="2"/>
      <scheme val="minor"/>
    </font>
  </fonts>
  <fills count="33">
    <fill>
      <patternFill patternType="none"/>
    </fill>
    <fill>
      <patternFill patternType="gray125"/>
    </fill>
    <fill>
      <patternFill patternType="solid">
        <fgColor theme="0"/>
        <bgColor indexed="64"/>
      </patternFill>
    </fill>
    <fill>
      <patternFill patternType="solid">
        <fgColor rgb="FFFFFF66"/>
        <bgColor indexed="64"/>
      </patternFill>
    </fill>
    <fill>
      <patternFill patternType="solid">
        <fgColor rgb="FF92D050"/>
        <bgColor indexed="64"/>
      </patternFill>
    </fill>
    <fill>
      <patternFill patternType="solid">
        <fgColor rgb="FFBFBFBF"/>
        <bgColor indexed="64"/>
      </patternFill>
    </fill>
    <fill>
      <patternFill patternType="solid">
        <fgColor rgb="FF00B050"/>
        <bgColor indexed="64"/>
      </patternFill>
    </fill>
    <fill>
      <patternFill patternType="solid">
        <fgColor rgb="FFFFC000"/>
        <bgColor indexed="64"/>
      </patternFill>
    </fill>
    <fill>
      <patternFill patternType="solid">
        <fgColor rgb="FFFF0000"/>
        <bgColor indexed="64"/>
      </patternFill>
    </fill>
    <fill>
      <patternFill patternType="solid">
        <fgColor rgb="FFD9D9D9"/>
        <bgColor indexed="64"/>
      </patternFill>
    </fill>
    <fill>
      <patternFill patternType="solid">
        <fgColor rgb="FFE26B0A"/>
        <bgColor indexed="64"/>
      </patternFill>
    </fill>
    <fill>
      <patternFill patternType="solid">
        <fgColor rgb="FFC00000"/>
        <bgColor indexed="64"/>
      </patternFill>
    </fill>
    <fill>
      <patternFill patternType="solid">
        <fgColor rgb="FFFFFF00"/>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theme="6" tint="0.79998168889431442"/>
        <bgColor indexed="64"/>
      </patternFill>
    </fill>
    <fill>
      <patternFill patternType="solid">
        <fgColor theme="4"/>
      </patternFill>
    </fill>
    <fill>
      <patternFill patternType="solid">
        <fgColor theme="5"/>
        <bgColor indexed="64"/>
      </patternFill>
    </fill>
    <fill>
      <patternFill patternType="solid">
        <fgColor rgb="FF002060"/>
        <bgColor indexed="64"/>
      </patternFill>
    </fill>
    <fill>
      <patternFill patternType="solid">
        <fgColor rgb="FF002060"/>
        <bgColor theme="4"/>
      </patternFill>
    </fill>
    <fill>
      <patternFill patternType="solid">
        <fgColor theme="5" tint="0.39997558519241921"/>
        <bgColor indexed="64"/>
      </patternFill>
    </fill>
    <fill>
      <patternFill patternType="solid">
        <fgColor theme="8" tint="0.79998168889431442"/>
        <bgColor indexed="64"/>
      </patternFill>
    </fill>
    <fill>
      <patternFill patternType="solid">
        <fgColor theme="7" tint="0.79998168889431442"/>
        <bgColor indexed="64"/>
      </patternFill>
    </fill>
    <fill>
      <patternFill patternType="solid">
        <fgColor theme="6" tint="0.59999389629810485"/>
        <bgColor indexed="64"/>
      </patternFill>
    </fill>
    <fill>
      <patternFill patternType="solid">
        <fgColor theme="7" tint="0.39997558519241921"/>
        <bgColor indexed="64"/>
      </patternFill>
    </fill>
    <fill>
      <patternFill patternType="solid">
        <fgColor rgb="FF00B0F0"/>
        <bgColor indexed="64"/>
      </patternFill>
    </fill>
    <fill>
      <patternFill patternType="solid">
        <fgColor theme="2" tint="-9.9978637043366805E-2"/>
        <bgColor indexed="64"/>
      </patternFill>
    </fill>
    <fill>
      <patternFill patternType="solid">
        <fgColor rgb="FFFFFF99"/>
        <bgColor indexed="64"/>
      </patternFill>
    </fill>
    <fill>
      <patternFill patternType="solid">
        <fgColor rgb="FF8888D8"/>
        <bgColor indexed="64"/>
      </patternFill>
    </fill>
    <fill>
      <patternFill patternType="solid">
        <fgColor rgb="FFEBF1DE"/>
        <bgColor rgb="FF000000"/>
      </patternFill>
    </fill>
    <fill>
      <patternFill patternType="solid">
        <fgColor rgb="FFFFC000"/>
        <bgColor rgb="FF000000"/>
      </patternFill>
    </fill>
    <fill>
      <patternFill patternType="solid">
        <fgColor rgb="FFE26B0A"/>
        <bgColor rgb="FF000000"/>
      </patternFill>
    </fill>
    <fill>
      <patternFill patternType="solid">
        <fgColor rgb="FF00FF00"/>
        <bgColor indexed="64"/>
      </patternFill>
    </fill>
  </fills>
  <borders count="146">
    <border>
      <left/>
      <right/>
      <top/>
      <bottom/>
      <diagonal/>
    </border>
    <border>
      <left style="dotted">
        <color rgb="FFF79646"/>
      </left>
      <right style="dotted">
        <color rgb="FFF79646"/>
      </right>
      <top style="dotted">
        <color rgb="FFF79646"/>
      </top>
      <bottom style="dotted">
        <color rgb="FFF79646"/>
      </bottom>
      <diagonal/>
    </border>
    <border>
      <left style="dotted">
        <color rgb="FFF79646"/>
      </left>
      <right style="dotted">
        <color rgb="FFF79646"/>
      </right>
      <top/>
      <bottom style="dotted">
        <color rgb="FFF79646"/>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medium">
        <color indexed="64"/>
      </bottom>
      <diagonal/>
    </border>
    <border>
      <left/>
      <right/>
      <top style="medium">
        <color indexed="64"/>
      </top>
      <bottom/>
      <diagonal/>
    </border>
    <border>
      <left style="medium">
        <color theme="0"/>
      </left>
      <right/>
      <top style="medium">
        <color theme="0"/>
      </top>
      <bottom/>
      <diagonal/>
    </border>
    <border>
      <left/>
      <right/>
      <top style="medium">
        <color theme="0"/>
      </top>
      <bottom/>
      <diagonal/>
    </border>
    <border>
      <left/>
      <right style="medium">
        <color theme="0"/>
      </right>
      <top style="medium">
        <color theme="0"/>
      </top>
      <bottom/>
      <diagonal/>
    </border>
    <border>
      <left style="medium">
        <color theme="0"/>
      </left>
      <right/>
      <top/>
      <bottom/>
      <diagonal/>
    </border>
    <border>
      <left/>
      <right style="medium">
        <color theme="0"/>
      </right>
      <top/>
      <bottom/>
      <diagonal/>
    </border>
    <border>
      <left style="medium">
        <color theme="0"/>
      </left>
      <right/>
      <top/>
      <bottom style="medium">
        <color theme="0"/>
      </bottom>
      <diagonal/>
    </border>
    <border>
      <left/>
      <right/>
      <top/>
      <bottom style="medium">
        <color theme="0"/>
      </bottom>
      <diagonal/>
    </border>
    <border>
      <left/>
      <right style="medium">
        <color theme="0"/>
      </right>
      <top/>
      <bottom style="medium">
        <color theme="0"/>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rgb="FF92D050"/>
      </left>
      <right/>
      <top style="medium">
        <color rgb="FF92D050"/>
      </top>
      <bottom/>
      <diagonal/>
    </border>
    <border>
      <left/>
      <right/>
      <top style="medium">
        <color rgb="FF92D050"/>
      </top>
      <bottom/>
      <diagonal/>
    </border>
    <border>
      <left style="medium">
        <color rgb="FF92D050"/>
      </left>
      <right/>
      <top/>
      <bottom/>
      <diagonal/>
    </border>
    <border>
      <left style="medium">
        <color rgb="FF92D050"/>
      </left>
      <right/>
      <top/>
      <bottom style="medium">
        <color rgb="FF92D050"/>
      </bottom>
      <diagonal/>
    </border>
    <border>
      <left/>
      <right/>
      <top/>
      <bottom style="medium">
        <color rgb="FF92D050"/>
      </bottom>
      <diagonal/>
    </border>
    <border>
      <left style="medium">
        <color rgb="FF92D050"/>
      </left>
      <right style="medium">
        <color rgb="FF92D050"/>
      </right>
      <top/>
      <bottom style="medium">
        <color rgb="FF92D050"/>
      </bottom>
      <diagonal/>
    </border>
    <border>
      <left style="medium">
        <color theme="0"/>
      </left>
      <right style="medium">
        <color theme="0"/>
      </right>
      <top style="medium">
        <color theme="0"/>
      </top>
      <bottom style="medium">
        <color theme="0"/>
      </bottom>
      <diagonal/>
    </border>
    <border>
      <left style="medium">
        <color rgb="FF92D050"/>
      </left>
      <right style="hair">
        <color rgb="FF92D050"/>
      </right>
      <top style="medium">
        <color rgb="FF92D050"/>
      </top>
      <bottom style="hair">
        <color rgb="FF92D050"/>
      </bottom>
      <diagonal/>
    </border>
    <border>
      <left style="medium">
        <color rgb="FF92D050"/>
      </left>
      <right style="hair">
        <color rgb="FF92D050"/>
      </right>
      <top style="hair">
        <color rgb="FF92D050"/>
      </top>
      <bottom style="hair">
        <color rgb="FF92D050"/>
      </bottom>
      <diagonal/>
    </border>
    <border>
      <left style="medium">
        <color rgb="FF92D050"/>
      </left>
      <right style="hair">
        <color rgb="FF92D050"/>
      </right>
      <top style="hair">
        <color rgb="FF92D050"/>
      </top>
      <bottom style="medium">
        <color rgb="FF92D050"/>
      </bottom>
      <diagonal/>
    </border>
    <border>
      <left style="hair">
        <color rgb="FF92D050"/>
      </left>
      <right/>
      <top style="hair">
        <color rgb="FF92D050"/>
      </top>
      <bottom style="hair">
        <color rgb="FF92D050"/>
      </bottom>
      <diagonal/>
    </border>
    <border>
      <left style="hair">
        <color rgb="FF92D050"/>
      </left>
      <right/>
      <top style="medium">
        <color rgb="FF92D050"/>
      </top>
      <bottom style="hair">
        <color rgb="FF92D050"/>
      </bottom>
      <diagonal/>
    </border>
    <border>
      <left style="hair">
        <color rgb="FF92D050"/>
      </left>
      <right/>
      <top style="hair">
        <color rgb="FF92D050"/>
      </top>
      <bottom style="medium">
        <color rgb="FF92D050"/>
      </bottom>
      <diagonal/>
    </border>
    <border>
      <left style="medium">
        <color theme="0"/>
      </left>
      <right style="medium">
        <color theme="0"/>
      </right>
      <top/>
      <bottom style="medium">
        <color theme="0"/>
      </bottom>
      <diagonal/>
    </border>
    <border>
      <left style="medium">
        <color indexed="64"/>
      </left>
      <right style="medium">
        <color indexed="64"/>
      </right>
      <top/>
      <bottom/>
      <diagonal/>
    </border>
    <border>
      <left style="medium">
        <color rgb="FF92D050"/>
      </left>
      <right style="medium">
        <color rgb="FF92D050"/>
      </right>
      <top/>
      <bottom/>
      <diagonal/>
    </border>
    <border>
      <left style="hair">
        <color rgb="FF92D050"/>
      </left>
      <right style="hair">
        <color rgb="FF92D050"/>
      </right>
      <top style="hair">
        <color rgb="FF92D050"/>
      </top>
      <bottom style="hair">
        <color rgb="FF92D050"/>
      </bottom>
      <diagonal/>
    </border>
    <border>
      <left style="hair">
        <color rgb="FF00CC00"/>
      </left>
      <right style="hair">
        <color rgb="FF00CC00"/>
      </right>
      <top style="hair">
        <color rgb="FF00CC00"/>
      </top>
      <bottom style="hair">
        <color rgb="FF00CC00"/>
      </bottom>
      <diagonal/>
    </border>
    <border>
      <left style="hair">
        <color rgb="FF92D050"/>
      </left>
      <right style="hair">
        <color rgb="FF92D050"/>
      </right>
      <top style="hair">
        <color rgb="FF92D050"/>
      </top>
      <bottom/>
      <diagonal/>
    </border>
    <border>
      <left style="medium">
        <color rgb="FF92D050"/>
      </left>
      <right style="medium">
        <color rgb="FF92D050"/>
      </right>
      <top style="medium">
        <color rgb="FF92D050"/>
      </top>
      <bottom/>
      <diagonal/>
    </border>
    <border>
      <left style="hair">
        <color rgb="FF92D050"/>
      </left>
      <right style="hair">
        <color rgb="FF92D050"/>
      </right>
      <top style="medium">
        <color rgb="FF92D050"/>
      </top>
      <bottom style="hair">
        <color rgb="FF92D050"/>
      </bottom>
      <diagonal/>
    </border>
    <border>
      <left style="hair">
        <color rgb="FF92D050"/>
      </left>
      <right style="medium">
        <color rgb="FF92D050"/>
      </right>
      <top style="medium">
        <color rgb="FF92D050"/>
      </top>
      <bottom style="hair">
        <color rgb="FF92D050"/>
      </bottom>
      <diagonal/>
    </border>
    <border>
      <left style="hair">
        <color rgb="FF92D050"/>
      </left>
      <right style="medium">
        <color rgb="FF92D050"/>
      </right>
      <top style="hair">
        <color rgb="FF92D050"/>
      </top>
      <bottom style="hair">
        <color rgb="FF92D050"/>
      </bottom>
      <diagonal/>
    </border>
    <border>
      <left style="hair">
        <color rgb="FF92D050"/>
      </left>
      <right style="hair">
        <color rgb="FF92D050"/>
      </right>
      <top style="hair">
        <color rgb="FF92D050"/>
      </top>
      <bottom style="medium">
        <color rgb="FF92D050"/>
      </bottom>
      <diagonal/>
    </border>
    <border>
      <left style="hair">
        <color rgb="FF92D050"/>
      </left>
      <right style="medium">
        <color rgb="FF92D050"/>
      </right>
      <top style="hair">
        <color rgb="FF92D050"/>
      </top>
      <bottom style="medium">
        <color rgb="FF92D050"/>
      </bottom>
      <diagonal/>
    </border>
    <border>
      <left style="medium">
        <color rgb="FF92D050"/>
      </left>
      <right style="hair">
        <color rgb="FF92D050"/>
      </right>
      <top style="hair">
        <color rgb="FF92D050"/>
      </top>
      <bottom/>
      <diagonal/>
    </border>
    <border>
      <left style="hair">
        <color rgb="FF92D050"/>
      </left>
      <right style="medium">
        <color rgb="FF92D050"/>
      </right>
      <top style="hair">
        <color rgb="FF92D050"/>
      </top>
      <bottom/>
      <diagonal/>
    </border>
    <border>
      <left style="medium">
        <color theme="6"/>
      </left>
      <right style="hair">
        <color rgb="FF92D050"/>
      </right>
      <top style="medium">
        <color theme="6"/>
      </top>
      <bottom style="hair">
        <color rgb="FF92D050"/>
      </bottom>
      <diagonal/>
    </border>
    <border>
      <left style="hair">
        <color rgb="FF92D050"/>
      </left>
      <right style="hair">
        <color rgb="FF92D050"/>
      </right>
      <top style="medium">
        <color theme="6"/>
      </top>
      <bottom style="hair">
        <color rgb="FF92D050"/>
      </bottom>
      <diagonal/>
    </border>
    <border>
      <left style="medium">
        <color theme="6"/>
      </left>
      <right style="hair">
        <color rgb="FF92D050"/>
      </right>
      <top style="hair">
        <color rgb="FF92D050"/>
      </top>
      <bottom style="hair">
        <color rgb="FF92D050"/>
      </bottom>
      <diagonal/>
    </border>
    <border>
      <left style="medium">
        <color rgb="FF92D050"/>
      </left>
      <right style="hair">
        <color rgb="FF92D050"/>
      </right>
      <top style="medium">
        <color rgb="FF92D050"/>
      </top>
      <bottom style="medium">
        <color rgb="FF92D050"/>
      </bottom>
      <diagonal/>
    </border>
    <border>
      <left style="hair">
        <color rgb="FF92D050"/>
      </left>
      <right style="hair">
        <color rgb="FF92D050"/>
      </right>
      <top style="medium">
        <color rgb="FF92D050"/>
      </top>
      <bottom style="medium">
        <color rgb="FF92D050"/>
      </bottom>
      <diagonal/>
    </border>
    <border>
      <left style="hair">
        <color rgb="FF92D050"/>
      </left>
      <right style="medium">
        <color rgb="FF92D050"/>
      </right>
      <top style="medium">
        <color rgb="FF92D050"/>
      </top>
      <bottom style="medium">
        <color rgb="FF92D050"/>
      </bottom>
      <diagonal/>
    </border>
    <border>
      <left style="medium">
        <color rgb="FF92D050"/>
      </left>
      <right style="hair">
        <color rgb="FF92D050"/>
      </right>
      <top style="medium">
        <color rgb="FF92D050"/>
      </top>
      <bottom/>
      <diagonal/>
    </border>
    <border>
      <left style="hair">
        <color rgb="FF92D050"/>
      </left>
      <right style="hair">
        <color rgb="FF92D050"/>
      </right>
      <top style="medium">
        <color rgb="FF92D050"/>
      </top>
      <bottom/>
      <diagonal/>
    </border>
    <border>
      <left style="hair">
        <color rgb="FF92D050"/>
      </left>
      <right style="medium">
        <color rgb="FF92D050"/>
      </right>
      <top style="medium">
        <color rgb="FF92D050"/>
      </top>
      <bottom/>
      <diagonal/>
    </border>
    <border>
      <left style="medium">
        <color rgb="FF92D050"/>
      </left>
      <right style="hair">
        <color rgb="FF92D050"/>
      </right>
      <top/>
      <bottom style="hair">
        <color rgb="FF92D050"/>
      </bottom>
      <diagonal/>
    </border>
    <border>
      <left style="hair">
        <color rgb="FF92D050"/>
      </left>
      <right style="hair">
        <color rgb="FF92D050"/>
      </right>
      <top/>
      <bottom style="hair">
        <color rgb="FF92D050"/>
      </bottom>
      <diagonal/>
    </border>
    <border>
      <left style="medium">
        <color rgb="FF92D050"/>
      </left>
      <right style="hair">
        <color rgb="FF92D050"/>
      </right>
      <top/>
      <bottom/>
      <diagonal/>
    </border>
    <border>
      <left style="hair">
        <color rgb="FF92D050"/>
      </left>
      <right style="hair">
        <color rgb="FF92D050"/>
      </right>
      <top/>
      <bottom/>
      <diagonal/>
    </border>
    <border>
      <left style="hair">
        <color rgb="FF92D050"/>
      </left>
      <right style="medium">
        <color rgb="FF92D050"/>
      </right>
      <top/>
      <bottom/>
      <diagonal/>
    </border>
    <border>
      <left style="medium">
        <color rgb="FF92D050"/>
      </left>
      <right style="hair">
        <color rgb="FF92D050"/>
      </right>
      <top/>
      <bottom style="medium">
        <color rgb="FF92D050"/>
      </bottom>
      <diagonal/>
    </border>
    <border>
      <left style="hair">
        <color rgb="FF92D050"/>
      </left>
      <right style="hair">
        <color rgb="FF92D050"/>
      </right>
      <top/>
      <bottom style="medium">
        <color rgb="FF92D050"/>
      </bottom>
      <diagonal/>
    </border>
    <border>
      <left style="hair">
        <color rgb="FF92D050"/>
      </left>
      <right style="medium">
        <color rgb="FF92D050"/>
      </right>
      <top/>
      <bottom style="medium">
        <color rgb="FF92D050"/>
      </bottom>
      <diagonal/>
    </border>
    <border>
      <left style="dashed">
        <color rgb="FF92D050"/>
      </left>
      <right style="dashed">
        <color rgb="FF92D050"/>
      </right>
      <top style="medium">
        <color rgb="FF92D050"/>
      </top>
      <bottom/>
      <diagonal/>
    </border>
    <border>
      <left style="dashed">
        <color rgb="FF92D050"/>
      </left>
      <right style="medium">
        <color rgb="FF92D050"/>
      </right>
      <top style="medium">
        <color rgb="FF92D050"/>
      </top>
      <bottom/>
      <diagonal/>
    </border>
    <border>
      <left/>
      <right style="dashed">
        <color rgb="FF92D050"/>
      </right>
      <top style="medium">
        <color rgb="FF92D050"/>
      </top>
      <bottom/>
      <diagonal/>
    </border>
    <border>
      <left style="dashed">
        <color rgb="FF92D050"/>
      </left>
      <right/>
      <top style="medium">
        <color rgb="FF92D050"/>
      </top>
      <bottom/>
      <diagonal/>
    </border>
    <border>
      <left style="medium">
        <color rgb="FF92D050"/>
      </left>
      <right style="dashed">
        <color rgb="FF92D050"/>
      </right>
      <top style="medium">
        <color rgb="FF92D050"/>
      </top>
      <bottom style="dashed">
        <color rgb="FF92D050"/>
      </bottom>
      <diagonal/>
    </border>
    <border>
      <left style="hair">
        <color rgb="FF92D050"/>
      </left>
      <right/>
      <top style="medium">
        <color rgb="FF92D050"/>
      </top>
      <bottom/>
      <diagonal/>
    </border>
    <border>
      <left style="dashed">
        <color rgb="FF92D050"/>
      </left>
      <right style="dashed">
        <color rgb="FF92D050"/>
      </right>
      <top/>
      <bottom/>
      <diagonal/>
    </border>
    <border>
      <left style="dashed">
        <color rgb="FF92D050"/>
      </left>
      <right style="medium">
        <color rgb="FF92D050"/>
      </right>
      <top/>
      <bottom/>
      <diagonal/>
    </border>
    <border>
      <left/>
      <right style="dashed">
        <color rgb="FF92D050"/>
      </right>
      <top/>
      <bottom/>
      <diagonal/>
    </border>
    <border>
      <left style="dashed">
        <color rgb="FF92D050"/>
      </left>
      <right/>
      <top/>
      <bottom/>
      <diagonal/>
    </border>
    <border>
      <left style="hair">
        <color rgb="FF92D050"/>
      </left>
      <right/>
      <top/>
      <bottom/>
      <diagonal/>
    </border>
    <border>
      <left style="medium">
        <color rgb="FF92D050"/>
      </left>
      <right/>
      <top/>
      <bottom style="dashed">
        <color rgb="FF92D050"/>
      </bottom>
      <diagonal/>
    </border>
    <border>
      <left style="dashed">
        <color rgb="FF92D050"/>
      </left>
      <right style="dashed">
        <color rgb="FF92D050"/>
      </right>
      <top/>
      <bottom style="medium">
        <color rgb="FF92D050"/>
      </bottom>
      <diagonal/>
    </border>
    <border>
      <left style="dashed">
        <color rgb="FF92D050"/>
      </left>
      <right style="medium">
        <color rgb="FF92D050"/>
      </right>
      <top/>
      <bottom style="dashed">
        <color rgb="FF92D050"/>
      </bottom>
      <diagonal/>
    </border>
    <border>
      <left/>
      <right style="dashed">
        <color rgb="FF92D050"/>
      </right>
      <top/>
      <bottom style="medium">
        <color rgb="FF92D050"/>
      </bottom>
      <diagonal/>
    </border>
    <border>
      <left style="dashed">
        <color rgb="FF92D050"/>
      </left>
      <right/>
      <top/>
      <bottom style="medium">
        <color rgb="FF92D050"/>
      </bottom>
      <diagonal/>
    </border>
    <border>
      <left style="hair">
        <color rgb="FF92D050"/>
      </left>
      <right/>
      <top/>
      <bottom style="medium">
        <color rgb="FF92D050"/>
      </bottom>
      <diagonal/>
    </border>
    <border>
      <left/>
      <right style="medium">
        <color rgb="FF92D050"/>
      </right>
      <top/>
      <bottom/>
      <diagonal/>
    </border>
    <border>
      <left/>
      <right style="hair">
        <color rgb="FF92D050"/>
      </right>
      <top style="hair">
        <color rgb="FF92D050"/>
      </top>
      <bottom/>
      <diagonal/>
    </border>
    <border>
      <left/>
      <right/>
      <top style="hair">
        <color rgb="FF92D050"/>
      </top>
      <bottom/>
      <diagonal/>
    </border>
    <border>
      <left style="medium">
        <color rgb="FF92D050"/>
      </left>
      <right style="medium">
        <color rgb="FF92D050"/>
      </right>
      <top style="medium">
        <color rgb="FF92D050"/>
      </top>
      <bottom style="medium">
        <color rgb="FF92D050"/>
      </bottom>
      <diagonal/>
    </border>
    <border>
      <left/>
      <right style="medium">
        <color rgb="FF92D050"/>
      </right>
      <top style="medium">
        <color rgb="FF92D050"/>
      </top>
      <bottom/>
      <diagonal/>
    </border>
    <border>
      <left/>
      <right style="medium">
        <color rgb="FF92D050"/>
      </right>
      <top/>
      <bottom style="medium">
        <color rgb="FF92D050"/>
      </bottom>
      <diagonal/>
    </border>
    <border>
      <left style="hair">
        <color rgb="FF00CC00"/>
      </left>
      <right/>
      <top style="hair">
        <color rgb="FF00CC00"/>
      </top>
      <bottom style="hair">
        <color rgb="FF00CC00"/>
      </bottom>
      <diagonal/>
    </border>
    <border>
      <left style="hair">
        <color rgb="FF00CC00"/>
      </left>
      <right/>
      <top/>
      <bottom/>
      <diagonal/>
    </border>
    <border>
      <left/>
      <right style="hair">
        <color rgb="FF00CC00"/>
      </right>
      <top/>
      <bottom style="hair">
        <color rgb="FF00CC00"/>
      </bottom>
      <diagonal/>
    </border>
    <border>
      <left style="medium">
        <color theme="6"/>
      </left>
      <right style="hair">
        <color rgb="FF92D050"/>
      </right>
      <top/>
      <bottom style="hair">
        <color rgb="FF92D050"/>
      </bottom>
      <diagonal/>
    </border>
    <border>
      <left style="hair">
        <color rgb="FF92D050"/>
      </left>
      <right style="medium">
        <color rgb="FF92D050"/>
      </right>
      <top/>
      <bottom style="hair">
        <color rgb="FF92D050"/>
      </bottom>
      <diagonal/>
    </border>
    <border>
      <left/>
      <right/>
      <top style="medium">
        <color theme="6"/>
      </top>
      <bottom/>
      <diagonal/>
    </border>
    <border>
      <left/>
      <right style="medium">
        <color rgb="FF92D050"/>
      </right>
      <top style="medium">
        <color theme="6"/>
      </top>
      <bottom/>
      <diagonal/>
    </border>
    <border>
      <left style="medium">
        <color rgb="FF92D050"/>
      </left>
      <right style="hair">
        <color rgb="FF92D050"/>
      </right>
      <top style="medium">
        <color theme="6"/>
      </top>
      <bottom style="hair">
        <color rgb="FF92D050"/>
      </bottom>
      <diagonal/>
    </border>
    <border>
      <left/>
      <right/>
      <top/>
      <bottom style="medium">
        <color theme="6"/>
      </bottom>
      <diagonal/>
    </border>
    <border>
      <left/>
      <right style="medium">
        <color rgb="FF92D050"/>
      </right>
      <top/>
      <bottom style="medium">
        <color theme="6"/>
      </bottom>
      <diagonal/>
    </border>
    <border>
      <left style="medium">
        <color rgb="FF92D050"/>
      </left>
      <right style="hair">
        <color rgb="FF92D050"/>
      </right>
      <top style="hair">
        <color rgb="FF92D050"/>
      </top>
      <bottom style="medium">
        <color theme="6"/>
      </bottom>
      <diagonal/>
    </border>
    <border>
      <left style="hair">
        <color rgb="FF92D050"/>
      </left>
      <right style="hair">
        <color rgb="FF92D050"/>
      </right>
      <top style="hair">
        <color rgb="FF92D050"/>
      </top>
      <bottom style="medium">
        <color theme="6"/>
      </bottom>
      <diagonal/>
    </border>
    <border>
      <left style="hair">
        <color rgb="FF92D050"/>
      </left>
      <right style="hair">
        <color rgb="FF92D050"/>
      </right>
      <top style="medium">
        <color theme="6"/>
      </top>
      <bottom/>
      <diagonal/>
    </border>
    <border>
      <left style="medium">
        <color theme="6"/>
      </left>
      <right style="hair">
        <color rgb="FF92D050"/>
      </right>
      <top style="hair">
        <color rgb="FF92D050"/>
      </top>
      <bottom style="medium">
        <color theme="6"/>
      </bottom>
      <diagonal/>
    </border>
    <border>
      <left style="medium">
        <color rgb="FF92D050"/>
      </left>
      <right style="medium">
        <color rgb="FF92D050"/>
      </right>
      <top style="medium">
        <color theme="6"/>
      </top>
      <bottom/>
      <diagonal/>
    </border>
    <border>
      <left style="hair">
        <color rgb="FF92D050"/>
      </left>
      <right style="medium">
        <color rgb="FF92D050"/>
      </right>
      <top style="medium">
        <color theme="6"/>
      </top>
      <bottom style="hair">
        <color rgb="FF92D050"/>
      </bottom>
      <diagonal/>
    </border>
    <border>
      <left/>
      <right style="dashed">
        <color rgb="FF92D050"/>
      </right>
      <top style="medium">
        <color theme="6"/>
      </top>
      <bottom/>
      <diagonal/>
    </border>
    <border>
      <left style="dashed">
        <color rgb="FF92D050"/>
      </left>
      <right style="dashed">
        <color rgb="FF92D050"/>
      </right>
      <top style="medium">
        <color theme="6"/>
      </top>
      <bottom/>
      <diagonal/>
    </border>
    <border>
      <left style="dashed">
        <color rgb="FF92D050"/>
      </left>
      <right/>
      <top style="medium">
        <color theme="6"/>
      </top>
      <bottom/>
      <diagonal/>
    </border>
    <border>
      <left style="medium">
        <color rgb="FF92D050"/>
      </left>
      <right style="hair">
        <color rgb="FF92D050"/>
      </right>
      <top style="medium">
        <color theme="6"/>
      </top>
      <bottom/>
      <diagonal/>
    </border>
    <border>
      <left style="hair">
        <color rgb="FF92D050"/>
      </left>
      <right/>
      <top style="medium">
        <color theme="6"/>
      </top>
      <bottom/>
      <diagonal/>
    </border>
    <border>
      <left style="medium">
        <color rgb="FF92D050"/>
      </left>
      <right style="medium">
        <color rgb="FF92D050"/>
      </right>
      <top/>
      <bottom style="medium">
        <color theme="6"/>
      </bottom>
      <diagonal/>
    </border>
    <border>
      <left style="hair">
        <color rgb="FF92D050"/>
      </left>
      <right style="medium">
        <color rgb="FF92D050"/>
      </right>
      <top style="hair">
        <color rgb="FF92D050"/>
      </top>
      <bottom style="medium">
        <color theme="6"/>
      </bottom>
      <diagonal/>
    </border>
    <border>
      <left/>
      <right style="dashed">
        <color rgb="FF92D050"/>
      </right>
      <top/>
      <bottom style="medium">
        <color theme="6"/>
      </bottom>
      <diagonal/>
    </border>
    <border>
      <left style="dashed">
        <color rgb="FF92D050"/>
      </left>
      <right style="dashed">
        <color rgb="FF92D050"/>
      </right>
      <top/>
      <bottom style="medium">
        <color theme="6"/>
      </bottom>
      <diagonal/>
    </border>
    <border>
      <left style="dashed">
        <color rgb="FF92D050"/>
      </left>
      <right/>
      <top/>
      <bottom style="medium">
        <color theme="6"/>
      </bottom>
      <diagonal/>
    </border>
    <border>
      <left style="medium">
        <color rgb="FF92D050"/>
      </left>
      <right style="hair">
        <color rgb="FF92D050"/>
      </right>
      <top/>
      <bottom style="medium">
        <color theme="6"/>
      </bottom>
      <diagonal/>
    </border>
    <border>
      <left style="hair">
        <color rgb="FF92D050"/>
      </left>
      <right style="hair">
        <color rgb="FF92D050"/>
      </right>
      <top/>
      <bottom style="medium">
        <color theme="6"/>
      </bottom>
      <diagonal/>
    </border>
    <border>
      <left style="hair">
        <color rgb="FF92D050"/>
      </left>
      <right/>
      <top/>
      <bottom style="medium">
        <color theme="6"/>
      </bottom>
      <diagonal/>
    </border>
    <border>
      <left style="medium">
        <color rgb="FF92D050"/>
      </left>
      <right style="hair">
        <color rgb="FF92D050"/>
      </right>
      <top style="medium">
        <color theme="6"/>
      </top>
      <bottom style="medium">
        <color theme="6"/>
      </bottom>
      <diagonal/>
    </border>
    <border>
      <left style="hair">
        <color rgb="FF92D050"/>
      </left>
      <right style="hair">
        <color rgb="FF92D050"/>
      </right>
      <top style="medium">
        <color theme="6"/>
      </top>
      <bottom style="medium">
        <color theme="6"/>
      </bottom>
      <diagonal/>
    </border>
    <border>
      <left/>
      <right/>
      <top style="medium">
        <color theme="6"/>
      </top>
      <bottom style="medium">
        <color theme="6"/>
      </bottom>
      <diagonal/>
    </border>
    <border>
      <left style="medium">
        <color rgb="FF92D050"/>
      </left>
      <right/>
      <top style="medium">
        <color theme="6"/>
      </top>
      <bottom/>
      <diagonal/>
    </border>
    <border>
      <left style="medium">
        <color rgb="FF92D050"/>
      </left>
      <right/>
      <top/>
      <bottom style="medium">
        <color theme="6"/>
      </bottom>
      <diagonal/>
    </border>
    <border>
      <left style="hair">
        <color rgb="FF92D050"/>
      </left>
      <right style="medium">
        <color rgb="FF92D050"/>
      </right>
      <top style="medium">
        <color theme="6"/>
      </top>
      <bottom/>
      <diagonal/>
    </border>
    <border>
      <left style="hair">
        <color rgb="FF92D050"/>
      </left>
      <right style="medium">
        <color rgb="FF92D050"/>
      </right>
      <top style="medium">
        <color theme="6"/>
      </top>
      <bottom style="medium">
        <color theme="6"/>
      </bottom>
      <diagonal/>
    </border>
    <border>
      <left style="medium">
        <color rgb="FF92D050"/>
      </left>
      <right/>
      <top style="medium">
        <color theme="6"/>
      </top>
      <bottom style="medium">
        <color theme="6"/>
      </bottom>
      <diagonal/>
    </border>
    <border>
      <left style="medium">
        <color rgb="FF92D050"/>
      </left>
      <right style="hair">
        <color rgb="FF92D050"/>
      </right>
      <top style="thin">
        <color rgb="FF92D050"/>
      </top>
      <bottom style="hair">
        <color rgb="FF92D050"/>
      </bottom>
      <diagonal/>
    </border>
    <border>
      <left style="hair">
        <color rgb="FF92D050"/>
      </left>
      <right style="hair">
        <color rgb="FF92D050"/>
      </right>
      <top style="thin">
        <color rgb="FF92D050"/>
      </top>
      <bottom style="hair">
        <color rgb="FF92D050"/>
      </bottom>
      <diagonal/>
    </border>
    <border>
      <left style="medium">
        <color rgb="FF92D050"/>
      </left>
      <right style="dashed">
        <color rgb="FF92D050"/>
      </right>
      <top style="medium">
        <color rgb="FF92D050"/>
      </top>
      <bottom/>
      <diagonal/>
    </border>
    <border>
      <left style="medium">
        <color rgb="FF92D050"/>
      </left>
      <right style="dashed">
        <color rgb="FF92D050"/>
      </right>
      <top/>
      <bottom/>
      <diagonal/>
    </border>
    <border>
      <left style="medium">
        <color rgb="FF92D050"/>
      </left>
      <right style="dashed">
        <color rgb="FF92D050"/>
      </right>
      <top/>
      <bottom style="medium">
        <color rgb="FF92D050"/>
      </bottom>
      <diagonal/>
    </border>
    <border>
      <left style="dashed">
        <color rgb="FF92D050"/>
      </left>
      <right style="medium">
        <color rgb="FF92D050"/>
      </right>
      <top/>
      <bottom style="medium">
        <color rgb="FF92D050"/>
      </bottom>
      <diagonal/>
    </border>
  </borders>
  <cellStyleXfs count="14">
    <xf numFmtId="0" fontId="0" fillId="0" borderId="0"/>
    <xf numFmtId="9" fontId="11" fillId="0" borderId="0" applyFont="0" applyFill="0" applyBorder="0" applyAlignment="0" applyProtection="0"/>
    <xf numFmtId="0" fontId="44" fillId="0" borderId="0"/>
    <xf numFmtId="0" fontId="45" fillId="0" borderId="0"/>
    <xf numFmtId="0" fontId="4" fillId="0" borderId="0"/>
    <xf numFmtId="164" fontId="11" fillId="0" borderId="0" applyFont="0" applyFill="0" applyBorder="0" applyAlignment="0" applyProtection="0"/>
    <xf numFmtId="0" fontId="44" fillId="0" borderId="0"/>
    <xf numFmtId="0" fontId="10" fillId="16" borderId="0" applyNumberFormat="0" applyBorder="0" applyAlignment="0" applyProtection="0"/>
    <xf numFmtId="41" fontId="11" fillId="0" borderId="0" applyFont="0" applyFill="0" applyBorder="0" applyAlignment="0" applyProtection="0"/>
    <xf numFmtId="164" fontId="11" fillId="0" borderId="0" applyFont="0" applyFill="0" applyBorder="0" applyAlignment="0" applyProtection="0"/>
    <xf numFmtId="41" fontId="11" fillId="0" borderId="0" applyFont="0" applyFill="0" applyBorder="0" applyAlignment="0" applyProtection="0"/>
    <xf numFmtId="164"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cellStyleXfs>
  <cellXfs count="1868">
    <xf numFmtId="0" fontId="0" fillId="0" borderId="0" xfId="0"/>
    <xf numFmtId="0" fontId="4" fillId="0" borderId="0" xfId="0" applyFont="1"/>
    <xf numFmtId="0" fontId="2" fillId="0" borderId="1" xfId="0" applyFont="1" applyBorder="1" applyAlignment="1">
      <alignment horizontal="left" vertical="center" wrapText="1" indent="1" readingOrder="1"/>
    </xf>
    <xf numFmtId="0" fontId="5" fillId="0" borderId="0" xfId="0" applyFont="1" applyAlignment="1">
      <alignment horizontal="center" vertical="center" wrapText="1"/>
    </xf>
    <xf numFmtId="0" fontId="6" fillId="5" borderId="0" xfId="0" applyFont="1" applyFill="1" applyAlignment="1">
      <alignment horizontal="center" vertical="center" wrapText="1" readingOrder="1"/>
    </xf>
    <xf numFmtId="0" fontId="7" fillId="4" borderId="2" xfId="0" applyFont="1" applyFill="1" applyBorder="1" applyAlignment="1">
      <alignment horizontal="center" vertical="center" wrapText="1" readingOrder="1"/>
    </xf>
    <xf numFmtId="0" fontId="7" fillId="0" borderId="2" xfId="0" applyFont="1" applyBorder="1" applyAlignment="1">
      <alignment horizontal="justify" vertical="center" wrapText="1" readingOrder="1"/>
    </xf>
    <xf numFmtId="9" fontId="7" fillId="0" borderId="2" xfId="0" applyNumberFormat="1" applyFont="1" applyBorder="1" applyAlignment="1">
      <alignment horizontal="center" vertical="center" wrapText="1" readingOrder="1"/>
    </xf>
    <xf numFmtId="0" fontId="7" fillId="6" borderId="1" xfId="0" applyFont="1" applyFill="1" applyBorder="1" applyAlignment="1">
      <alignment horizontal="center" vertical="center" wrapText="1" readingOrder="1"/>
    </xf>
    <xf numFmtId="0" fontId="7" fillId="0" borderId="1" xfId="0" applyFont="1" applyBorder="1" applyAlignment="1">
      <alignment horizontal="justify" vertical="center" wrapText="1" readingOrder="1"/>
    </xf>
    <xf numFmtId="9" fontId="7" fillId="0" borderId="1" xfId="0" applyNumberFormat="1" applyFont="1" applyBorder="1" applyAlignment="1">
      <alignment horizontal="center" vertical="center" wrapText="1" readingOrder="1"/>
    </xf>
    <xf numFmtId="0" fontId="7" fillId="3" borderId="1" xfId="0" applyFont="1" applyFill="1" applyBorder="1" applyAlignment="1">
      <alignment horizontal="center" vertical="center" wrapText="1" readingOrder="1"/>
    </xf>
    <xf numFmtId="0" fontId="7" fillId="7" borderId="1" xfId="0" applyFont="1" applyFill="1" applyBorder="1" applyAlignment="1">
      <alignment horizontal="center" vertical="center" wrapText="1" readingOrder="1"/>
    </xf>
    <xf numFmtId="0" fontId="8" fillId="8" borderId="1" xfId="0" applyFont="1" applyFill="1" applyBorder="1" applyAlignment="1">
      <alignment horizontal="center" vertical="center" wrapText="1" readingOrder="1"/>
    </xf>
    <xf numFmtId="0" fontId="12" fillId="0" borderId="0" xfId="0" applyFont="1"/>
    <xf numFmtId="0" fontId="10" fillId="0" borderId="0" xfId="0" applyFont="1"/>
    <xf numFmtId="0" fontId="25" fillId="0" borderId="0" xfId="0" applyFont="1" applyAlignment="1">
      <alignment vertical="center"/>
    </xf>
    <xf numFmtId="0" fontId="26" fillId="0" borderId="0" xfId="0" applyFont="1"/>
    <xf numFmtId="0" fontId="24" fillId="0" borderId="0" xfId="0" applyFont="1"/>
    <xf numFmtId="0" fontId="0" fillId="0" borderId="0" xfId="0" pivotButton="1"/>
    <xf numFmtId="0" fontId="9" fillId="0" borderId="0" xfId="0" applyFont="1" applyAlignment="1">
      <alignment horizontal="justify" vertical="center" wrapText="1" readingOrder="1"/>
    </xf>
    <xf numFmtId="0" fontId="27" fillId="0" borderId="0" xfId="0" applyFont="1"/>
    <xf numFmtId="0" fontId="29" fillId="5" borderId="0" xfId="0" applyFont="1" applyFill="1" applyAlignment="1">
      <alignment horizontal="center" vertical="center" wrapText="1" readingOrder="1"/>
    </xf>
    <xf numFmtId="0" fontId="30" fillId="0" borderId="2" xfId="0" applyFont="1" applyBorder="1" applyAlignment="1">
      <alignment horizontal="justify" vertical="center" wrapText="1" readingOrder="1"/>
    </xf>
    <xf numFmtId="0" fontId="30" fillId="0" borderId="1" xfId="0" applyFont="1" applyBorder="1" applyAlignment="1">
      <alignment horizontal="justify" vertical="center" wrapText="1" readingOrder="1"/>
    </xf>
    <xf numFmtId="0" fontId="30" fillId="4" borderId="2" xfId="0" applyFont="1" applyFill="1" applyBorder="1" applyAlignment="1">
      <alignment horizontal="center" vertical="center" wrapText="1" readingOrder="1"/>
    </xf>
    <xf numFmtId="0" fontId="30" fillId="6" borderId="1" xfId="0" applyFont="1" applyFill="1" applyBorder="1" applyAlignment="1">
      <alignment horizontal="center" vertical="center" wrapText="1" readingOrder="1"/>
    </xf>
    <xf numFmtId="0" fontId="30" fillId="3" borderId="1" xfId="0" applyFont="1" applyFill="1" applyBorder="1" applyAlignment="1">
      <alignment horizontal="center" vertical="center" wrapText="1" readingOrder="1"/>
    </xf>
    <xf numFmtId="0" fontId="30" fillId="7" borderId="1" xfId="0" applyFont="1" applyFill="1" applyBorder="1" applyAlignment="1">
      <alignment horizontal="center" vertical="center" wrapText="1" readingOrder="1"/>
    </xf>
    <xf numFmtId="0" fontId="31" fillId="8" borderId="1" xfId="0" applyFont="1" applyFill="1" applyBorder="1" applyAlignment="1">
      <alignment horizontal="center" vertical="center" wrapText="1" readingOrder="1"/>
    </xf>
    <xf numFmtId="0" fontId="30" fillId="0" borderId="2" xfId="0" applyFont="1" applyBorder="1" applyAlignment="1">
      <alignment horizontal="center" vertical="center" wrapText="1" readingOrder="1"/>
    </xf>
    <xf numFmtId="0" fontId="30" fillId="0" borderId="1" xfId="0" applyFont="1" applyBorder="1" applyAlignment="1">
      <alignment horizontal="center" vertical="center" wrapText="1" readingOrder="1"/>
    </xf>
    <xf numFmtId="0" fontId="16" fillId="10" borderId="3" xfId="0" applyFont="1" applyFill="1" applyBorder="1" applyAlignment="1" applyProtection="1">
      <alignment horizontal="center" vertical="center" wrapText="1" readingOrder="1"/>
      <protection hidden="1"/>
    </xf>
    <xf numFmtId="0" fontId="16" fillId="10" borderId="10" xfId="0" applyFont="1" applyFill="1" applyBorder="1" applyAlignment="1" applyProtection="1">
      <alignment horizontal="center" vertical="center" wrapText="1" readingOrder="1"/>
      <protection hidden="1"/>
    </xf>
    <xf numFmtId="0" fontId="16" fillId="10" borderId="4" xfId="0" applyFont="1" applyFill="1" applyBorder="1" applyAlignment="1" applyProtection="1">
      <alignment horizontal="center" vertical="center" wrapText="1" readingOrder="1"/>
      <protection hidden="1"/>
    </xf>
    <xf numFmtId="0" fontId="16" fillId="11" borderId="3" xfId="0" applyFont="1" applyFill="1" applyBorder="1" applyAlignment="1" applyProtection="1">
      <alignment horizontal="center" wrapText="1" readingOrder="1"/>
      <protection hidden="1"/>
    </xf>
    <xf numFmtId="0" fontId="16" fillId="11" borderId="10" xfId="0" applyFont="1" applyFill="1" applyBorder="1" applyAlignment="1" applyProtection="1">
      <alignment horizontal="center" wrapText="1" readingOrder="1"/>
      <protection hidden="1"/>
    </xf>
    <xf numFmtId="0" fontId="16" fillId="11" borderId="4" xfId="0" applyFont="1" applyFill="1" applyBorder="1" applyAlignment="1" applyProtection="1">
      <alignment horizontal="center" wrapText="1" readingOrder="1"/>
      <protection hidden="1"/>
    </xf>
    <xf numFmtId="0" fontId="16" fillId="10" borderId="5" xfId="0" applyFont="1" applyFill="1" applyBorder="1" applyAlignment="1" applyProtection="1">
      <alignment horizontal="center" vertical="center" wrapText="1" readingOrder="1"/>
      <protection hidden="1"/>
    </xf>
    <xf numFmtId="0" fontId="16" fillId="10" borderId="0" xfId="0" applyFont="1" applyFill="1" applyAlignment="1" applyProtection="1">
      <alignment horizontal="center" vertical="center" wrapText="1" readingOrder="1"/>
      <protection hidden="1"/>
    </xf>
    <xf numFmtId="0" fontId="16" fillId="10" borderId="6" xfId="0" applyFont="1" applyFill="1" applyBorder="1" applyAlignment="1" applyProtection="1">
      <alignment horizontal="center" vertical="center" wrapText="1" readingOrder="1"/>
      <protection hidden="1"/>
    </xf>
    <xf numFmtId="0" fontId="16" fillId="11" borderId="5" xfId="0" applyFont="1" applyFill="1" applyBorder="1" applyAlignment="1" applyProtection="1">
      <alignment horizontal="center" wrapText="1" readingOrder="1"/>
      <protection hidden="1"/>
    </xf>
    <xf numFmtId="0" fontId="16" fillId="11" borderId="0" xfId="0" applyFont="1" applyFill="1" applyAlignment="1" applyProtection="1">
      <alignment horizontal="center" wrapText="1" readingOrder="1"/>
      <protection hidden="1"/>
    </xf>
    <xf numFmtId="0" fontId="16" fillId="11" borderId="6" xfId="0" applyFont="1" applyFill="1" applyBorder="1" applyAlignment="1" applyProtection="1">
      <alignment horizontal="center" wrapText="1" readingOrder="1"/>
      <protection hidden="1"/>
    </xf>
    <xf numFmtId="0" fontId="16" fillId="10" borderId="7" xfId="0" applyFont="1" applyFill="1" applyBorder="1" applyAlignment="1" applyProtection="1">
      <alignment horizontal="center" vertical="center" wrapText="1" readingOrder="1"/>
      <protection hidden="1"/>
    </xf>
    <xf numFmtId="0" fontId="16" fillId="10" borderId="9" xfId="0" applyFont="1" applyFill="1" applyBorder="1" applyAlignment="1" applyProtection="1">
      <alignment horizontal="center" vertical="center" wrapText="1" readingOrder="1"/>
      <protection hidden="1"/>
    </xf>
    <xf numFmtId="0" fontId="16" fillId="10" borderId="8" xfId="0" applyFont="1" applyFill="1" applyBorder="1" applyAlignment="1" applyProtection="1">
      <alignment horizontal="center" vertical="center" wrapText="1" readingOrder="1"/>
      <protection hidden="1"/>
    </xf>
    <xf numFmtId="0" fontId="16" fillId="11" borderId="7" xfId="0" applyFont="1" applyFill="1" applyBorder="1" applyAlignment="1" applyProtection="1">
      <alignment horizontal="center" wrapText="1" readingOrder="1"/>
      <protection hidden="1"/>
    </xf>
    <xf numFmtId="0" fontId="16" fillId="11" borderId="9" xfId="0" applyFont="1" applyFill="1" applyBorder="1" applyAlignment="1" applyProtection="1">
      <alignment horizontal="center" wrapText="1" readingOrder="1"/>
      <protection hidden="1"/>
    </xf>
    <xf numFmtId="0" fontId="16" fillId="11" borderId="8" xfId="0" applyFont="1" applyFill="1" applyBorder="1" applyAlignment="1" applyProtection="1">
      <alignment horizontal="center" wrapText="1" readingOrder="1"/>
      <protection hidden="1"/>
    </xf>
    <xf numFmtId="0" fontId="16" fillId="12" borderId="3" xfId="0" applyFont="1" applyFill="1" applyBorder="1" applyAlignment="1" applyProtection="1">
      <alignment horizontal="center" wrapText="1" readingOrder="1"/>
      <protection hidden="1"/>
    </xf>
    <xf numFmtId="0" fontId="16" fillId="12" borderId="10" xfId="0" applyFont="1" applyFill="1" applyBorder="1" applyAlignment="1" applyProtection="1">
      <alignment horizontal="center" wrapText="1" readingOrder="1"/>
      <protection hidden="1"/>
    </xf>
    <xf numFmtId="0" fontId="16" fillId="12" borderId="4" xfId="0" applyFont="1" applyFill="1" applyBorder="1" applyAlignment="1" applyProtection="1">
      <alignment horizontal="center" wrapText="1" readingOrder="1"/>
      <protection hidden="1"/>
    </xf>
    <xf numFmtId="0" fontId="16" fillId="12" borderId="5" xfId="0" applyFont="1" applyFill="1" applyBorder="1" applyAlignment="1" applyProtection="1">
      <alignment horizontal="center" wrapText="1" readingOrder="1"/>
      <protection hidden="1"/>
    </xf>
    <xf numFmtId="0" fontId="16" fillId="12" borderId="0" xfId="0" applyFont="1" applyFill="1" applyAlignment="1" applyProtection="1">
      <alignment horizontal="center" wrapText="1" readingOrder="1"/>
      <protection hidden="1"/>
    </xf>
    <xf numFmtId="0" fontId="16" fillId="12" borderId="6" xfId="0" applyFont="1" applyFill="1" applyBorder="1" applyAlignment="1" applyProtection="1">
      <alignment horizontal="center" wrapText="1" readingOrder="1"/>
      <protection hidden="1"/>
    </xf>
    <xf numFmtId="0" fontId="16" fillId="12" borderId="7" xfId="0" applyFont="1" applyFill="1" applyBorder="1" applyAlignment="1" applyProtection="1">
      <alignment horizontal="center" wrapText="1" readingOrder="1"/>
      <protection hidden="1"/>
    </xf>
    <xf numFmtId="0" fontId="16" fillId="12" borderId="9" xfId="0" applyFont="1" applyFill="1" applyBorder="1" applyAlignment="1" applyProtection="1">
      <alignment horizontal="center" wrapText="1" readingOrder="1"/>
      <protection hidden="1"/>
    </xf>
    <xf numFmtId="0" fontId="16" fillId="12" borderId="8" xfId="0" applyFont="1" applyFill="1" applyBorder="1" applyAlignment="1" applyProtection="1">
      <alignment horizontal="center" wrapText="1" readingOrder="1"/>
      <protection hidden="1"/>
    </xf>
    <xf numFmtId="0" fontId="16" fillId="4" borderId="3" xfId="0" applyFont="1" applyFill="1" applyBorder="1" applyAlignment="1" applyProtection="1">
      <alignment horizontal="center" wrapText="1" readingOrder="1"/>
      <protection hidden="1"/>
    </xf>
    <xf numFmtId="0" fontId="16" fillId="4" borderId="10" xfId="0" applyFont="1" applyFill="1" applyBorder="1" applyAlignment="1" applyProtection="1">
      <alignment horizontal="center" wrapText="1" readingOrder="1"/>
      <protection hidden="1"/>
    </xf>
    <xf numFmtId="0" fontId="16" fillId="4" borderId="4" xfId="0" applyFont="1" applyFill="1" applyBorder="1" applyAlignment="1" applyProtection="1">
      <alignment horizontal="center" wrapText="1" readingOrder="1"/>
      <protection hidden="1"/>
    </xf>
    <xf numFmtId="0" fontId="16" fillId="4" borderId="5" xfId="0" applyFont="1" applyFill="1" applyBorder="1" applyAlignment="1" applyProtection="1">
      <alignment horizontal="center" wrapText="1" readingOrder="1"/>
      <protection hidden="1"/>
    </xf>
    <xf numFmtId="0" fontId="16" fillId="4" borderId="0" xfId="0" applyFont="1" applyFill="1" applyAlignment="1" applyProtection="1">
      <alignment horizontal="center" wrapText="1" readingOrder="1"/>
      <protection hidden="1"/>
    </xf>
    <xf numFmtId="0" fontId="16" fillId="4" borderId="6" xfId="0" applyFont="1" applyFill="1" applyBorder="1" applyAlignment="1" applyProtection="1">
      <alignment horizontal="center" wrapText="1" readingOrder="1"/>
      <protection hidden="1"/>
    </xf>
    <xf numFmtId="0" fontId="16" fillId="4" borderId="7" xfId="0" applyFont="1" applyFill="1" applyBorder="1" applyAlignment="1" applyProtection="1">
      <alignment horizontal="center" wrapText="1" readingOrder="1"/>
      <protection hidden="1"/>
    </xf>
    <xf numFmtId="0" fontId="16" fillId="4" borderId="9" xfId="0" applyFont="1" applyFill="1" applyBorder="1" applyAlignment="1" applyProtection="1">
      <alignment horizontal="center" wrapText="1" readingOrder="1"/>
      <protection hidden="1"/>
    </xf>
    <xf numFmtId="0" fontId="16" fillId="4" borderId="8" xfId="0" applyFont="1" applyFill="1" applyBorder="1" applyAlignment="1" applyProtection="1">
      <alignment horizontal="center" wrapText="1" readingOrder="1"/>
      <protection hidden="1"/>
    </xf>
    <xf numFmtId="0" fontId="20" fillId="12" borderId="10" xfId="0" applyFont="1" applyFill="1" applyBorder="1" applyAlignment="1" applyProtection="1">
      <alignment horizontal="center" wrapText="1" readingOrder="1"/>
      <protection hidden="1"/>
    </xf>
    <xf numFmtId="0" fontId="0" fillId="2" borderId="0" xfId="0" applyFill="1"/>
    <xf numFmtId="0" fontId="13" fillId="2" borderId="0" xfId="0" applyFont="1" applyFill="1" applyAlignment="1">
      <alignment vertical="center"/>
    </xf>
    <xf numFmtId="0" fontId="4" fillId="2" borderId="0" xfId="0" applyFont="1" applyFill="1"/>
    <xf numFmtId="0" fontId="33" fillId="2" borderId="0" xfId="0" applyFont="1" applyFill="1"/>
    <xf numFmtId="0" fontId="34" fillId="2" borderId="20" xfId="0" applyFont="1" applyFill="1" applyBorder="1" applyAlignment="1">
      <alignment horizontal="center" vertical="center" wrapText="1" readingOrder="1"/>
    </xf>
    <xf numFmtId="0" fontId="35" fillId="2" borderId="20" xfId="0" applyFont="1" applyFill="1" applyBorder="1" applyAlignment="1">
      <alignment horizontal="justify" vertical="center" wrapText="1" readingOrder="1"/>
    </xf>
    <xf numFmtId="9" fontId="34" fillId="2" borderId="29" xfId="0" applyNumberFormat="1" applyFont="1" applyFill="1" applyBorder="1" applyAlignment="1">
      <alignment horizontal="center" vertical="center" wrapText="1" readingOrder="1"/>
    </xf>
    <xf numFmtId="0" fontId="34" fillId="2" borderId="19" xfId="0" applyFont="1" applyFill="1" applyBorder="1" applyAlignment="1">
      <alignment horizontal="center" vertical="center" wrapText="1" readingOrder="1"/>
    </xf>
    <xf numFmtId="0" fontId="35" fillId="2" borderId="19" xfId="0" applyFont="1" applyFill="1" applyBorder="1" applyAlignment="1">
      <alignment horizontal="justify" vertical="center" wrapText="1" readingOrder="1"/>
    </xf>
    <xf numFmtId="9" fontId="34" fillId="2" borderId="24" xfId="0" applyNumberFormat="1" applyFont="1" applyFill="1" applyBorder="1" applyAlignment="1">
      <alignment horizontal="center" vertical="center" wrapText="1" readingOrder="1"/>
    </xf>
    <xf numFmtId="0" fontId="35" fillId="2" borderId="24" xfId="0" applyFont="1" applyFill="1" applyBorder="1" applyAlignment="1">
      <alignment horizontal="center" vertical="center" wrapText="1" readingOrder="1"/>
    </xf>
    <xf numFmtId="0" fontId="34" fillId="2" borderId="26" xfId="0" applyFont="1" applyFill="1" applyBorder="1" applyAlignment="1">
      <alignment horizontal="center" vertical="center" wrapText="1" readingOrder="1"/>
    </xf>
    <xf numFmtId="0" fontId="35" fillId="2" borderId="26" xfId="0" applyFont="1" applyFill="1" applyBorder="1" applyAlignment="1">
      <alignment horizontal="justify" vertical="center" wrapText="1" readingOrder="1"/>
    </xf>
    <xf numFmtId="0" fontId="35" fillId="2" borderId="27" xfId="0" applyFont="1" applyFill="1" applyBorder="1" applyAlignment="1">
      <alignment horizontal="center" vertical="center" wrapText="1" readingOrder="1"/>
    </xf>
    <xf numFmtId="0" fontId="43" fillId="2" borderId="0" xfId="0" applyFont="1" applyFill="1"/>
    <xf numFmtId="0" fontId="34" fillId="14" borderId="31" xfId="0" applyFont="1" applyFill="1" applyBorder="1" applyAlignment="1">
      <alignment horizontal="center" vertical="center" wrapText="1" readingOrder="1"/>
    </xf>
    <xf numFmtId="0" fontId="34" fillId="14" borderId="32" xfId="0" applyFont="1" applyFill="1" applyBorder="1" applyAlignment="1">
      <alignment horizontal="center" vertical="center" wrapText="1" readingOrder="1"/>
    </xf>
    <xf numFmtId="0" fontId="10" fillId="2" borderId="0" xfId="0" applyFont="1" applyFill="1"/>
    <xf numFmtId="0" fontId="28" fillId="2" borderId="0" xfId="0" applyFont="1" applyFill="1" applyAlignment="1">
      <alignment horizontal="center" vertical="center" wrapText="1"/>
    </xf>
    <xf numFmtId="0" fontId="9" fillId="2" borderId="0" xfId="0" applyFont="1" applyFill="1" applyAlignment="1">
      <alignment horizontal="justify" vertical="center" wrapText="1" readingOrder="1"/>
    </xf>
    <xf numFmtId="0" fontId="3" fillId="2" borderId="0" xfId="0" applyFont="1" applyFill="1" applyAlignment="1">
      <alignment vertical="center"/>
    </xf>
    <xf numFmtId="0" fontId="12" fillId="2" borderId="0" xfId="0" applyFont="1" applyFill="1"/>
    <xf numFmtId="0" fontId="3" fillId="2" borderId="0" xfId="0" applyFont="1" applyFill="1" applyAlignment="1">
      <alignment horizontal="left" vertical="center"/>
    </xf>
    <xf numFmtId="164" fontId="9" fillId="2" borderId="0" xfId="5" applyFont="1" applyFill="1" applyBorder="1" applyAlignment="1">
      <alignment horizontal="center" vertical="center" wrapText="1" readingOrder="1"/>
    </xf>
    <xf numFmtId="0" fontId="0" fillId="0" borderId="0" xfId="0" applyAlignment="1">
      <alignment vertical="center"/>
    </xf>
    <xf numFmtId="0" fontId="1" fillId="0" borderId="0" xfId="0" applyFont="1" applyAlignment="1" applyProtection="1">
      <alignment vertical="center"/>
      <protection locked="0"/>
    </xf>
    <xf numFmtId="0" fontId="46" fillId="12" borderId="49" xfId="0" applyFont="1" applyFill="1" applyBorder="1" applyAlignment="1">
      <alignment vertical="center" wrapText="1"/>
    </xf>
    <xf numFmtId="0" fontId="46" fillId="7" borderId="42" xfId="0" applyFont="1" applyFill="1" applyBorder="1" applyAlignment="1">
      <alignment vertical="center" wrapText="1"/>
    </xf>
    <xf numFmtId="0" fontId="46" fillId="8" borderId="42" xfId="0" applyFont="1" applyFill="1" applyBorder="1" applyAlignment="1">
      <alignment vertical="center" wrapText="1"/>
    </xf>
    <xf numFmtId="0" fontId="50" fillId="12" borderId="49" xfId="0" applyFont="1" applyFill="1" applyBorder="1" applyAlignment="1">
      <alignment vertical="center" wrapText="1"/>
    </xf>
    <xf numFmtId="0" fontId="50" fillId="7" borderId="42" xfId="0" applyFont="1" applyFill="1" applyBorder="1" applyAlignment="1">
      <alignment vertical="center" wrapText="1"/>
    </xf>
    <xf numFmtId="0" fontId="50" fillId="8" borderId="42" xfId="0" applyFont="1" applyFill="1" applyBorder="1" applyAlignment="1">
      <alignment vertical="center" wrapText="1"/>
    </xf>
    <xf numFmtId="0" fontId="0" fillId="0" borderId="19" xfId="0" applyBorder="1" applyAlignment="1">
      <alignment horizontal="center" vertical="center"/>
    </xf>
    <xf numFmtId="0" fontId="51" fillId="0" borderId="19" xfId="0" applyFont="1" applyBorder="1" applyAlignment="1">
      <alignment horizontal="center" vertical="center"/>
    </xf>
    <xf numFmtId="0" fontId="51" fillId="0" borderId="0" xfId="0" applyFont="1" applyAlignment="1">
      <alignment horizontal="center" vertical="center"/>
    </xf>
    <xf numFmtId="0" fontId="51" fillId="8" borderId="0" xfId="0" applyFont="1" applyFill="1" applyAlignment="1">
      <alignment horizontal="center" vertical="center"/>
    </xf>
    <xf numFmtId="0" fontId="51" fillId="17" borderId="0" xfId="0" applyFont="1" applyFill="1" applyAlignment="1">
      <alignment horizontal="center" vertical="center"/>
    </xf>
    <xf numFmtId="0" fontId="51" fillId="12" borderId="0" xfId="0" applyFont="1" applyFill="1" applyAlignment="1">
      <alignment horizontal="center" vertical="center"/>
    </xf>
    <xf numFmtId="0" fontId="51" fillId="4" borderId="0" xfId="0" applyFont="1" applyFill="1" applyAlignment="1">
      <alignment horizontal="center" vertical="center"/>
    </xf>
    <xf numFmtId="0" fontId="52" fillId="0" borderId="19" xfId="0" applyFont="1" applyBorder="1" applyAlignment="1">
      <alignment vertical="center" wrapText="1"/>
    </xf>
    <xf numFmtId="0" fontId="51" fillId="0" borderId="19" xfId="0" applyFont="1" applyBorder="1" applyAlignment="1">
      <alignment vertical="center"/>
    </xf>
    <xf numFmtId="0" fontId="51" fillId="13" borderId="0" xfId="0" applyFont="1" applyFill="1" applyAlignment="1">
      <alignment horizontal="center" vertical="center"/>
    </xf>
    <xf numFmtId="0" fontId="0" fillId="0" borderId="0" xfId="0" applyAlignment="1">
      <alignment wrapText="1"/>
    </xf>
    <xf numFmtId="0" fontId="4" fillId="2" borderId="0" xfId="0" applyFont="1" applyFill="1" applyAlignment="1">
      <alignment wrapText="1"/>
    </xf>
    <xf numFmtId="0" fontId="4" fillId="2" borderId="19" xfId="0" applyFont="1" applyFill="1" applyBorder="1"/>
    <xf numFmtId="0" fontId="4" fillId="2" borderId="19" xfId="0" applyFont="1" applyFill="1" applyBorder="1" applyAlignment="1">
      <alignment vertical="center"/>
    </xf>
    <xf numFmtId="0" fontId="4" fillId="0" borderId="0" xfId="0" applyFont="1" applyAlignment="1">
      <alignment vertical="center"/>
    </xf>
    <xf numFmtId="0" fontId="4" fillId="2" borderId="0" xfId="0" applyFont="1" applyFill="1" applyAlignment="1">
      <alignment vertical="center"/>
    </xf>
    <xf numFmtId="0" fontId="56" fillId="0" borderId="19" xfId="0" applyFont="1" applyBorder="1" applyAlignment="1">
      <alignment horizontal="center" vertical="center"/>
    </xf>
    <xf numFmtId="0" fontId="57" fillId="0" borderId="19" xfId="0" applyFont="1" applyBorder="1" applyAlignment="1">
      <alignment horizontal="center" vertical="center"/>
    </xf>
    <xf numFmtId="0" fontId="56" fillId="0" borderId="0" xfId="0" applyFont="1"/>
    <xf numFmtId="0" fontId="56" fillId="2" borderId="0" xfId="0" applyFont="1" applyFill="1" applyAlignment="1">
      <alignment wrapText="1"/>
    </xf>
    <xf numFmtId="0" fontId="56" fillId="2" borderId="19" xfId="0" applyFont="1" applyFill="1" applyBorder="1" applyAlignment="1">
      <alignment wrapText="1"/>
    </xf>
    <xf numFmtId="0" fontId="56" fillId="2" borderId="19" xfId="0" applyFont="1" applyFill="1" applyBorder="1" applyAlignment="1">
      <alignment vertical="center" wrapText="1"/>
    </xf>
    <xf numFmtId="0" fontId="56" fillId="2" borderId="0" xfId="0" applyFont="1" applyFill="1"/>
    <xf numFmtId="0" fontId="0" fillId="0" borderId="0" xfId="0" applyAlignment="1">
      <alignment horizontal="justify" vertical="center"/>
    </xf>
    <xf numFmtId="0" fontId="56" fillId="2" borderId="19" xfId="0" applyFont="1" applyFill="1" applyBorder="1" applyAlignment="1">
      <alignment horizontal="center" wrapText="1"/>
    </xf>
    <xf numFmtId="0" fontId="4" fillId="2" borderId="19" xfId="0" applyFont="1" applyFill="1" applyBorder="1" applyAlignment="1">
      <alignment horizontal="center" wrapText="1"/>
    </xf>
    <xf numFmtId="0" fontId="0" fillId="7" borderId="0" xfId="0" applyFill="1"/>
    <xf numFmtId="0" fontId="58" fillId="0" borderId="35" xfId="0" applyFont="1" applyBorder="1" applyAlignment="1">
      <alignment horizontal="left" vertical="top"/>
    </xf>
    <xf numFmtId="0" fontId="58" fillId="0" borderId="50" xfId="0" applyFont="1" applyBorder="1" applyAlignment="1">
      <alignment horizontal="left" vertical="top"/>
    </xf>
    <xf numFmtId="0" fontId="58" fillId="0" borderId="34" xfId="0" applyFont="1" applyBorder="1" applyAlignment="1">
      <alignment horizontal="left" vertical="top"/>
    </xf>
    <xf numFmtId="0" fontId="58" fillId="0" borderId="35" xfId="0" applyFont="1" applyBorder="1" applyAlignment="1">
      <alignment horizontal="center" vertical="top"/>
    </xf>
    <xf numFmtId="0" fontId="58" fillId="0" borderId="50" xfId="0" applyFont="1" applyBorder="1" applyAlignment="1">
      <alignment horizontal="center" vertical="top"/>
    </xf>
    <xf numFmtId="0" fontId="58" fillId="0" borderId="34" xfId="0" applyFont="1" applyBorder="1" applyAlignment="1">
      <alignment horizontal="center" vertical="top"/>
    </xf>
    <xf numFmtId="0" fontId="0" fillId="20" borderId="0" xfId="0" applyFill="1"/>
    <xf numFmtId="0" fontId="0" fillId="21" borderId="0" xfId="0" applyFill="1"/>
    <xf numFmtId="0" fontId="0" fillId="22" borderId="0" xfId="0" applyFill="1"/>
    <xf numFmtId="0" fontId="0" fillId="23" borderId="0" xfId="0" applyFill="1"/>
    <xf numFmtId="0" fontId="0" fillId="24" borderId="0" xfId="0" applyFill="1"/>
    <xf numFmtId="0" fontId="0" fillId="25" borderId="0" xfId="0" applyFill="1"/>
    <xf numFmtId="0" fontId="58" fillId="0" borderId="50" xfId="0" applyFont="1" applyBorder="1" applyAlignment="1">
      <alignment horizontal="left" vertical="top" wrapText="1"/>
    </xf>
    <xf numFmtId="0" fontId="58" fillId="0" borderId="34" xfId="0" applyFont="1" applyBorder="1" applyAlignment="1">
      <alignment horizontal="left" vertical="top" wrapText="1"/>
    </xf>
    <xf numFmtId="0" fontId="58" fillId="0" borderId="35" xfId="0" applyFont="1" applyBorder="1" applyAlignment="1">
      <alignment horizontal="left" vertical="top" wrapText="1"/>
    </xf>
    <xf numFmtId="0" fontId="49" fillId="19" borderId="35" xfId="0" applyFont="1" applyFill="1" applyBorder="1" applyAlignment="1">
      <alignment horizontal="center" vertical="center"/>
    </xf>
    <xf numFmtId="0" fontId="49" fillId="18" borderId="35" xfId="0" applyFont="1" applyFill="1" applyBorder="1" applyAlignment="1">
      <alignment horizontal="center" vertical="center"/>
    </xf>
    <xf numFmtId="0" fontId="0" fillId="0" borderId="0" xfId="0" applyAlignment="1">
      <alignment horizontal="center" vertical="center"/>
    </xf>
    <xf numFmtId="0" fontId="32" fillId="0" borderId="67" xfId="0" applyFont="1" applyBorder="1" applyAlignment="1" applyProtection="1">
      <alignment horizontal="center" vertical="top" wrapText="1"/>
      <protection locked="0"/>
    </xf>
    <xf numFmtId="0" fontId="50" fillId="0" borderId="67" xfId="0" applyFont="1" applyBorder="1" applyAlignment="1" applyProtection="1">
      <alignment horizontal="center" vertical="top" wrapText="1"/>
      <protection locked="0"/>
    </xf>
    <xf numFmtId="0" fontId="32" fillId="0" borderId="67" xfId="0" applyFont="1" applyBorder="1" applyAlignment="1" applyProtection="1">
      <alignment horizontal="left" vertical="top" wrapText="1"/>
      <protection locked="0"/>
    </xf>
    <xf numFmtId="0" fontId="32" fillId="0" borderId="56" xfId="0" applyFont="1" applyBorder="1" applyAlignment="1" applyProtection="1">
      <alignment horizontal="center" vertical="top" wrapText="1"/>
      <protection locked="0"/>
    </xf>
    <xf numFmtId="0" fontId="32" fillId="0" borderId="52" xfId="0" applyFont="1" applyBorder="1" applyAlignment="1" applyProtection="1">
      <alignment horizontal="center" vertical="top" wrapText="1"/>
      <protection locked="0"/>
    </xf>
    <xf numFmtId="0" fontId="32" fillId="0" borderId="59" xfId="0" applyFont="1" applyBorder="1" applyAlignment="1" applyProtection="1">
      <alignment horizontal="center" vertical="top" wrapText="1"/>
      <protection locked="0"/>
    </xf>
    <xf numFmtId="0" fontId="32" fillId="0" borderId="56" xfId="0" applyFont="1" applyBorder="1" applyAlignment="1" applyProtection="1">
      <alignment horizontal="left" vertical="top" wrapText="1"/>
      <protection locked="0"/>
    </xf>
    <xf numFmtId="0" fontId="32" fillId="0" borderId="52" xfId="0" applyFont="1" applyBorder="1" applyAlignment="1" applyProtection="1">
      <alignment horizontal="left" vertical="top" wrapText="1"/>
      <protection locked="0"/>
    </xf>
    <xf numFmtId="0" fontId="32" fillId="0" borderId="59" xfId="0" applyFont="1" applyBorder="1" applyAlignment="1" applyProtection="1">
      <alignment horizontal="left" vertical="top" wrapText="1"/>
      <protection locked="0"/>
    </xf>
    <xf numFmtId="0" fontId="32" fillId="0" borderId="56" xfId="0" applyFont="1" applyBorder="1" applyAlignment="1" applyProtection="1">
      <alignment horizontal="center" vertical="top"/>
      <protection locked="0"/>
    </xf>
    <xf numFmtId="0" fontId="32" fillId="0" borderId="52" xfId="0" applyFont="1" applyBorder="1" applyAlignment="1" applyProtection="1">
      <alignment horizontal="center" vertical="top"/>
      <protection locked="0"/>
    </xf>
    <xf numFmtId="0" fontId="32" fillId="0" borderId="59" xfId="0" applyFont="1" applyBorder="1" applyAlignment="1" applyProtection="1">
      <alignment horizontal="center" vertical="top"/>
      <protection locked="0"/>
    </xf>
    <xf numFmtId="0" fontId="32" fillId="0" borderId="0" xfId="0" applyFont="1" applyAlignment="1" applyProtection="1">
      <alignment horizontal="center" vertical="top"/>
      <protection locked="0"/>
    </xf>
    <xf numFmtId="0" fontId="32" fillId="0" borderId="0" xfId="0" applyFont="1" applyAlignment="1" applyProtection="1">
      <alignment vertical="top"/>
      <protection locked="0"/>
    </xf>
    <xf numFmtId="0" fontId="32" fillId="2" borderId="0" xfId="0" applyFont="1" applyFill="1" applyAlignment="1" applyProtection="1">
      <alignment horizontal="center" vertical="top"/>
      <protection locked="0"/>
    </xf>
    <xf numFmtId="0" fontId="32" fillId="2" borderId="0" xfId="0" applyFont="1" applyFill="1" applyAlignment="1" applyProtection="1">
      <alignment vertical="top"/>
      <protection locked="0"/>
    </xf>
    <xf numFmtId="0" fontId="60" fillId="2" borderId="0" xfId="0" applyFont="1" applyFill="1" applyAlignment="1" applyProtection="1">
      <alignment horizontal="center" vertical="top" wrapText="1"/>
      <protection locked="0"/>
    </xf>
    <xf numFmtId="0" fontId="66" fillId="2" borderId="0" xfId="0" applyFont="1" applyFill="1" applyAlignment="1" applyProtection="1">
      <alignment horizontal="center" vertical="top" wrapText="1"/>
      <protection locked="0"/>
    </xf>
    <xf numFmtId="0" fontId="32" fillId="0" borderId="0" xfId="0" applyFont="1" applyAlignment="1" applyProtection="1">
      <alignment horizontal="center" vertical="top" wrapText="1"/>
      <protection locked="0"/>
    </xf>
    <xf numFmtId="0" fontId="47" fillId="15" borderId="53" xfId="0" applyFont="1" applyFill="1" applyBorder="1" applyAlignment="1" applyProtection="1">
      <alignment horizontal="center" vertical="top" wrapText="1"/>
      <protection locked="0"/>
    </xf>
    <xf numFmtId="14" fontId="32" fillId="0" borderId="53" xfId="0" applyNumberFormat="1" applyFont="1" applyBorder="1" applyAlignment="1" applyProtection="1">
      <alignment horizontal="center" vertical="top"/>
      <protection locked="0"/>
    </xf>
    <xf numFmtId="0" fontId="47" fillId="2" borderId="0" xfId="0" applyFont="1" applyFill="1" applyAlignment="1" applyProtection="1">
      <alignment horizontal="center" vertical="top"/>
      <protection locked="0"/>
    </xf>
    <xf numFmtId="14" fontId="32" fillId="2" borderId="0" xfId="0" applyNumberFormat="1" applyFont="1" applyFill="1" applyAlignment="1" applyProtection="1">
      <alignment horizontal="center" vertical="top"/>
      <protection locked="0"/>
    </xf>
    <xf numFmtId="14" fontId="47" fillId="2" borderId="0" xfId="0" applyNumberFormat="1" applyFont="1" applyFill="1" applyAlignment="1" applyProtection="1">
      <alignment vertical="top"/>
      <protection locked="0"/>
    </xf>
    <xf numFmtId="14" fontId="32" fillId="2" borderId="0" xfId="0" applyNumberFormat="1" applyFont="1" applyFill="1" applyAlignment="1" applyProtection="1">
      <alignment vertical="top"/>
      <protection locked="0"/>
    </xf>
    <xf numFmtId="0" fontId="47" fillId="0" borderId="0" xfId="0" applyFont="1" applyAlignment="1" applyProtection="1">
      <alignment vertical="top" wrapText="1"/>
      <protection locked="0"/>
    </xf>
    <xf numFmtId="0" fontId="47" fillId="0" borderId="0" xfId="0" applyFont="1" applyAlignment="1" applyProtection="1">
      <alignment horizontal="center" vertical="top" wrapText="1"/>
      <protection locked="0"/>
    </xf>
    <xf numFmtId="0" fontId="32" fillId="0" borderId="56" xfId="0" applyFont="1" applyBorder="1" applyAlignment="1" applyProtection="1">
      <alignment horizontal="justify" vertical="top" wrapText="1"/>
      <protection locked="0"/>
    </xf>
    <xf numFmtId="0" fontId="32" fillId="26" borderId="56" xfId="0" applyFont="1" applyFill="1" applyBorder="1" applyAlignment="1" applyProtection="1">
      <alignment horizontal="center" vertical="top" wrapText="1"/>
      <protection hidden="1"/>
    </xf>
    <xf numFmtId="1" fontId="32" fillId="0" borderId="56" xfId="0" applyNumberFormat="1" applyFont="1" applyBorder="1" applyAlignment="1" applyProtection="1">
      <alignment horizontal="center" vertical="top" wrapText="1"/>
      <protection hidden="1"/>
    </xf>
    <xf numFmtId="1" fontId="47" fillId="2" borderId="56" xfId="0" applyNumberFormat="1" applyFont="1" applyFill="1" applyBorder="1" applyAlignment="1" applyProtection="1">
      <alignment horizontal="center" vertical="top" wrapText="1"/>
      <protection locked="0"/>
    </xf>
    <xf numFmtId="0" fontId="50" fillId="0" borderId="56" xfId="0" applyFont="1" applyBorder="1" applyAlignment="1" applyProtection="1">
      <alignment horizontal="center" vertical="top" wrapText="1"/>
      <protection hidden="1"/>
    </xf>
    <xf numFmtId="0" fontId="50" fillId="26" borderId="56" xfId="0" applyFont="1" applyFill="1" applyBorder="1" applyAlignment="1" applyProtection="1">
      <alignment horizontal="center" vertical="top" wrapText="1"/>
      <protection hidden="1"/>
    </xf>
    <xf numFmtId="14" fontId="32" fillId="0" borderId="56" xfId="0" applyNumberFormat="1" applyFont="1" applyBorder="1" applyAlignment="1" applyProtection="1">
      <alignment horizontal="center" vertical="top"/>
      <protection locked="0"/>
    </xf>
    <xf numFmtId="0" fontId="32" fillId="0" borderId="57" xfId="0" applyFont="1" applyBorder="1" applyAlignment="1" applyProtection="1">
      <alignment horizontal="center" vertical="top"/>
      <protection locked="0"/>
    </xf>
    <xf numFmtId="0" fontId="32" fillId="0" borderId="52" xfId="0" applyFont="1" applyBorder="1" applyAlignment="1" applyProtection="1">
      <alignment horizontal="justify" vertical="top" wrapText="1"/>
      <protection locked="0"/>
    </xf>
    <xf numFmtId="0" fontId="32" fillId="26" borderId="52" xfId="0" applyFont="1" applyFill="1" applyBorder="1" applyAlignment="1" applyProtection="1">
      <alignment horizontal="center" vertical="top" wrapText="1"/>
      <protection hidden="1"/>
    </xf>
    <xf numFmtId="1" fontId="32" fillId="0" borderId="52" xfId="0" applyNumberFormat="1" applyFont="1" applyBorder="1" applyAlignment="1" applyProtection="1">
      <alignment horizontal="center" vertical="top" wrapText="1"/>
      <protection hidden="1"/>
    </xf>
    <xf numFmtId="1" fontId="47" fillId="2" borderId="52" xfId="0" applyNumberFormat="1" applyFont="1" applyFill="1" applyBorder="1" applyAlignment="1" applyProtection="1">
      <alignment horizontal="center" vertical="top" wrapText="1"/>
      <protection locked="0"/>
    </xf>
    <xf numFmtId="0" fontId="50" fillId="0" borderId="52" xfId="0" applyFont="1" applyBorder="1" applyAlignment="1" applyProtection="1">
      <alignment horizontal="center" vertical="top" wrapText="1"/>
      <protection hidden="1"/>
    </xf>
    <xf numFmtId="0" fontId="50" fillId="26" borderId="52" xfId="0" applyFont="1" applyFill="1" applyBorder="1" applyAlignment="1" applyProtection="1">
      <alignment horizontal="center" vertical="top" wrapText="1"/>
      <protection hidden="1"/>
    </xf>
    <xf numFmtId="14" fontId="32" fillId="0" borderId="52" xfId="0" applyNumberFormat="1" applyFont="1" applyBorder="1" applyAlignment="1" applyProtection="1">
      <alignment horizontal="center" vertical="top"/>
      <protection locked="0"/>
    </xf>
    <xf numFmtId="0" fontId="32" fillId="0" borderId="58" xfId="0" applyFont="1" applyBorder="1" applyAlignment="1" applyProtection="1">
      <alignment horizontal="center" vertical="top"/>
      <protection locked="0"/>
    </xf>
    <xf numFmtId="0" fontId="32" fillId="0" borderId="59" xfId="0" applyFont="1" applyBorder="1" applyAlignment="1" applyProtection="1">
      <alignment horizontal="justify" vertical="top" wrapText="1"/>
      <protection locked="0"/>
    </xf>
    <xf numFmtId="0" fontId="32" fillId="26" borderId="59" xfId="0" applyFont="1" applyFill="1" applyBorder="1" applyAlignment="1" applyProtection="1">
      <alignment horizontal="center" vertical="top" wrapText="1"/>
      <protection hidden="1"/>
    </xf>
    <xf numFmtId="1" fontId="32" fillId="0" borderId="59" xfId="0" applyNumberFormat="1" applyFont="1" applyBorder="1" applyAlignment="1" applyProtection="1">
      <alignment horizontal="center" vertical="top" wrapText="1"/>
      <protection hidden="1"/>
    </xf>
    <xf numFmtId="1" fontId="47" fillId="2" borderId="59" xfId="0" applyNumberFormat="1" applyFont="1" applyFill="1" applyBorder="1" applyAlignment="1" applyProtection="1">
      <alignment horizontal="center" vertical="top" wrapText="1"/>
      <protection locked="0"/>
    </xf>
    <xf numFmtId="0" fontId="50" fillId="0" borderId="59" xfId="0" applyFont="1" applyBorder="1" applyAlignment="1" applyProtection="1">
      <alignment horizontal="center" vertical="top" wrapText="1"/>
      <protection hidden="1"/>
    </xf>
    <xf numFmtId="0" fontId="50" fillId="26" borderId="59" xfId="0" applyFont="1" applyFill="1" applyBorder="1" applyAlignment="1" applyProtection="1">
      <alignment horizontal="center" vertical="top" wrapText="1"/>
      <protection hidden="1"/>
    </xf>
    <xf numFmtId="14" fontId="32" fillId="0" borderId="59" xfId="0" applyNumberFormat="1" applyFont="1" applyBorder="1" applyAlignment="1" applyProtection="1">
      <alignment horizontal="center" vertical="top"/>
      <protection locked="0"/>
    </xf>
    <xf numFmtId="0" fontId="32" fillId="0" borderId="60" xfId="0" applyFont="1" applyBorder="1" applyAlignment="1" applyProtection="1">
      <alignment horizontal="center" vertical="top"/>
      <protection locked="0"/>
    </xf>
    <xf numFmtId="0" fontId="0" fillId="0" borderId="0" xfId="0" applyAlignment="1" applyProtection="1">
      <alignment vertical="top"/>
      <protection locked="0"/>
    </xf>
    <xf numFmtId="0" fontId="59" fillId="0" borderId="56" xfId="0" applyFont="1" applyBorder="1" applyAlignment="1" applyProtection="1">
      <alignment horizontal="justify" vertical="top" wrapText="1"/>
      <protection locked="0"/>
    </xf>
    <xf numFmtId="0" fontId="32" fillId="0" borderId="54" xfId="0" applyFont="1" applyBorder="1" applyAlignment="1" applyProtection="1">
      <alignment horizontal="center" vertical="top"/>
      <protection locked="0"/>
    </xf>
    <xf numFmtId="0" fontId="32" fillId="15" borderId="66" xfId="0" applyFont="1" applyFill="1" applyBorder="1" applyAlignment="1" applyProtection="1">
      <alignment horizontal="center" vertical="top"/>
      <protection hidden="1"/>
    </xf>
    <xf numFmtId="0" fontId="32" fillId="2" borderId="67" xfId="0" applyFont="1" applyFill="1" applyBorder="1" applyAlignment="1" applyProtection="1">
      <alignment vertical="top" wrapText="1"/>
      <protection locked="0"/>
    </xf>
    <xf numFmtId="0" fontId="32" fillId="15" borderId="67" xfId="0" applyFont="1" applyFill="1" applyBorder="1" applyAlignment="1" applyProtection="1">
      <alignment horizontal="justify" vertical="top"/>
      <protection hidden="1"/>
    </xf>
    <xf numFmtId="0" fontId="32" fillId="0" borderId="67" xfId="0" applyFont="1" applyBorder="1" applyAlignment="1" applyProtection="1">
      <alignment horizontal="justify" vertical="top" wrapText="1"/>
      <protection locked="0"/>
    </xf>
    <xf numFmtId="0" fontId="50" fillId="0" borderId="67" xfId="0" applyFont="1" applyBorder="1" applyAlignment="1" applyProtection="1">
      <alignment horizontal="justify" vertical="top" wrapText="1"/>
      <protection locked="0"/>
    </xf>
    <xf numFmtId="0" fontId="32" fillId="0" borderId="67" xfId="0" applyFont="1" applyBorder="1" applyAlignment="1" applyProtection="1">
      <alignment horizontal="center" vertical="top"/>
      <protection locked="0"/>
    </xf>
    <xf numFmtId="0" fontId="47" fillId="15" borderId="67" xfId="0" applyFont="1" applyFill="1" applyBorder="1" applyAlignment="1" applyProtection="1">
      <alignment horizontal="center" vertical="top" wrapText="1"/>
      <protection hidden="1"/>
    </xf>
    <xf numFmtId="9" fontId="32" fillId="15" borderId="67" xfId="0" applyNumberFormat="1" applyFont="1" applyFill="1" applyBorder="1" applyAlignment="1" applyProtection="1">
      <alignment horizontal="center" vertical="top" wrapText="1"/>
      <protection hidden="1"/>
    </xf>
    <xf numFmtId="41" fontId="32" fillId="2" borderId="67" xfId="0" applyNumberFormat="1" applyFont="1" applyFill="1" applyBorder="1" applyAlignment="1" applyProtection="1">
      <alignment horizontal="center" vertical="top" wrapText="1"/>
      <protection hidden="1"/>
    </xf>
    <xf numFmtId="9" fontId="47" fillId="15" borderId="67" xfId="0" applyNumberFormat="1" applyFont="1" applyFill="1" applyBorder="1" applyAlignment="1" applyProtection="1">
      <alignment horizontal="center" vertical="top" wrapText="1"/>
      <protection hidden="1"/>
    </xf>
    <xf numFmtId="9" fontId="47" fillId="0" borderId="67" xfId="1" applyFont="1" applyBorder="1" applyAlignment="1" applyProtection="1">
      <alignment horizontal="center" vertical="top"/>
      <protection hidden="1"/>
    </xf>
    <xf numFmtId="0" fontId="32" fillId="26" borderId="67" xfId="0" applyFont="1" applyFill="1" applyBorder="1" applyAlignment="1" applyProtection="1">
      <alignment horizontal="center" vertical="top" wrapText="1"/>
      <protection hidden="1"/>
    </xf>
    <xf numFmtId="1" fontId="32" fillId="0" borderId="67" xfId="0" applyNumberFormat="1" applyFont="1" applyBorder="1" applyAlignment="1" applyProtection="1">
      <alignment horizontal="center" vertical="top" wrapText="1"/>
      <protection hidden="1"/>
    </xf>
    <xf numFmtId="1" fontId="47" fillId="2" borderId="67" xfId="0" applyNumberFormat="1" applyFont="1" applyFill="1" applyBorder="1" applyAlignment="1" applyProtection="1">
      <alignment horizontal="center" vertical="top" wrapText="1"/>
      <protection locked="0"/>
    </xf>
    <xf numFmtId="0" fontId="50" fillId="0" borderId="67" xfId="0" applyFont="1" applyBorder="1" applyAlignment="1" applyProtection="1">
      <alignment horizontal="center" vertical="top" wrapText="1"/>
      <protection hidden="1"/>
    </xf>
    <xf numFmtId="0" fontId="50" fillId="26" borderId="67" xfId="0" applyFont="1" applyFill="1" applyBorder="1" applyAlignment="1" applyProtection="1">
      <alignment horizontal="center" vertical="top" wrapText="1"/>
      <protection hidden="1"/>
    </xf>
    <xf numFmtId="1" fontId="32" fillId="0" borderId="67" xfId="0" applyNumberFormat="1" applyFont="1" applyBorder="1" applyAlignment="1" applyProtection="1">
      <alignment horizontal="center" vertical="top" textRotation="90" wrapText="1"/>
      <protection hidden="1"/>
    </xf>
    <xf numFmtId="165" fontId="32" fillId="26" borderId="67" xfId="1" applyNumberFormat="1" applyFont="1" applyFill="1" applyBorder="1" applyAlignment="1" applyProtection="1">
      <alignment horizontal="center" vertical="top"/>
      <protection hidden="1"/>
    </xf>
    <xf numFmtId="0" fontId="47" fillId="0" borderId="67" xfId="0" applyFont="1" applyBorder="1" applyAlignment="1" applyProtection="1">
      <alignment horizontal="center" vertical="top" textRotation="90" wrapText="1"/>
      <protection hidden="1"/>
    </xf>
    <xf numFmtId="9" fontId="32" fillId="26" borderId="67" xfId="0" applyNumberFormat="1" applyFont="1" applyFill="1" applyBorder="1" applyAlignment="1" applyProtection="1">
      <alignment horizontal="center" vertical="top"/>
      <protection hidden="1"/>
    </xf>
    <xf numFmtId="41" fontId="47" fillId="0" borderId="67" xfId="0" applyNumberFormat="1" applyFont="1" applyBorder="1" applyAlignment="1" applyProtection="1">
      <alignment horizontal="center" vertical="top" textRotation="90" wrapText="1"/>
      <protection hidden="1"/>
    </xf>
    <xf numFmtId="0" fontId="47" fillId="0" borderId="67" xfId="0" applyFont="1" applyBorder="1" applyAlignment="1" applyProtection="1">
      <alignment horizontal="center" vertical="top" textRotation="90"/>
      <protection hidden="1"/>
    </xf>
    <xf numFmtId="0" fontId="32" fillId="0" borderId="67" xfId="0" applyFont="1" applyBorder="1" applyAlignment="1" applyProtection="1">
      <alignment horizontal="center" vertical="top" textRotation="90"/>
      <protection locked="0"/>
    </xf>
    <xf numFmtId="14" fontId="32" fillId="0" borderId="67" xfId="0" applyNumberFormat="1" applyFont="1" applyBorder="1" applyAlignment="1" applyProtection="1">
      <alignment horizontal="center" vertical="top"/>
      <protection locked="0"/>
    </xf>
    <xf numFmtId="0" fontId="32" fillId="0" borderId="68" xfId="0" applyFont="1" applyBorder="1" applyAlignment="1" applyProtection="1">
      <alignment horizontal="center" vertical="top" wrapText="1"/>
      <protection locked="0"/>
    </xf>
    <xf numFmtId="0" fontId="32" fillId="12" borderId="67" xfId="0" applyFont="1" applyFill="1" applyBorder="1" applyAlignment="1" applyProtection="1">
      <alignment horizontal="center" vertical="top" wrapText="1"/>
      <protection hidden="1"/>
    </xf>
    <xf numFmtId="0" fontId="32" fillId="0" borderId="68" xfId="0" applyFont="1" applyBorder="1" applyAlignment="1" applyProtection="1">
      <alignment horizontal="center" vertical="top"/>
      <protection locked="0"/>
    </xf>
    <xf numFmtId="0" fontId="64" fillId="0" borderId="56" xfId="0" applyFont="1" applyBorder="1" applyAlignment="1" applyProtection="1">
      <alignment horizontal="center" vertical="top" wrapText="1"/>
      <protection locked="0"/>
    </xf>
    <xf numFmtId="14" fontId="64" fillId="0" borderId="56" xfId="0" applyNumberFormat="1" applyFont="1" applyBorder="1" applyAlignment="1" applyProtection="1">
      <alignment horizontal="center" vertical="top"/>
      <protection locked="0"/>
    </xf>
    <xf numFmtId="0" fontId="64" fillId="0" borderId="56" xfId="0" applyFont="1" applyBorder="1" applyAlignment="1" applyProtection="1">
      <alignment horizontal="center" vertical="top"/>
      <protection locked="0"/>
    </xf>
    <xf numFmtId="0" fontId="32" fillId="0" borderId="52" xfId="0" applyFont="1" applyBorder="1" applyAlignment="1" applyProtection="1">
      <alignment horizontal="justify" vertical="top"/>
      <protection locked="0"/>
    </xf>
    <xf numFmtId="14" fontId="64" fillId="0" borderId="52" xfId="0" applyNumberFormat="1" applyFont="1" applyBorder="1" applyAlignment="1" applyProtection="1">
      <alignment horizontal="center" vertical="top"/>
      <protection locked="0"/>
    </xf>
    <xf numFmtId="0" fontId="64" fillId="0" borderId="52" xfId="0" applyFont="1" applyBorder="1" applyAlignment="1" applyProtection="1">
      <alignment horizontal="center" vertical="top" wrapText="1"/>
      <protection locked="0"/>
    </xf>
    <xf numFmtId="0" fontId="64" fillId="0" borderId="52" xfId="0" applyFont="1" applyBorder="1" applyAlignment="1" applyProtection="1">
      <alignment horizontal="center" vertical="top"/>
      <protection locked="0"/>
    </xf>
    <xf numFmtId="0" fontId="32" fillId="0" borderId="59" xfId="0" applyFont="1" applyBorder="1" applyAlignment="1" applyProtection="1">
      <alignment horizontal="justify" vertical="top"/>
      <protection locked="0"/>
    </xf>
    <xf numFmtId="0" fontId="64" fillId="0" borderId="59" xfId="0" applyFont="1" applyBorder="1" applyAlignment="1" applyProtection="1">
      <alignment horizontal="center" vertical="top" wrapText="1"/>
      <protection locked="0"/>
    </xf>
    <xf numFmtId="0" fontId="64" fillId="0" borderId="59" xfId="0" applyFont="1" applyBorder="1" applyAlignment="1" applyProtection="1">
      <alignment horizontal="center" vertical="top"/>
      <protection locked="0"/>
    </xf>
    <xf numFmtId="14" fontId="64" fillId="0" borderId="59" xfId="0" applyNumberFormat="1" applyFont="1" applyBorder="1" applyAlignment="1" applyProtection="1">
      <alignment horizontal="center" vertical="top"/>
      <protection locked="0"/>
    </xf>
    <xf numFmtId="0" fontId="50" fillId="0" borderId="56" xfId="0" applyFont="1" applyBorder="1" applyAlignment="1" applyProtection="1">
      <alignment horizontal="justify" vertical="top" wrapText="1"/>
      <protection locked="0"/>
    </xf>
    <xf numFmtId="0" fontId="50" fillId="0" borderId="59" xfId="0" applyFont="1" applyBorder="1" applyAlignment="1" applyProtection="1">
      <alignment horizontal="justify" vertical="top" wrapText="1"/>
      <protection locked="0"/>
    </xf>
    <xf numFmtId="0" fontId="33" fillId="0" borderId="0" xfId="0" applyFont="1" applyAlignment="1" applyProtection="1">
      <alignment vertical="top"/>
      <protection locked="0"/>
    </xf>
    <xf numFmtId="0" fontId="32" fillId="0" borderId="59" xfId="0" applyFont="1" applyBorder="1" applyAlignment="1" applyProtection="1">
      <alignment horizontal="center" vertical="top" textRotation="90"/>
      <protection locked="0"/>
    </xf>
    <xf numFmtId="0" fontId="47" fillId="0" borderId="59" xfId="0" applyFont="1" applyBorder="1" applyAlignment="1" applyProtection="1">
      <alignment horizontal="center" vertical="top" textRotation="90" wrapText="1"/>
      <protection hidden="1"/>
    </xf>
    <xf numFmtId="0" fontId="47" fillId="0" borderId="59" xfId="0" applyFont="1" applyBorder="1" applyAlignment="1" applyProtection="1">
      <alignment horizontal="center" vertical="top" textRotation="90"/>
      <protection hidden="1"/>
    </xf>
    <xf numFmtId="14" fontId="67" fillId="0" borderId="56" xfId="0" applyNumberFormat="1" applyFont="1" applyBorder="1" applyAlignment="1" applyProtection="1">
      <alignment horizontal="center" vertical="top"/>
      <protection locked="0"/>
    </xf>
    <xf numFmtId="14" fontId="67" fillId="0" borderId="52" xfId="0" applyNumberFormat="1" applyFont="1" applyBorder="1" applyAlignment="1" applyProtection="1">
      <alignment horizontal="center" vertical="top"/>
      <protection locked="0"/>
    </xf>
    <xf numFmtId="14" fontId="67" fillId="0" borderId="59" xfId="0" applyNumberFormat="1" applyFont="1" applyBorder="1" applyAlignment="1" applyProtection="1">
      <alignment horizontal="center" vertical="top"/>
      <protection locked="0"/>
    </xf>
    <xf numFmtId="0" fontId="32" fillId="12" borderId="67" xfId="0" applyFont="1" applyFill="1" applyBorder="1" applyAlignment="1" applyProtection="1">
      <alignment horizontal="justify" vertical="top"/>
      <protection hidden="1"/>
    </xf>
    <xf numFmtId="0" fontId="50" fillId="15" borderId="67" xfId="0" applyFont="1" applyFill="1" applyBorder="1" applyAlignment="1" applyProtection="1">
      <alignment horizontal="justify" vertical="top"/>
      <protection hidden="1"/>
    </xf>
    <xf numFmtId="0" fontId="32" fillId="0" borderId="44" xfId="0" applyFont="1" applyBorder="1" applyAlignment="1" applyProtection="1">
      <alignment horizontal="center" vertical="top" wrapText="1"/>
      <protection locked="0"/>
    </xf>
    <xf numFmtId="0" fontId="32" fillId="0" borderId="44" xfId="0" applyFont="1" applyBorder="1" applyAlignment="1" applyProtection="1">
      <alignment horizontal="justify" vertical="top" wrapText="1"/>
      <protection locked="0"/>
    </xf>
    <xf numFmtId="14" fontId="32" fillId="0" borderId="58" xfId="0" applyNumberFormat="1" applyFont="1" applyBorder="1" applyAlignment="1" applyProtection="1">
      <alignment horizontal="center" vertical="top"/>
      <protection locked="0"/>
    </xf>
    <xf numFmtId="0" fontId="32" fillId="0" borderId="45" xfId="0" applyFont="1" applyBorder="1" applyAlignment="1" applyProtection="1">
      <alignment horizontal="center" vertical="top" wrapText="1"/>
      <protection locked="0"/>
    </xf>
    <xf numFmtId="14" fontId="32" fillId="0" borderId="60" xfId="0" applyNumberFormat="1" applyFont="1" applyBorder="1" applyAlignment="1" applyProtection="1">
      <alignment horizontal="center" vertical="top"/>
      <protection locked="0"/>
    </xf>
    <xf numFmtId="0" fontId="32" fillId="0" borderId="43" xfId="0" applyFont="1" applyBorder="1" applyAlignment="1" applyProtection="1">
      <alignment horizontal="center" vertical="top"/>
      <protection locked="0"/>
    </xf>
    <xf numFmtId="0" fontId="32" fillId="0" borderId="84" xfId="0" applyFont="1" applyBorder="1" applyAlignment="1" applyProtection="1">
      <alignment horizontal="justify" vertical="top" wrapText="1"/>
      <protection locked="0"/>
    </xf>
    <xf numFmtId="0" fontId="32" fillId="0" borderId="44" xfId="0" applyFont="1" applyBorder="1" applyAlignment="1" applyProtection="1">
      <alignment horizontal="center" vertical="top"/>
      <protection locked="0"/>
    </xf>
    <xf numFmtId="0" fontId="32" fillId="0" borderId="45" xfId="0" applyFont="1" applyBorder="1" applyAlignment="1" applyProtection="1">
      <alignment horizontal="center" vertical="top"/>
      <protection locked="0"/>
    </xf>
    <xf numFmtId="0" fontId="32" fillId="0" borderId="43" xfId="0" applyFont="1" applyBorder="1" applyAlignment="1" applyProtection="1">
      <alignment horizontal="justify" vertical="top" wrapText="1"/>
      <protection locked="0"/>
    </xf>
    <xf numFmtId="9" fontId="32" fillId="15" borderId="70" xfId="0" applyNumberFormat="1" applyFont="1" applyFill="1" applyBorder="1" applyAlignment="1" applyProtection="1">
      <alignment horizontal="center" vertical="top" wrapText="1"/>
      <protection hidden="1"/>
    </xf>
    <xf numFmtId="0" fontId="32" fillId="0" borderId="74" xfId="0" applyFont="1" applyBorder="1" applyAlignment="1" applyProtection="1">
      <alignment horizontal="center" vertical="top"/>
      <protection locked="0"/>
    </xf>
    <xf numFmtId="0" fontId="47" fillId="15" borderId="70" xfId="0" applyFont="1" applyFill="1" applyBorder="1" applyAlignment="1" applyProtection="1">
      <alignment horizontal="center" vertical="top" wrapText="1"/>
      <protection hidden="1"/>
    </xf>
    <xf numFmtId="0" fontId="50" fillId="0" borderId="59" xfId="0" applyFont="1" applyBorder="1" applyAlignment="1" applyProtection="1">
      <alignment horizontal="center" vertical="top" wrapText="1"/>
      <protection locked="0"/>
    </xf>
    <xf numFmtId="0" fontId="47" fillId="0" borderId="70" xfId="0" applyFont="1" applyBorder="1" applyAlignment="1" applyProtection="1">
      <alignment horizontal="center" vertical="top" textRotation="90"/>
      <protection hidden="1"/>
    </xf>
    <xf numFmtId="0" fontId="47" fillId="0" borderId="75" xfId="0" applyFont="1" applyBorder="1" applyAlignment="1" applyProtection="1">
      <alignment horizontal="center" vertical="top" textRotation="90"/>
      <protection hidden="1"/>
    </xf>
    <xf numFmtId="0" fontId="32" fillId="0" borderId="90" xfId="0" applyFont="1" applyBorder="1" applyAlignment="1" applyProtection="1">
      <alignment horizontal="center" vertical="top" textRotation="90"/>
      <protection locked="0"/>
    </xf>
    <xf numFmtId="0" fontId="32" fillId="0" borderId="88" xfId="0" applyFont="1" applyBorder="1" applyAlignment="1" applyProtection="1">
      <alignment horizontal="center" vertical="top"/>
      <protection locked="0"/>
    </xf>
    <xf numFmtId="0" fontId="32" fillId="0" borderId="70" xfId="0" applyFont="1" applyBorder="1" applyAlignment="1" applyProtection="1">
      <alignment horizontal="center" vertical="top" textRotation="90"/>
      <protection locked="0"/>
    </xf>
    <xf numFmtId="0" fontId="47" fillId="0" borderId="70" xfId="0" applyFont="1" applyBorder="1" applyAlignment="1" applyProtection="1">
      <alignment horizontal="center" vertical="top" textRotation="90" wrapText="1"/>
      <protection hidden="1"/>
    </xf>
    <xf numFmtId="0" fontId="32" fillId="0" borderId="70" xfId="0" applyFont="1" applyBorder="1" applyAlignment="1" applyProtection="1">
      <alignment horizontal="justify" vertical="top" wrapText="1"/>
      <protection locked="0"/>
    </xf>
    <xf numFmtId="0" fontId="32" fillId="15" borderId="69" xfId="0" applyFont="1" applyFill="1" applyBorder="1" applyAlignment="1" applyProtection="1">
      <alignment horizontal="center" vertical="top"/>
      <protection hidden="1"/>
    </xf>
    <xf numFmtId="0" fontId="50" fillId="0" borderId="70" xfId="0" applyFont="1" applyBorder="1" applyAlignment="1" applyProtection="1">
      <alignment horizontal="justify" vertical="top" wrapText="1"/>
      <protection locked="0"/>
    </xf>
    <xf numFmtId="0" fontId="47" fillId="0" borderId="75" xfId="0" applyFont="1" applyBorder="1" applyAlignment="1" applyProtection="1">
      <alignment horizontal="center" vertical="top" textRotation="90" wrapText="1"/>
      <protection hidden="1"/>
    </xf>
    <xf numFmtId="41" fontId="47" fillId="0" borderId="75" xfId="0" applyNumberFormat="1" applyFont="1" applyBorder="1" applyAlignment="1" applyProtection="1">
      <alignment horizontal="center" vertical="top" textRotation="90" wrapText="1"/>
      <protection hidden="1"/>
    </xf>
    <xf numFmtId="0" fontId="32" fillId="0" borderId="70" xfId="0" applyFont="1" applyBorder="1" applyAlignment="1" applyProtection="1">
      <alignment horizontal="center" vertical="top" wrapText="1"/>
      <protection locked="0"/>
    </xf>
    <xf numFmtId="0" fontId="32" fillId="0" borderId="73" xfId="0" applyFont="1" applyBorder="1" applyAlignment="1" applyProtection="1">
      <alignment horizontal="center" vertical="top" wrapText="1"/>
      <protection locked="0"/>
    </xf>
    <xf numFmtId="0" fontId="32" fillId="0" borderId="75" xfId="0" applyFont="1" applyBorder="1" applyAlignment="1" applyProtection="1">
      <alignment horizontal="center" vertical="top" wrapText="1"/>
      <protection locked="0"/>
    </xf>
    <xf numFmtId="0" fontId="32" fillId="0" borderId="46" xfId="0" applyFont="1" applyBorder="1" applyAlignment="1" applyProtection="1">
      <alignment horizontal="center" vertical="top"/>
      <protection locked="0"/>
    </xf>
    <xf numFmtId="0" fontId="32" fillId="0" borderId="58" xfId="0" applyFont="1" applyBorder="1" applyAlignment="1" applyProtection="1">
      <alignment horizontal="center" vertical="top" wrapText="1"/>
      <protection locked="0"/>
    </xf>
    <xf numFmtId="14" fontId="32" fillId="0" borderId="44" xfId="0" applyNumberFormat="1" applyFont="1" applyBorder="1" applyAlignment="1" applyProtection="1">
      <alignment horizontal="center" vertical="top"/>
      <protection locked="0"/>
    </xf>
    <xf numFmtId="14" fontId="32" fillId="0" borderId="45" xfId="0" applyNumberFormat="1" applyFont="1" applyBorder="1" applyAlignment="1" applyProtection="1">
      <alignment horizontal="center" vertical="top"/>
      <protection locked="0"/>
    </xf>
    <xf numFmtId="0" fontId="32" fillId="0" borderId="48" xfId="0" applyFont="1" applyBorder="1" applyAlignment="1" applyProtection="1">
      <alignment horizontal="center" vertical="top"/>
      <protection locked="0"/>
    </xf>
    <xf numFmtId="14" fontId="32" fillId="0" borderId="57" xfId="0" applyNumberFormat="1" applyFont="1" applyBorder="1" applyAlignment="1" applyProtection="1">
      <alignment horizontal="center" vertical="top"/>
      <protection locked="0"/>
    </xf>
    <xf numFmtId="0" fontId="32" fillId="0" borderId="47" xfId="0" applyFont="1" applyBorder="1" applyAlignment="1" applyProtection="1">
      <alignment horizontal="center" vertical="top"/>
      <protection locked="0"/>
    </xf>
    <xf numFmtId="0" fontId="32" fillId="0" borderId="43" xfId="0" applyFont="1" applyBorder="1" applyAlignment="1" applyProtection="1">
      <alignment horizontal="center" vertical="top" wrapText="1"/>
      <protection locked="0"/>
    </xf>
    <xf numFmtId="0" fontId="32" fillId="0" borderId="57" xfId="0" applyFont="1" applyBorder="1" applyAlignment="1" applyProtection="1">
      <alignment horizontal="center" vertical="top" wrapText="1"/>
      <protection locked="0"/>
    </xf>
    <xf numFmtId="14" fontId="32" fillId="0" borderId="43" xfId="0" applyNumberFormat="1" applyFont="1" applyBorder="1" applyAlignment="1" applyProtection="1">
      <alignment horizontal="center" vertical="top"/>
      <protection locked="0"/>
    </xf>
    <xf numFmtId="0" fontId="32" fillId="0" borderId="56" xfId="0" applyFont="1" applyBorder="1" applyAlignment="1" applyProtection="1">
      <alignment horizontal="justify" vertical="center" wrapText="1"/>
      <protection locked="0"/>
    </xf>
    <xf numFmtId="0" fontId="32" fillId="0" borderId="43" xfId="0" applyFont="1" applyBorder="1" applyAlignment="1" applyProtection="1">
      <alignment horizontal="center" vertical="center"/>
      <protection locked="0"/>
    </xf>
    <xf numFmtId="0" fontId="32" fillId="26" borderId="56" xfId="0" applyFont="1" applyFill="1" applyBorder="1" applyAlignment="1" applyProtection="1">
      <alignment horizontal="center" vertical="center" wrapText="1"/>
      <protection hidden="1"/>
    </xf>
    <xf numFmtId="1" fontId="32" fillId="0" borderId="56" xfId="0" applyNumberFormat="1" applyFont="1" applyBorder="1" applyAlignment="1" applyProtection="1">
      <alignment horizontal="center" vertical="center" wrapText="1"/>
      <protection hidden="1"/>
    </xf>
    <xf numFmtId="1" fontId="47" fillId="2" borderId="56" xfId="0" applyNumberFormat="1" applyFont="1" applyFill="1" applyBorder="1" applyAlignment="1" applyProtection="1">
      <alignment horizontal="center" vertical="center" wrapText="1"/>
      <protection locked="0"/>
    </xf>
    <xf numFmtId="0" fontId="50" fillId="0" borderId="56" xfId="0" applyFont="1" applyBorder="1" applyAlignment="1" applyProtection="1">
      <alignment horizontal="center" vertical="center" wrapText="1"/>
      <protection hidden="1"/>
    </xf>
    <xf numFmtId="0" fontId="50" fillId="26" borderId="56" xfId="0" applyFont="1" applyFill="1" applyBorder="1" applyAlignment="1" applyProtection="1">
      <alignment horizontal="center" vertical="center" wrapText="1"/>
      <protection hidden="1"/>
    </xf>
    <xf numFmtId="0" fontId="32" fillId="0" borderId="44" xfId="0" applyFont="1" applyBorder="1" applyAlignment="1" applyProtection="1">
      <alignment horizontal="center" vertical="center" wrapText="1"/>
      <protection locked="0"/>
    </xf>
    <xf numFmtId="0" fontId="72" fillId="0" borderId="52" xfId="0" applyFont="1" applyBorder="1" applyAlignment="1" applyProtection="1">
      <alignment horizontal="center" vertical="center" wrapText="1"/>
      <protection locked="0"/>
    </xf>
    <xf numFmtId="14" fontId="32" fillId="0" borderId="57" xfId="0" applyNumberFormat="1" applyFont="1" applyBorder="1" applyAlignment="1" applyProtection="1">
      <alignment horizontal="center" vertical="center"/>
      <protection locked="0"/>
    </xf>
    <xf numFmtId="0" fontId="32" fillId="0" borderId="0" xfId="0" applyFont="1" applyAlignment="1" applyProtection="1">
      <alignment vertical="center"/>
      <protection locked="0"/>
    </xf>
    <xf numFmtId="0" fontId="32" fillId="0" borderId="52" xfId="0" applyFont="1" applyBorder="1" applyAlignment="1" applyProtection="1">
      <alignment horizontal="justify" vertical="center" wrapText="1"/>
      <protection locked="0"/>
    </xf>
    <xf numFmtId="0" fontId="32" fillId="0" borderId="44" xfId="0" applyFont="1" applyBorder="1" applyAlignment="1" applyProtection="1">
      <alignment horizontal="center" vertical="center"/>
      <protection locked="0"/>
    </xf>
    <xf numFmtId="0" fontId="32" fillId="0" borderId="52" xfId="0" applyFont="1" applyBorder="1" applyAlignment="1" applyProtection="1">
      <alignment horizontal="left" vertical="center" wrapText="1"/>
      <protection locked="0"/>
    </xf>
    <xf numFmtId="0" fontId="32" fillId="26" borderId="52" xfId="0" applyFont="1" applyFill="1" applyBorder="1" applyAlignment="1" applyProtection="1">
      <alignment horizontal="center" vertical="center" wrapText="1"/>
      <protection hidden="1"/>
    </xf>
    <xf numFmtId="1" fontId="32" fillId="0" borderId="52" xfId="0" applyNumberFormat="1" applyFont="1" applyBorder="1" applyAlignment="1" applyProtection="1">
      <alignment horizontal="center" vertical="center" wrapText="1"/>
      <protection hidden="1"/>
    </xf>
    <xf numFmtId="1" fontId="47" fillId="2" borderId="52" xfId="0" applyNumberFormat="1" applyFont="1" applyFill="1" applyBorder="1" applyAlignment="1" applyProtection="1">
      <alignment horizontal="center" vertical="center" wrapText="1"/>
      <protection locked="0"/>
    </xf>
    <xf numFmtId="0" fontId="50" fillId="0" borderId="52" xfId="0" applyFont="1" applyBorder="1" applyAlignment="1" applyProtection="1">
      <alignment horizontal="center" vertical="center" wrapText="1"/>
      <protection hidden="1"/>
    </xf>
    <xf numFmtId="0" fontId="50" fillId="26" borderId="52" xfId="0" applyFont="1" applyFill="1" applyBorder="1" applyAlignment="1" applyProtection="1">
      <alignment horizontal="center" vertical="center" wrapText="1"/>
      <protection hidden="1"/>
    </xf>
    <xf numFmtId="0" fontId="32" fillId="0" borderId="52" xfId="0" applyFont="1" applyBorder="1" applyAlignment="1" applyProtection="1">
      <alignment horizontal="center" vertical="center" wrapText="1"/>
      <protection locked="0"/>
    </xf>
    <xf numFmtId="0" fontId="32" fillId="0" borderId="52" xfId="0" applyFont="1" applyBorder="1" applyAlignment="1" applyProtection="1">
      <alignment horizontal="center" vertical="center"/>
      <protection locked="0"/>
    </xf>
    <xf numFmtId="14" fontId="32" fillId="0" borderId="58" xfId="0" applyNumberFormat="1" applyFont="1" applyBorder="1" applyAlignment="1" applyProtection="1">
      <alignment horizontal="center" vertical="center"/>
      <protection locked="0"/>
    </xf>
    <xf numFmtId="14" fontId="32" fillId="0" borderId="44" xfId="0" applyNumberFormat="1" applyFont="1" applyBorder="1" applyAlignment="1" applyProtection="1">
      <alignment horizontal="center" vertical="center"/>
      <protection locked="0"/>
    </xf>
    <xf numFmtId="0" fontId="32" fillId="0" borderId="46" xfId="0" applyFont="1" applyBorder="1" applyAlignment="1" applyProtection="1">
      <alignment horizontal="center" vertical="center"/>
      <protection locked="0"/>
    </xf>
    <xf numFmtId="0" fontId="32" fillId="0" borderId="58" xfId="0" applyFont="1" applyBorder="1" applyAlignment="1" applyProtection="1">
      <alignment horizontal="center" vertical="center"/>
      <protection locked="0"/>
    </xf>
    <xf numFmtId="0" fontId="32" fillId="0" borderId="59" xfId="0" applyFont="1" applyBorder="1" applyAlignment="1" applyProtection="1">
      <alignment horizontal="justify" vertical="center" wrapText="1"/>
      <protection locked="0"/>
    </xf>
    <xf numFmtId="0" fontId="32" fillId="0" borderId="45" xfId="0" applyFont="1" applyBorder="1" applyAlignment="1" applyProtection="1">
      <alignment horizontal="center" vertical="center"/>
      <protection locked="0"/>
    </xf>
    <xf numFmtId="0" fontId="32" fillId="0" borderId="59" xfId="0" applyFont="1" applyBorder="1" applyAlignment="1" applyProtection="1">
      <alignment horizontal="center" vertical="center" wrapText="1"/>
      <protection locked="0"/>
    </xf>
    <xf numFmtId="0" fontId="32" fillId="26" borderId="59" xfId="0" applyFont="1" applyFill="1" applyBorder="1" applyAlignment="1" applyProtection="1">
      <alignment horizontal="center" vertical="center" wrapText="1"/>
      <protection hidden="1"/>
    </xf>
    <xf numFmtId="1" fontId="32" fillId="0" borderId="59" xfId="0" applyNumberFormat="1" applyFont="1" applyBorder="1" applyAlignment="1" applyProtection="1">
      <alignment horizontal="center" vertical="center" wrapText="1"/>
      <protection hidden="1"/>
    </xf>
    <xf numFmtId="1" fontId="47" fillId="2" borderId="59" xfId="0" applyNumberFormat="1" applyFont="1" applyFill="1" applyBorder="1" applyAlignment="1" applyProtection="1">
      <alignment horizontal="center" vertical="center" wrapText="1"/>
      <protection locked="0"/>
    </xf>
    <xf numFmtId="0" fontId="50" fillId="0" borderId="59" xfId="0" applyFont="1" applyBorder="1" applyAlignment="1" applyProtection="1">
      <alignment horizontal="center" vertical="center" wrapText="1"/>
      <protection hidden="1"/>
    </xf>
    <xf numFmtId="0" fontId="50" fillId="26" borderId="59" xfId="0" applyFont="1" applyFill="1" applyBorder="1" applyAlignment="1" applyProtection="1">
      <alignment horizontal="center" vertical="center" wrapText="1"/>
      <protection hidden="1"/>
    </xf>
    <xf numFmtId="0" fontId="32" fillId="0" borderId="45" xfId="0" applyFont="1" applyBorder="1" applyAlignment="1" applyProtection="1">
      <alignment horizontal="center" vertical="center" wrapText="1"/>
      <protection locked="0"/>
    </xf>
    <xf numFmtId="0" fontId="32" fillId="0" borderId="59" xfId="0" applyFont="1" applyBorder="1" applyAlignment="1" applyProtection="1">
      <alignment horizontal="center" vertical="center"/>
      <protection locked="0"/>
    </xf>
    <xf numFmtId="14" fontId="32" fillId="0" borderId="60" xfId="0" applyNumberFormat="1" applyFont="1" applyBorder="1" applyAlignment="1" applyProtection="1">
      <alignment horizontal="center" vertical="center"/>
      <protection locked="0"/>
    </xf>
    <xf numFmtId="14" fontId="32" fillId="0" borderId="45" xfId="0" applyNumberFormat="1" applyFont="1" applyBorder="1" applyAlignment="1" applyProtection="1">
      <alignment horizontal="center" vertical="center"/>
      <protection locked="0"/>
    </xf>
    <xf numFmtId="0" fontId="32" fillId="0" borderId="48" xfId="0" applyFont="1" applyBorder="1" applyAlignment="1" applyProtection="1">
      <alignment horizontal="center" vertical="center"/>
      <protection locked="0"/>
    </xf>
    <xf numFmtId="0" fontId="32" fillId="0" borderId="60" xfId="0" applyFont="1" applyBorder="1" applyAlignment="1" applyProtection="1">
      <alignment horizontal="center" vertical="center"/>
      <protection locked="0"/>
    </xf>
    <xf numFmtId="0" fontId="32" fillId="0" borderId="43" xfId="0" applyFont="1" applyBorder="1" applyAlignment="1" applyProtection="1">
      <alignment horizontal="center" vertical="center" wrapText="1"/>
      <protection locked="0"/>
    </xf>
    <xf numFmtId="14" fontId="32" fillId="0" borderId="43" xfId="0" applyNumberFormat="1" applyFont="1" applyBorder="1" applyAlignment="1" applyProtection="1">
      <alignment horizontal="center" vertical="center"/>
      <protection locked="0"/>
    </xf>
    <xf numFmtId="0" fontId="32" fillId="0" borderId="56" xfId="0" applyFont="1" applyBorder="1" applyAlignment="1" applyProtection="1">
      <alignment horizontal="center" vertical="center" wrapText="1"/>
      <protection locked="0"/>
    </xf>
    <xf numFmtId="0" fontId="32" fillId="0" borderId="47" xfId="0" applyFont="1" applyBorder="1" applyAlignment="1" applyProtection="1">
      <alignment horizontal="center" vertical="center"/>
      <protection locked="0"/>
    </xf>
    <xf numFmtId="0" fontId="32" fillId="0" borderId="57" xfId="0" applyFont="1" applyBorder="1" applyAlignment="1" applyProtection="1">
      <alignment horizontal="center" vertical="center" wrapText="1"/>
      <protection locked="0"/>
    </xf>
    <xf numFmtId="0" fontId="0" fillId="0" borderId="0" xfId="0" applyProtection="1">
      <protection locked="0"/>
    </xf>
    <xf numFmtId="0" fontId="67" fillId="0" borderId="74" xfId="0" applyFont="1" applyBorder="1" applyAlignment="1" applyProtection="1">
      <alignment horizontal="center" vertical="top"/>
      <protection hidden="1"/>
    </xf>
    <xf numFmtId="0" fontId="67" fillId="0" borderId="75" xfId="0" applyFont="1" applyBorder="1" applyAlignment="1" applyProtection="1">
      <alignment vertical="top" wrapText="1"/>
      <protection locked="0"/>
    </xf>
    <xf numFmtId="0" fontId="67" fillId="0" borderId="75" xfId="0" applyFont="1" applyBorder="1" applyAlignment="1" applyProtection="1">
      <alignment horizontal="justify" vertical="top"/>
      <protection hidden="1"/>
    </xf>
    <xf numFmtId="0" fontId="67" fillId="0" borderId="75" xfId="0" applyFont="1" applyBorder="1" applyAlignment="1" applyProtection="1">
      <alignment horizontal="left" vertical="top" wrapText="1"/>
      <protection hidden="1"/>
    </xf>
    <xf numFmtId="0" fontId="67" fillId="0" borderId="75" xfId="0" applyFont="1" applyBorder="1" applyAlignment="1" applyProtection="1">
      <alignment horizontal="justify" vertical="top" wrapText="1"/>
      <protection locked="0"/>
    </xf>
    <xf numFmtId="0" fontId="67" fillId="0" borderId="75" xfId="0" applyFont="1" applyBorder="1" applyAlignment="1" applyProtection="1">
      <alignment horizontal="center" vertical="top"/>
      <protection locked="0"/>
    </xf>
    <xf numFmtId="0" fontId="68" fillId="0" borderId="75" xfId="0" applyFont="1" applyBorder="1" applyAlignment="1" applyProtection="1">
      <alignment horizontal="center" vertical="top" wrapText="1"/>
      <protection hidden="1"/>
    </xf>
    <xf numFmtId="9" fontId="67" fillId="0" borderId="75" xfId="0" applyNumberFormat="1" applyFont="1" applyBorder="1" applyAlignment="1" applyProtection="1">
      <alignment horizontal="center" vertical="top" wrapText="1"/>
      <protection hidden="1"/>
    </xf>
    <xf numFmtId="41" fontId="67" fillId="0" borderId="75" xfId="0" applyNumberFormat="1" applyFont="1" applyBorder="1" applyAlignment="1" applyProtection="1">
      <alignment horizontal="center" vertical="top" wrapText="1"/>
      <protection hidden="1"/>
    </xf>
    <xf numFmtId="9" fontId="68" fillId="0" borderId="75" xfId="0" applyNumberFormat="1" applyFont="1" applyBorder="1" applyAlignment="1" applyProtection="1">
      <alignment horizontal="center" vertical="top" wrapText="1"/>
      <protection hidden="1"/>
    </xf>
    <xf numFmtId="9" fontId="68" fillId="0" borderId="75" xfId="1" applyFont="1" applyFill="1" applyBorder="1" applyAlignment="1" applyProtection="1">
      <alignment horizontal="center" vertical="top"/>
      <protection hidden="1"/>
    </xf>
    <xf numFmtId="0" fontId="67" fillId="0" borderId="75" xfId="0" applyFont="1" applyBorder="1" applyAlignment="1" applyProtection="1">
      <alignment horizontal="center" vertical="top" wrapText="1"/>
      <protection hidden="1"/>
    </xf>
    <xf numFmtId="1" fontId="67" fillId="0" borderId="75" xfId="0" applyNumberFormat="1" applyFont="1" applyBorder="1" applyAlignment="1" applyProtection="1">
      <alignment horizontal="center" vertical="top" wrapText="1"/>
      <protection hidden="1"/>
    </xf>
    <xf numFmtId="1" fontId="68" fillId="0" borderId="75" xfId="0" applyNumberFormat="1" applyFont="1" applyBorder="1" applyAlignment="1" applyProtection="1">
      <alignment horizontal="center" vertical="top" wrapText="1"/>
      <protection locked="0"/>
    </xf>
    <xf numFmtId="1" fontId="67" fillId="0" borderId="75" xfId="0" applyNumberFormat="1" applyFont="1" applyBorder="1" applyAlignment="1" applyProtection="1">
      <alignment horizontal="center" vertical="top" textRotation="90" wrapText="1"/>
      <protection hidden="1"/>
    </xf>
    <xf numFmtId="165" fontId="67" fillId="0" borderId="75" xfId="1" applyNumberFormat="1" applyFont="1" applyFill="1" applyBorder="1" applyAlignment="1" applyProtection="1">
      <alignment horizontal="center" vertical="top"/>
      <protection hidden="1"/>
    </xf>
    <xf numFmtId="0" fontId="68" fillId="0" borderId="75" xfId="0" applyFont="1" applyBorder="1" applyAlignment="1" applyProtection="1">
      <alignment horizontal="center" vertical="top" textRotation="90" wrapText="1"/>
      <protection hidden="1"/>
    </xf>
    <xf numFmtId="9" fontId="67" fillId="0" borderId="75" xfId="0" applyNumberFormat="1" applyFont="1" applyBorder="1" applyAlignment="1" applyProtection="1">
      <alignment horizontal="center" vertical="top"/>
      <protection hidden="1"/>
    </xf>
    <xf numFmtId="41" fontId="68" fillId="0" borderId="75" xfId="0" applyNumberFormat="1" applyFont="1" applyBorder="1" applyAlignment="1" applyProtection="1">
      <alignment horizontal="center" vertical="top" textRotation="90" wrapText="1"/>
      <protection hidden="1"/>
    </xf>
    <xf numFmtId="0" fontId="68" fillId="0" borderId="75" xfId="0" applyFont="1" applyBorder="1" applyAlignment="1" applyProtection="1">
      <alignment horizontal="center" vertical="top" textRotation="90"/>
      <protection hidden="1"/>
    </xf>
    <xf numFmtId="0" fontId="67" fillId="0" borderId="75" xfId="0" applyFont="1" applyBorder="1" applyAlignment="1" applyProtection="1">
      <alignment horizontal="center" vertical="top" textRotation="90"/>
      <protection locked="0"/>
    </xf>
    <xf numFmtId="14" fontId="67" fillId="0" borderId="75" xfId="0" applyNumberFormat="1" applyFont="1" applyBorder="1" applyAlignment="1" applyProtection="1">
      <alignment horizontal="center" vertical="top"/>
      <protection locked="0"/>
    </xf>
    <xf numFmtId="14" fontId="32" fillId="0" borderId="75" xfId="0" applyNumberFormat="1" applyFont="1" applyBorder="1" applyAlignment="1" applyProtection="1">
      <alignment horizontal="center" vertical="top"/>
      <protection locked="0"/>
    </xf>
    <xf numFmtId="0" fontId="32" fillId="0" borderId="75" xfId="0" applyFont="1" applyBorder="1" applyAlignment="1" applyProtection="1">
      <alignment horizontal="center" vertical="top"/>
      <protection locked="0"/>
    </xf>
    <xf numFmtId="0" fontId="32" fillId="0" borderId="76" xfId="0" applyFont="1" applyBorder="1" applyAlignment="1" applyProtection="1">
      <alignment horizontal="center" vertical="top"/>
      <protection locked="0"/>
    </xf>
    <xf numFmtId="0" fontId="71" fillId="0" borderId="38" xfId="0" applyFont="1" applyBorder="1" applyAlignment="1" applyProtection="1">
      <alignment horizontal="center" vertical="top"/>
      <protection hidden="1"/>
    </xf>
    <xf numFmtId="0" fontId="32" fillId="0" borderId="74" xfId="0" applyFont="1" applyBorder="1" applyAlignment="1" applyProtection="1">
      <alignment vertical="top" wrapText="1"/>
      <protection locked="0"/>
    </xf>
    <xf numFmtId="0" fontId="32" fillId="0" borderId="75" xfId="0" applyFont="1" applyBorder="1" applyAlignment="1" applyProtection="1">
      <alignment horizontal="justify" vertical="top"/>
      <protection hidden="1"/>
    </xf>
    <xf numFmtId="0" fontId="50" fillId="0" borderId="0" xfId="0" applyFont="1" applyAlignment="1" applyProtection="1">
      <alignment horizontal="justify" vertical="top" wrapText="1"/>
      <protection locked="0"/>
    </xf>
    <xf numFmtId="0" fontId="32" fillId="0" borderId="0" xfId="0" applyFont="1" applyAlignment="1" applyProtection="1">
      <alignment horizontal="justify" vertical="top" wrapText="1"/>
      <protection locked="0"/>
    </xf>
    <xf numFmtId="0" fontId="32" fillId="0" borderId="97" xfId="0" applyFont="1" applyBorder="1" applyAlignment="1" applyProtection="1">
      <alignment horizontal="justify" vertical="top" wrapText="1"/>
      <protection locked="0"/>
    </xf>
    <xf numFmtId="0" fontId="47" fillId="0" borderId="86" xfId="0" applyFont="1" applyBorder="1" applyAlignment="1" applyProtection="1">
      <alignment horizontal="center" vertical="top" wrapText="1"/>
      <protection hidden="1"/>
    </xf>
    <xf numFmtId="9" fontId="32" fillId="0" borderId="86" xfId="0" applyNumberFormat="1" applyFont="1" applyBorder="1" applyAlignment="1" applyProtection="1">
      <alignment horizontal="center" vertical="top" wrapText="1"/>
      <protection hidden="1"/>
    </xf>
    <xf numFmtId="41" fontId="32" fillId="0" borderId="86" xfId="0" applyNumberFormat="1" applyFont="1" applyBorder="1" applyAlignment="1" applyProtection="1">
      <alignment horizontal="center" vertical="top" wrapText="1"/>
      <protection hidden="1"/>
    </xf>
    <xf numFmtId="9" fontId="47" fillId="0" borderId="86" xfId="0" applyNumberFormat="1" applyFont="1" applyBorder="1" applyAlignment="1" applyProtection="1">
      <alignment horizontal="center" vertical="top" wrapText="1"/>
      <protection hidden="1"/>
    </xf>
    <xf numFmtId="9" fontId="47" fillId="0" borderId="89" xfId="1" applyFont="1" applyFill="1" applyBorder="1" applyAlignment="1" applyProtection="1">
      <alignment horizontal="center" vertical="top"/>
      <protection hidden="1"/>
    </xf>
    <xf numFmtId="0" fontId="32" fillId="0" borderId="75" xfId="0" applyFont="1" applyBorder="1" applyAlignment="1" applyProtection="1">
      <alignment horizontal="justify" vertical="top" wrapText="1"/>
      <protection locked="0"/>
    </xf>
    <xf numFmtId="0" fontId="32" fillId="0" borderId="75" xfId="0" applyFont="1" applyBorder="1" applyAlignment="1" applyProtection="1">
      <alignment horizontal="center" vertical="top" wrapText="1"/>
      <protection hidden="1"/>
    </xf>
    <xf numFmtId="1" fontId="32" fillId="0" borderId="75" xfId="0" applyNumberFormat="1" applyFont="1" applyBorder="1" applyAlignment="1" applyProtection="1">
      <alignment horizontal="center" vertical="top" wrapText="1"/>
      <protection hidden="1"/>
    </xf>
    <xf numFmtId="1" fontId="47" fillId="0" borderId="75" xfId="0" applyNumberFormat="1" applyFont="1" applyBorder="1" applyAlignment="1" applyProtection="1">
      <alignment horizontal="center" vertical="top" wrapText="1"/>
      <protection locked="0"/>
    </xf>
    <xf numFmtId="0" fontId="50" fillId="0" borderId="75" xfId="0" applyFont="1" applyBorder="1" applyAlignment="1" applyProtection="1">
      <alignment horizontal="center" vertical="top" wrapText="1"/>
      <protection hidden="1"/>
    </xf>
    <xf numFmtId="1" fontId="32" fillId="0" borderId="76" xfId="0" applyNumberFormat="1" applyFont="1" applyBorder="1" applyAlignment="1" applyProtection="1">
      <alignment horizontal="center" vertical="top" textRotation="90" wrapText="1"/>
      <protection hidden="1"/>
    </xf>
    <xf numFmtId="165" fontId="32" fillId="0" borderId="74" xfId="1" applyNumberFormat="1" applyFont="1" applyFill="1" applyBorder="1" applyAlignment="1" applyProtection="1">
      <alignment horizontal="center" vertical="top"/>
      <protection hidden="1"/>
    </xf>
    <xf numFmtId="9" fontId="32" fillId="0" borderId="75" xfId="0" applyNumberFormat="1" applyFont="1" applyBorder="1" applyAlignment="1" applyProtection="1">
      <alignment horizontal="center" vertical="top"/>
      <protection hidden="1"/>
    </xf>
    <xf numFmtId="0" fontId="32" fillId="0" borderId="61" xfId="0" applyFont="1" applyBorder="1" applyAlignment="1" applyProtection="1">
      <alignment horizontal="center" vertical="top" wrapText="1"/>
      <protection locked="0"/>
    </xf>
    <xf numFmtId="14" fontId="67" fillId="0" borderId="90" xfId="0" applyNumberFormat="1" applyFont="1" applyBorder="1" applyAlignment="1" applyProtection="1">
      <alignment horizontal="center" vertical="top"/>
      <protection locked="0"/>
    </xf>
    <xf numFmtId="14" fontId="32" fillId="0" borderId="90" xfId="0" applyNumberFormat="1" applyFont="1" applyBorder="1" applyAlignment="1" applyProtection="1">
      <alignment horizontal="center" vertical="top"/>
      <protection locked="0"/>
    </xf>
    <xf numFmtId="0" fontId="32" fillId="0" borderId="98" xfId="0" applyFont="1" applyBorder="1" applyAlignment="1" applyProtection="1">
      <alignment horizontal="center" vertical="top" wrapText="1"/>
      <protection locked="0"/>
    </xf>
    <xf numFmtId="0" fontId="32" fillId="0" borderId="98" xfId="0" applyFont="1" applyBorder="1" applyAlignment="1" applyProtection="1">
      <alignment horizontal="center" vertical="top"/>
      <protection locked="0"/>
    </xf>
    <xf numFmtId="0" fontId="32" fillId="0" borderId="99" xfId="0" applyFont="1" applyBorder="1" applyAlignment="1" applyProtection="1">
      <alignment horizontal="center" vertical="top"/>
      <protection locked="0"/>
    </xf>
    <xf numFmtId="14" fontId="32" fillId="12" borderId="67" xfId="0" applyNumberFormat="1" applyFont="1" applyFill="1" applyBorder="1" applyAlignment="1" applyProtection="1">
      <alignment horizontal="center" vertical="top"/>
      <protection locked="0"/>
    </xf>
    <xf numFmtId="0" fontId="32" fillId="28" borderId="66" xfId="0" applyFont="1" applyFill="1" applyBorder="1" applyAlignment="1" applyProtection="1">
      <alignment horizontal="center" vertical="top"/>
      <protection hidden="1"/>
    </xf>
    <xf numFmtId="0" fontId="32" fillId="28" borderId="67" xfId="0" applyFont="1" applyFill="1" applyBorder="1" applyAlignment="1" applyProtection="1">
      <alignment vertical="top" wrapText="1"/>
      <protection locked="0"/>
    </xf>
    <xf numFmtId="0" fontId="69" fillId="28" borderId="66" xfId="0" applyFont="1" applyFill="1" applyBorder="1" applyAlignment="1" applyProtection="1">
      <alignment horizontal="center" vertical="top"/>
      <protection hidden="1"/>
    </xf>
    <xf numFmtId="0" fontId="50" fillId="28" borderId="66" xfId="0" applyFont="1" applyFill="1" applyBorder="1" applyAlignment="1" applyProtection="1">
      <alignment horizontal="center" vertical="top"/>
      <protection hidden="1"/>
    </xf>
    <xf numFmtId="0" fontId="50" fillId="28" borderId="67" xfId="0" applyFont="1" applyFill="1" applyBorder="1" applyAlignment="1" applyProtection="1">
      <alignment vertical="top" wrapText="1"/>
      <protection locked="0"/>
    </xf>
    <xf numFmtId="0" fontId="50" fillId="28" borderId="67" xfId="0" applyFont="1" applyFill="1" applyBorder="1" applyAlignment="1" applyProtection="1">
      <alignment horizontal="justify" vertical="top"/>
      <protection hidden="1"/>
    </xf>
    <xf numFmtId="0" fontId="32" fillId="28" borderId="67" xfId="0" applyFont="1" applyFill="1" applyBorder="1" applyAlignment="1" applyProtection="1">
      <alignment horizontal="justify" vertical="top"/>
      <protection hidden="1"/>
    </xf>
    <xf numFmtId="0" fontId="50" fillId="0" borderId="67" xfId="0" applyFont="1" applyBorder="1" applyAlignment="1" applyProtection="1">
      <alignment horizontal="center" vertical="top"/>
      <protection locked="0"/>
    </xf>
    <xf numFmtId="0" fontId="41" fillId="15" borderId="67" xfId="0" applyFont="1" applyFill="1" applyBorder="1" applyAlignment="1" applyProtection="1">
      <alignment horizontal="center" vertical="top" wrapText="1"/>
      <protection hidden="1"/>
    </xf>
    <xf numFmtId="9" fontId="50" fillId="15" borderId="67" xfId="0" applyNumberFormat="1" applyFont="1" applyFill="1" applyBorder="1" applyAlignment="1" applyProtection="1">
      <alignment horizontal="center" vertical="top" wrapText="1"/>
      <protection hidden="1"/>
    </xf>
    <xf numFmtId="41" fontId="50" fillId="2" borderId="67" xfId="0" applyNumberFormat="1" applyFont="1" applyFill="1" applyBorder="1" applyAlignment="1" applyProtection="1">
      <alignment horizontal="center" vertical="top" wrapText="1"/>
      <protection hidden="1"/>
    </xf>
    <xf numFmtId="9" fontId="41" fillId="15" borderId="67" xfId="0" applyNumberFormat="1" applyFont="1" applyFill="1" applyBorder="1" applyAlignment="1" applyProtection="1">
      <alignment horizontal="center" vertical="top" wrapText="1"/>
      <protection hidden="1"/>
    </xf>
    <xf numFmtId="9" fontId="41" fillId="0" borderId="67" xfId="1" applyFont="1" applyBorder="1" applyAlignment="1" applyProtection="1">
      <alignment horizontal="center" vertical="top"/>
      <protection hidden="1"/>
    </xf>
    <xf numFmtId="1" fontId="50" fillId="0" borderId="67" xfId="0" applyNumberFormat="1" applyFont="1" applyBorder="1" applyAlignment="1" applyProtection="1">
      <alignment horizontal="center" vertical="top" wrapText="1"/>
      <protection hidden="1"/>
    </xf>
    <xf numFmtId="1" fontId="41" fillId="2" borderId="67" xfId="0" applyNumberFormat="1" applyFont="1" applyFill="1" applyBorder="1" applyAlignment="1" applyProtection="1">
      <alignment horizontal="center" vertical="top" wrapText="1"/>
      <protection locked="0"/>
    </xf>
    <xf numFmtId="1" fontId="50" fillId="0" borderId="67" xfId="0" applyNumberFormat="1" applyFont="1" applyBorder="1" applyAlignment="1" applyProtection="1">
      <alignment horizontal="center" vertical="top" textRotation="90" wrapText="1"/>
      <protection hidden="1"/>
    </xf>
    <xf numFmtId="165" fontId="50" fillId="26" borderId="67" xfId="1" applyNumberFormat="1" applyFont="1" applyFill="1" applyBorder="1" applyAlignment="1" applyProtection="1">
      <alignment horizontal="center" vertical="top"/>
      <protection hidden="1"/>
    </xf>
    <xf numFmtId="0" fontId="41" fillId="0" borderId="67" xfId="0" applyFont="1" applyBorder="1" applyAlignment="1" applyProtection="1">
      <alignment horizontal="center" vertical="top" textRotation="90" wrapText="1"/>
      <protection hidden="1"/>
    </xf>
    <xf numFmtId="9" fontId="50" fillId="26" borderId="67" xfId="0" applyNumberFormat="1" applyFont="1" applyFill="1" applyBorder="1" applyAlignment="1" applyProtection="1">
      <alignment horizontal="center" vertical="top"/>
      <protection hidden="1"/>
    </xf>
    <xf numFmtId="41" fontId="41" fillId="0" borderId="67" xfId="0" applyNumberFormat="1" applyFont="1" applyBorder="1" applyAlignment="1" applyProtection="1">
      <alignment horizontal="center" vertical="top" textRotation="90" wrapText="1"/>
      <protection hidden="1"/>
    </xf>
    <xf numFmtId="0" fontId="41" fillId="0" borderId="67" xfId="0" applyFont="1" applyBorder="1" applyAlignment="1" applyProtection="1">
      <alignment horizontal="center" vertical="top" textRotation="90"/>
      <protection hidden="1"/>
    </xf>
    <xf numFmtId="0" fontId="50" fillId="0" borderId="67" xfId="0" applyFont="1" applyBorder="1" applyAlignment="1" applyProtection="1">
      <alignment horizontal="center" vertical="top" textRotation="90"/>
      <protection locked="0"/>
    </xf>
    <xf numFmtId="14" fontId="50" fillId="0" borderId="67" xfId="0" applyNumberFormat="1" applyFont="1" applyBorder="1" applyAlignment="1" applyProtection="1">
      <alignment horizontal="center" vertical="top"/>
      <protection locked="0"/>
    </xf>
    <xf numFmtId="0" fontId="50" fillId="0" borderId="68" xfId="0" applyFont="1" applyBorder="1" applyAlignment="1" applyProtection="1">
      <alignment horizontal="center" vertical="top"/>
      <protection locked="0"/>
    </xf>
    <xf numFmtId="0" fontId="12" fillId="0" borderId="0" xfId="0" applyFont="1" applyAlignment="1" applyProtection="1">
      <alignment vertical="top"/>
      <protection locked="0"/>
    </xf>
    <xf numFmtId="0" fontId="50" fillId="0" borderId="75" xfId="0" applyFont="1" applyBorder="1" applyAlignment="1" applyProtection="1">
      <alignment horizontal="center" vertical="top" wrapText="1"/>
      <protection locked="0"/>
    </xf>
    <xf numFmtId="0" fontId="47" fillId="15" borderId="75" xfId="0" applyFont="1" applyFill="1" applyBorder="1" applyAlignment="1" applyProtection="1">
      <alignment horizontal="center" vertical="top" wrapText="1"/>
      <protection hidden="1"/>
    </xf>
    <xf numFmtId="9" fontId="32" fillId="15" borderId="75" xfId="0" applyNumberFormat="1" applyFont="1" applyFill="1" applyBorder="1" applyAlignment="1" applyProtection="1">
      <alignment horizontal="center" vertical="top" wrapText="1"/>
      <protection hidden="1"/>
    </xf>
    <xf numFmtId="0" fontId="47" fillId="0" borderId="75" xfId="0" applyFont="1" applyBorder="1" applyAlignment="1" applyProtection="1">
      <alignment horizontal="center" vertical="top" wrapText="1"/>
      <protection hidden="1"/>
    </xf>
    <xf numFmtId="0" fontId="32" fillId="0" borderId="76" xfId="0" applyFont="1" applyBorder="1" applyAlignment="1" applyProtection="1">
      <alignment horizontal="center" vertical="top" wrapText="1"/>
      <protection locked="0"/>
    </xf>
    <xf numFmtId="9" fontId="32" fillId="26" borderId="75" xfId="0" applyNumberFormat="1" applyFont="1" applyFill="1" applyBorder="1" applyAlignment="1" applyProtection="1">
      <alignment horizontal="center" vertical="top"/>
      <protection hidden="1"/>
    </xf>
    <xf numFmtId="0" fontId="32" fillId="0" borderId="74" xfId="0" applyFont="1" applyBorder="1" applyAlignment="1" applyProtection="1">
      <alignment horizontal="center" vertical="top"/>
      <protection hidden="1"/>
    </xf>
    <xf numFmtId="0" fontId="32" fillId="0" borderId="75" xfId="0" applyFont="1" applyBorder="1" applyAlignment="1" applyProtection="1">
      <alignment vertical="top" wrapText="1"/>
      <protection locked="0"/>
    </xf>
    <xf numFmtId="0" fontId="50" fillId="0" borderId="75" xfId="0" applyFont="1" applyBorder="1" applyAlignment="1" applyProtection="1">
      <alignment horizontal="justify" vertical="top" wrapText="1"/>
      <protection locked="0"/>
    </xf>
    <xf numFmtId="9" fontId="32" fillId="0" borderId="75" xfId="0" applyNumberFormat="1" applyFont="1" applyBorder="1" applyAlignment="1" applyProtection="1">
      <alignment horizontal="center" vertical="top" wrapText="1"/>
      <protection hidden="1"/>
    </xf>
    <xf numFmtId="41" fontId="32" fillId="0" borderId="75" xfId="0" applyNumberFormat="1" applyFont="1" applyBorder="1" applyAlignment="1" applyProtection="1">
      <alignment horizontal="center" vertical="top" wrapText="1"/>
      <protection hidden="1"/>
    </xf>
    <xf numFmtId="9" fontId="47" fillId="0" borderId="75" xfId="0" applyNumberFormat="1" applyFont="1" applyBorder="1" applyAlignment="1" applyProtection="1">
      <alignment horizontal="center" vertical="top" wrapText="1"/>
      <protection hidden="1"/>
    </xf>
    <xf numFmtId="9" fontId="47" fillId="0" borderId="75" xfId="1" applyFont="1" applyFill="1" applyBorder="1" applyAlignment="1" applyProtection="1">
      <alignment horizontal="center" vertical="top"/>
      <protection hidden="1"/>
    </xf>
    <xf numFmtId="1" fontId="32" fillId="0" borderId="75" xfId="0" applyNumberFormat="1" applyFont="1" applyBorder="1" applyAlignment="1" applyProtection="1">
      <alignment horizontal="center" vertical="top" textRotation="90" wrapText="1"/>
      <protection hidden="1"/>
    </xf>
    <xf numFmtId="165" fontId="32" fillId="0" borderId="75" xfId="1" applyNumberFormat="1" applyFont="1" applyFill="1" applyBorder="1" applyAlignment="1" applyProtection="1">
      <alignment horizontal="center" vertical="top"/>
      <protection hidden="1"/>
    </xf>
    <xf numFmtId="0" fontId="32" fillId="0" borderId="75" xfId="0" applyFont="1" applyBorder="1" applyAlignment="1" applyProtection="1">
      <alignment horizontal="center" vertical="top" textRotation="90"/>
      <protection locked="0"/>
    </xf>
    <xf numFmtId="0" fontId="35" fillId="0" borderId="56" xfId="0" applyFont="1" applyBorder="1" applyAlignment="1" applyProtection="1">
      <alignment horizontal="justify" vertical="top" wrapText="1"/>
      <protection locked="0"/>
    </xf>
    <xf numFmtId="0" fontId="35" fillId="0" borderId="43" xfId="0" applyFont="1" applyBorder="1" applyAlignment="1" applyProtection="1">
      <alignment horizontal="justify" vertical="top" wrapText="1"/>
      <protection locked="0"/>
    </xf>
    <xf numFmtId="14" fontId="35" fillId="0" borderId="56" xfId="0" applyNumberFormat="1" applyFont="1" applyBorder="1" applyAlignment="1" applyProtection="1">
      <alignment horizontal="center" vertical="top"/>
      <protection locked="0"/>
    </xf>
    <xf numFmtId="0" fontId="35" fillId="0" borderId="59" xfId="0" applyFont="1" applyBorder="1" applyAlignment="1" applyProtection="1">
      <alignment horizontal="justify" vertical="top" wrapText="1"/>
      <protection locked="0"/>
    </xf>
    <xf numFmtId="0" fontId="35" fillId="0" borderId="45" xfId="0" applyFont="1" applyBorder="1" applyAlignment="1" applyProtection="1">
      <alignment horizontal="justify" vertical="top" wrapText="1"/>
      <protection locked="0"/>
    </xf>
    <xf numFmtId="14" fontId="35" fillId="0" borderId="59" xfId="0" applyNumberFormat="1" applyFont="1" applyBorder="1" applyAlignment="1" applyProtection="1">
      <alignment horizontal="center" vertical="top"/>
      <protection locked="0"/>
    </xf>
    <xf numFmtId="0" fontId="32" fillId="0" borderId="60" xfId="0" applyFont="1" applyBorder="1" applyAlignment="1" applyProtection="1">
      <alignment horizontal="center" vertical="top" wrapText="1"/>
      <protection locked="0"/>
    </xf>
    <xf numFmtId="0" fontId="32" fillId="0" borderId="71" xfId="0" applyFont="1" applyBorder="1" applyAlignment="1" applyProtection="1">
      <alignment horizontal="center" vertical="top"/>
      <protection locked="0"/>
    </xf>
    <xf numFmtId="0" fontId="47" fillId="0" borderId="59" xfId="0" applyFont="1" applyBorder="1" applyAlignment="1" applyProtection="1">
      <alignment horizontal="center" vertical="top" wrapText="1"/>
      <protection hidden="1"/>
    </xf>
    <xf numFmtId="41" fontId="47" fillId="0" borderId="59" xfId="0" applyNumberFormat="1" applyFont="1" applyBorder="1" applyAlignment="1" applyProtection="1">
      <alignment horizontal="center" vertical="top" textRotation="90" wrapText="1"/>
      <protection hidden="1"/>
    </xf>
    <xf numFmtId="1" fontId="32" fillId="0" borderId="59" xfId="0" applyNumberFormat="1" applyFont="1" applyBorder="1" applyAlignment="1" applyProtection="1">
      <alignment horizontal="center" vertical="top" textRotation="90" wrapText="1"/>
      <protection hidden="1"/>
    </xf>
    <xf numFmtId="0" fontId="32" fillId="15" borderId="74" xfId="0" applyFont="1" applyFill="1" applyBorder="1" applyAlignment="1" applyProtection="1">
      <alignment horizontal="center" vertical="top"/>
      <protection hidden="1"/>
    </xf>
    <xf numFmtId="0" fontId="32" fillId="2" borderId="75" xfId="0" applyFont="1" applyFill="1" applyBorder="1" applyAlignment="1" applyProtection="1">
      <alignment vertical="top" wrapText="1"/>
      <protection locked="0"/>
    </xf>
    <xf numFmtId="0" fontId="32" fillId="15" borderId="75" xfId="0" applyFont="1" applyFill="1" applyBorder="1" applyAlignment="1" applyProtection="1">
      <alignment horizontal="justify" vertical="top"/>
      <protection hidden="1"/>
    </xf>
    <xf numFmtId="41" fontId="32" fillId="2" borderId="75" xfId="0" applyNumberFormat="1" applyFont="1" applyFill="1" applyBorder="1" applyAlignment="1" applyProtection="1">
      <alignment horizontal="center" vertical="top" wrapText="1"/>
      <protection hidden="1"/>
    </xf>
    <xf numFmtId="9" fontId="47" fillId="15" borderId="75" xfId="0" applyNumberFormat="1" applyFont="1" applyFill="1" applyBorder="1" applyAlignment="1" applyProtection="1">
      <alignment horizontal="center" vertical="top" wrapText="1"/>
      <protection hidden="1"/>
    </xf>
    <xf numFmtId="9" fontId="47" fillId="0" borderId="75" xfId="1" applyFont="1" applyBorder="1" applyAlignment="1" applyProtection="1">
      <alignment horizontal="center" vertical="top"/>
      <protection hidden="1"/>
    </xf>
    <xf numFmtId="165" fontId="32" fillId="26" borderId="75" xfId="1" applyNumberFormat="1" applyFont="1" applyFill="1" applyBorder="1" applyAlignment="1" applyProtection="1">
      <alignment horizontal="center" vertical="top"/>
      <protection hidden="1"/>
    </xf>
    <xf numFmtId="0" fontId="50" fillId="0" borderId="56" xfId="0" applyFont="1" applyBorder="1" applyAlignment="1" applyProtection="1">
      <alignment horizontal="justify" vertical="center" wrapText="1"/>
      <protection locked="0"/>
    </xf>
    <xf numFmtId="0" fontId="32" fillId="0" borderId="73" xfId="0" applyFont="1" applyBorder="1" applyAlignment="1" applyProtection="1">
      <alignment horizontal="center" vertical="center" wrapText="1"/>
      <protection locked="0"/>
    </xf>
    <xf numFmtId="0" fontId="32" fillId="0" borderId="58" xfId="0" applyFont="1" applyBorder="1" applyAlignment="1" applyProtection="1">
      <alignment horizontal="center" vertical="center" wrapText="1"/>
      <protection locked="0"/>
    </xf>
    <xf numFmtId="0" fontId="32" fillId="0" borderId="56" xfId="0" applyFont="1" applyBorder="1" applyAlignment="1" applyProtection="1">
      <alignment horizontal="center" vertical="top" wrapText="1"/>
      <protection hidden="1"/>
    </xf>
    <xf numFmtId="1" fontId="47" fillId="0" borderId="56" xfId="0" applyNumberFormat="1" applyFont="1" applyBorder="1" applyAlignment="1" applyProtection="1">
      <alignment horizontal="center" vertical="top" wrapText="1"/>
      <protection locked="0"/>
    </xf>
    <xf numFmtId="0" fontId="32" fillId="0" borderId="59" xfId="0" applyFont="1" applyBorder="1" applyAlignment="1" applyProtection="1">
      <alignment horizontal="center" vertical="top" wrapText="1"/>
      <protection hidden="1"/>
    </xf>
    <xf numFmtId="1" fontId="47" fillId="0" borderId="59" xfId="0" applyNumberFormat="1" applyFont="1" applyBorder="1" applyAlignment="1" applyProtection="1">
      <alignment horizontal="center" vertical="top" wrapText="1"/>
      <protection locked="0"/>
    </xf>
    <xf numFmtId="0" fontId="32" fillId="0" borderId="45" xfId="0" applyFont="1" applyBorder="1" applyAlignment="1" applyProtection="1">
      <alignment horizontal="center" vertical="top"/>
      <protection hidden="1"/>
    </xf>
    <xf numFmtId="0" fontId="32" fillId="0" borderId="59" xfId="0" applyFont="1" applyBorder="1" applyAlignment="1" applyProtection="1">
      <alignment vertical="top" wrapText="1"/>
      <protection locked="0"/>
    </xf>
    <xf numFmtId="0" fontId="32" fillId="0" borderId="59" xfId="0" applyFont="1" applyBorder="1" applyAlignment="1" applyProtection="1">
      <alignment horizontal="justify" vertical="top"/>
      <protection hidden="1"/>
    </xf>
    <xf numFmtId="9" fontId="32" fillId="0" borderId="59" xfId="0" applyNumberFormat="1" applyFont="1" applyBorder="1" applyAlignment="1" applyProtection="1">
      <alignment horizontal="center" vertical="top" wrapText="1"/>
      <protection hidden="1"/>
    </xf>
    <xf numFmtId="41" fontId="32" fillId="0" borderId="59" xfId="0" applyNumberFormat="1" applyFont="1" applyBorder="1" applyAlignment="1" applyProtection="1">
      <alignment horizontal="center" vertical="top" wrapText="1"/>
      <protection hidden="1"/>
    </xf>
    <xf numFmtId="9" fontId="47" fillId="0" borderId="59" xfId="0" applyNumberFormat="1" applyFont="1" applyBorder="1" applyAlignment="1" applyProtection="1">
      <alignment horizontal="center" vertical="top" wrapText="1"/>
      <protection hidden="1"/>
    </xf>
    <xf numFmtId="9" fontId="47" fillId="0" borderId="59" xfId="1" applyFont="1" applyFill="1" applyBorder="1" applyAlignment="1" applyProtection="1">
      <alignment horizontal="center" vertical="top"/>
      <protection hidden="1"/>
    </xf>
    <xf numFmtId="165" fontId="32" fillId="0" borderId="59" xfId="1" applyNumberFormat="1" applyFont="1" applyFill="1" applyBorder="1" applyAlignment="1" applyProtection="1">
      <alignment horizontal="center" vertical="top"/>
      <protection hidden="1"/>
    </xf>
    <xf numFmtId="9" fontId="32" fillId="0" borderId="59" xfId="0" applyNumberFormat="1" applyFont="1" applyBorder="1" applyAlignment="1" applyProtection="1">
      <alignment horizontal="center" vertical="top"/>
      <protection hidden="1"/>
    </xf>
    <xf numFmtId="0" fontId="32" fillId="0" borderId="56" xfId="0" applyFont="1" applyBorder="1" applyAlignment="1" applyProtection="1">
      <alignment horizontal="center" vertical="center" wrapText="1"/>
      <protection hidden="1"/>
    </xf>
    <xf numFmtId="1" fontId="47" fillId="0" borderId="56" xfId="0" applyNumberFormat="1" applyFont="1" applyBorder="1" applyAlignment="1" applyProtection="1">
      <alignment horizontal="center" vertical="center" wrapText="1"/>
      <protection locked="0"/>
    </xf>
    <xf numFmtId="0" fontId="32" fillId="0" borderId="57" xfId="0" applyFont="1" applyBorder="1" applyAlignment="1" applyProtection="1">
      <alignment horizontal="center" vertical="center"/>
      <protection locked="0"/>
    </xf>
    <xf numFmtId="0" fontId="32" fillId="0" borderId="56" xfId="0" applyFont="1" applyBorder="1" applyAlignment="1" applyProtection="1">
      <alignment vertical="top" wrapText="1"/>
      <protection locked="0"/>
    </xf>
    <xf numFmtId="0" fontId="32" fillId="0" borderId="43" xfId="0" applyFont="1" applyBorder="1" applyAlignment="1" applyProtection="1">
      <alignment vertical="top"/>
      <protection hidden="1"/>
    </xf>
    <xf numFmtId="0" fontId="32" fillId="0" borderId="56" xfId="0" applyFont="1" applyBorder="1" applyAlignment="1" applyProtection="1">
      <alignment vertical="top"/>
      <protection hidden="1"/>
    </xf>
    <xf numFmtId="0" fontId="50" fillId="0" borderId="56" xfId="0" applyFont="1" applyBorder="1" applyAlignment="1" applyProtection="1">
      <alignment vertical="top" wrapText="1"/>
      <protection locked="0"/>
    </xf>
    <xf numFmtId="0" fontId="32" fillId="0" borderId="56" xfId="0" applyFont="1" applyBorder="1" applyAlignment="1" applyProtection="1">
      <alignment vertical="top" textRotation="90"/>
      <protection locked="0"/>
    </xf>
    <xf numFmtId="9" fontId="47" fillId="0" borderId="56" xfId="0" applyNumberFormat="1" applyFont="1" applyBorder="1" applyAlignment="1" applyProtection="1">
      <alignment vertical="top" wrapText="1"/>
      <protection hidden="1"/>
    </xf>
    <xf numFmtId="9" fontId="47" fillId="0" borderId="56" xfId="1" applyFont="1" applyFill="1" applyBorder="1" applyAlignment="1" applyProtection="1">
      <alignment vertical="top"/>
      <protection hidden="1"/>
    </xf>
    <xf numFmtId="1" fontId="32" fillId="0" borderId="56" xfId="0" applyNumberFormat="1" applyFont="1" applyBorder="1" applyAlignment="1" applyProtection="1">
      <alignment vertical="top" textRotation="90" wrapText="1"/>
      <protection hidden="1"/>
    </xf>
    <xf numFmtId="165" fontId="32" fillId="0" borderId="56" xfId="1" applyNumberFormat="1" applyFont="1" applyFill="1" applyBorder="1" applyAlignment="1" applyProtection="1">
      <alignment vertical="top"/>
      <protection hidden="1"/>
    </xf>
    <xf numFmtId="0" fontId="47" fillId="0" borderId="56" xfId="0" applyFont="1" applyBorder="1" applyAlignment="1" applyProtection="1">
      <alignment vertical="top" textRotation="90" wrapText="1"/>
      <protection hidden="1"/>
    </xf>
    <xf numFmtId="9" fontId="32" fillId="0" borderId="56" xfId="0" applyNumberFormat="1" applyFont="1" applyBorder="1" applyAlignment="1" applyProtection="1">
      <alignment vertical="top"/>
      <protection hidden="1"/>
    </xf>
    <xf numFmtId="0" fontId="32" fillId="0" borderId="56" xfId="0" applyFont="1" applyBorder="1" applyAlignment="1" applyProtection="1">
      <alignment vertical="top"/>
      <protection locked="0"/>
    </xf>
    <xf numFmtId="0" fontId="47" fillId="0" borderId="56" xfId="0" applyFont="1" applyBorder="1" applyAlignment="1" applyProtection="1">
      <alignment vertical="top" wrapText="1"/>
      <protection hidden="1"/>
    </xf>
    <xf numFmtId="9" fontId="32" fillId="0" borderId="56" xfId="0" applyNumberFormat="1" applyFont="1" applyBorder="1" applyAlignment="1" applyProtection="1">
      <alignment vertical="top" wrapText="1"/>
      <protection hidden="1"/>
    </xf>
    <xf numFmtId="41" fontId="32" fillId="0" borderId="56" xfId="0" applyNumberFormat="1" applyFont="1" applyBorder="1" applyAlignment="1" applyProtection="1">
      <alignment vertical="top" wrapText="1"/>
      <protection hidden="1"/>
    </xf>
    <xf numFmtId="41" fontId="47" fillId="0" borderId="56" xfId="0" applyNumberFormat="1" applyFont="1" applyBorder="1" applyAlignment="1" applyProtection="1">
      <alignment vertical="top" textRotation="90" wrapText="1"/>
      <protection hidden="1"/>
    </xf>
    <xf numFmtId="0" fontId="47" fillId="0" borderId="56" xfId="0" applyFont="1" applyBorder="1" applyAlignment="1" applyProtection="1">
      <alignment vertical="top" textRotation="90"/>
      <protection hidden="1"/>
    </xf>
    <xf numFmtId="0" fontId="74" fillId="27" borderId="0" xfId="0" applyFont="1" applyFill="1" applyAlignment="1" applyProtection="1">
      <alignment horizontal="left" vertical="top"/>
      <protection locked="0"/>
    </xf>
    <xf numFmtId="9" fontId="32" fillId="26" borderId="70" xfId="0" applyNumberFormat="1" applyFont="1" applyFill="1" applyBorder="1" applyAlignment="1" applyProtection="1">
      <alignment horizontal="center" vertical="top"/>
      <protection hidden="1"/>
    </xf>
    <xf numFmtId="41" fontId="47" fillId="0" borderId="70" xfId="0" applyNumberFormat="1" applyFont="1" applyBorder="1" applyAlignment="1" applyProtection="1">
      <alignment horizontal="center" vertical="top" textRotation="90" wrapText="1"/>
      <protection hidden="1"/>
    </xf>
    <xf numFmtId="14" fontId="32" fillId="0" borderId="72" xfId="0" applyNumberFormat="1" applyFont="1" applyBorder="1" applyAlignment="1" applyProtection="1">
      <alignment horizontal="center" vertical="center"/>
      <protection locked="0"/>
    </xf>
    <xf numFmtId="0" fontId="32" fillId="2" borderId="70" xfId="0" applyFont="1" applyFill="1" applyBorder="1" applyAlignment="1" applyProtection="1">
      <alignment vertical="top" wrapText="1"/>
      <protection locked="0"/>
    </xf>
    <xf numFmtId="0" fontId="32" fillId="15" borderId="70" xfId="0" applyFont="1" applyFill="1" applyBorder="1" applyAlignment="1" applyProtection="1">
      <alignment horizontal="justify" vertical="top"/>
      <protection hidden="1"/>
    </xf>
    <xf numFmtId="0" fontId="32" fillId="0" borderId="70" xfId="0" applyFont="1" applyBorder="1" applyAlignment="1" applyProtection="1">
      <alignment horizontal="center" vertical="top"/>
      <protection locked="0"/>
    </xf>
    <xf numFmtId="41" fontId="32" fillId="2" borderId="70" xfId="0" applyNumberFormat="1" applyFont="1" applyFill="1" applyBorder="1" applyAlignment="1" applyProtection="1">
      <alignment horizontal="center" vertical="top" wrapText="1"/>
      <protection hidden="1"/>
    </xf>
    <xf numFmtId="9" fontId="47" fillId="15" borderId="70" xfId="0" applyNumberFormat="1" applyFont="1" applyFill="1" applyBorder="1" applyAlignment="1" applyProtection="1">
      <alignment horizontal="center" vertical="top" wrapText="1"/>
      <protection hidden="1"/>
    </xf>
    <xf numFmtId="9" fontId="47" fillId="0" borderId="70" xfId="1" applyFont="1" applyBorder="1" applyAlignment="1" applyProtection="1">
      <alignment horizontal="center" vertical="top"/>
      <protection hidden="1"/>
    </xf>
    <xf numFmtId="0" fontId="32" fillId="26" borderId="70" xfId="0" applyFont="1" applyFill="1" applyBorder="1" applyAlignment="1" applyProtection="1">
      <alignment horizontal="center" vertical="top" wrapText="1"/>
      <protection hidden="1"/>
    </xf>
    <xf numFmtId="1" fontId="32" fillId="0" borderId="70" xfId="0" applyNumberFormat="1" applyFont="1" applyBorder="1" applyAlignment="1" applyProtection="1">
      <alignment horizontal="center" vertical="top" wrapText="1"/>
      <protection hidden="1"/>
    </xf>
    <xf numFmtId="1" fontId="47" fillId="2" borderId="70" xfId="0" applyNumberFormat="1" applyFont="1" applyFill="1" applyBorder="1" applyAlignment="1" applyProtection="1">
      <alignment horizontal="center" vertical="top" wrapText="1"/>
      <protection locked="0"/>
    </xf>
    <xf numFmtId="0" fontId="50" fillId="0" borderId="70" xfId="0" applyFont="1" applyBorder="1" applyAlignment="1" applyProtection="1">
      <alignment horizontal="center" vertical="top" wrapText="1"/>
      <protection hidden="1"/>
    </xf>
    <xf numFmtId="0" fontId="50" fillId="26" borderId="70" xfId="0" applyFont="1" applyFill="1" applyBorder="1" applyAlignment="1" applyProtection="1">
      <alignment horizontal="center" vertical="top" wrapText="1"/>
      <protection hidden="1"/>
    </xf>
    <xf numFmtId="1" fontId="32" fillId="0" borderId="70" xfId="0" applyNumberFormat="1" applyFont="1" applyBorder="1" applyAlignment="1" applyProtection="1">
      <alignment horizontal="center" vertical="top" textRotation="90" wrapText="1"/>
      <protection hidden="1"/>
    </xf>
    <xf numFmtId="165" fontId="32" fillId="26" borderId="70" xfId="1" applyNumberFormat="1" applyFont="1" applyFill="1" applyBorder="1" applyAlignment="1" applyProtection="1">
      <alignment horizontal="center" vertical="top"/>
      <protection hidden="1"/>
    </xf>
    <xf numFmtId="14" fontId="32" fillId="0" borderId="70" xfId="0" applyNumberFormat="1" applyFont="1" applyBorder="1" applyAlignment="1" applyProtection="1">
      <alignment horizontal="center" vertical="top"/>
      <protection locked="0"/>
    </xf>
    <xf numFmtId="14" fontId="32" fillId="0" borderId="57" xfId="0" applyNumberFormat="1" applyFont="1" applyBorder="1" applyAlignment="1" applyProtection="1">
      <alignment horizontal="center" vertical="center" wrapText="1"/>
      <protection locked="0"/>
    </xf>
    <xf numFmtId="14" fontId="32" fillId="2" borderId="43" xfId="0" applyNumberFormat="1" applyFont="1" applyFill="1" applyBorder="1" applyAlignment="1" applyProtection="1">
      <alignment horizontal="center" vertical="center"/>
      <protection locked="0"/>
    </xf>
    <xf numFmtId="14" fontId="32" fillId="2" borderId="43" xfId="0" applyNumberFormat="1" applyFont="1" applyFill="1" applyBorder="1" applyAlignment="1" applyProtection="1">
      <alignment horizontal="left" vertical="center" wrapText="1"/>
      <protection locked="0"/>
    </xf>
    <xf numFmtId="0" fontId="32" fillId="0" borderId="57" xfId="0" applyFont="1" applyBorder="1" applyAlignment="1" applyProtection="1">
      <alignment horizontal="left" vertical="center" wrapText="1"/>
      <protection locked="0"/>
    </xf>
    <xf numFmtId="14" fontId="32" fillId="0" borderId="44" xfId="0" applyNumberFormat="1" applyFont="1" applyBorder="1" applyAlignment="1" applyProtection="1">
      <alignment horizontal="left" vertical="center" wrapText="1"/>
      <protection locked="0"/>
    </xf>
    <xf numFmtId="0" fontId="32" fillId="0" borderId="58" xfId="0" applyFont="1" applyBorder="1" applyAlignment="1" applyProtection="1">
      <alignment horizontal="left" vertical="center" wrapText="1"/>
      <protection locked="0"/>
    </xf>
    <xf numFmtId="0" fontId="47" fillId="15" borderId="70" xfId="0" applyFont="1" applyFill="1" applyBorder="1" applyAlignment="1" applyProtection="1">
      <alignment horizontal="center" vertical="top" wrapText="1"/>
      <protection hidden="1"/>
    </xf>
    <xf numFmtId="0" fontId="47" fillId="15" borderId="75" xfId="0" applyFont="1" applyFill="1" applyBorder="1" applyAlignment="1" applyProtection="1">
      <alignment horizontal="center" vertical="top" wrapText="1"/>
      <protection hidden="1"/>
    </xf>
    <xf numFmtId="9" fontId="32" fillId="15" borderId="70" xfId="0" applyNumberFormat="1" applyFont="1" applyFill="1" applyBorder="1" applyAlignment="1" applyProtection="1">
      <alignment horizontal="center" vertical="top" wrapText="1"/>
      <protection hidden="1"/>
    </xf>
    <xf numFmtId="9" fontId="32" fillId="15" borderId="75" xfId="0" applyNumberFormat="1" applyFont="1" applyFill="1" applyBorder="1" applyAlignment="1" applyProtection="1">
      <alignment horizontal="center" vertical="top" wrapText="1"/>
      <protection hidden="1"/>
    </xf>
    <xf numFmtId="0" fontId="32" fillId="0" borderId="70" xfId="0" applyFont="1" applyBorder="1" applyAlignment="1" applyProtection="1">
      <alignment horizontal="justify" vertical="top" wrapText="1"/>
      <protection locked="0"/>
    </xf>
    <xf numFmtId="0" fontId="32" fillId="0" borderId="75" xfId="0" applyFont="1" applyBorder="1" applyAlignment="1" applyProtection="1">
      <alignment horizontal="justify" vertical="top" wrapText="1"/>
      <protection locked="0"/>
    </xf>
    <xf numFmtId="0" fontId="32" fillId="0" borderId="75" xfId="0" applyFont="1" applyBorder="1" applyAlignment="1" applyProtection="1">
      <alignment horizontal="left" vertical="top" wrapText="1"/>
      <protection locked="0"/>
    </xf>
    <xf numFmtId="0" fontId="50" fillId="0" borderId="70" xfId="0" applyFont="1" applyBorder="1" applyAlignment="1" applyProtection="1">
      <alignment horizontal="justify" vertical="top" wrapText="1"/>
      <protection locked="0"/>
    </xf>
    <xf numFmtId="0" fontId="50" fillId="0" borderId="75" xfId="0" applyFont="1" applyBorder="1" applyAlignment="1" applyProtection="1">
      <alignment horizontal="justify" vertical="top" wrapText="1"/>
      <protection locked="0"/>
    </xf>
    <xf numFmtId="0" fontId="47" fillId="0" borderId="70" xfId="0" applyFont="1" applyBorder="1" applyAlignment="1" applyProtection="1">
      <alignment horizontal="center" vertical="top" textRotation="90" wrapText="1"/>
      <protection hidden="1"/>
    </xf>
    <xf numFmtId="0" fontId="47" fillId="0" borderId="75" xfId="0" applyFont="1" applyBorder="1" applyAlignment="1" applyProtection="1">
      <alignment horizontal="center" vertical="top" textRotation="90" wrapText="1"/>
      <protection hidden="1"/>
    </xf>
    <xf numFmtId="9" fontId="32" fillId="26" borderId="70" xfId="0" applyNumberFormat="1" applyFont="1" applyFill="1" applyBorder="1" applyAlignment="1" applyProtection="1">
      <alignment horizontal="center" vertical="top"/>
      <protection hidden="1"/>
    </xf>
    <xf numFmtId="9" fontId="32" fillId="26" borderId="75" xfId="0" applyNumberFormat="1" applyFont="1" applyFill="1" applyBorder="1" applyAlignment="1" applyProtection="1">
      <alignment horizontal="center" vertical="top"/>
      <protection hidden="1"/>
    </xf>
    <xf numFmtId="41" fontId="47" fillId="0" borderId="70" xfId="0" applyNumberFormat="1" applyFont="1" applyBorder="1" applyAlignment="1" applyProtection="1">
      <alignment horizontal="center" vertical="top" textRotation="90" wrapText="1"/>
      <protection hidden="1"/>
    </xf>
    <xf numFmtId="41" fontId="47" fillId="0" borderId="75" xfId="0" applyNumberFormat="1" applyFont="1" applyBorder="1" applyAlignment="1" applyProtection="1">
      <alignment horizontal="center" vertical="top" textRotation="90" wrapText="1"/>
      <protection hidden="1"/>
    </xf>
    <xf numFmtId="0" fontId="47" fillId="0" borderId="70" xfId="0" applyFont="1" applyBorder="1" applyAlignment="1" applyProtection="1">
      <alignment horizontal="center" vertical="top" textRotation="90"/>
      <protection hidden="1"/>
    </xf>
    <xf numFmtId="0" fontId="47" fillId="0" borderId="75" xfId="0" applyFont="1" applyBorder="1" applyAlignment="1" applyProtection="1">
      <alignment horizontal="center" vertical="top" textRotation="90"/>
      <protection hidden="1"/>
    </xf>
    <xf numFmtId="0" fontId="59" fillId="0" borderId="43" xfId="0" applyFont="1" applyBorder="1" applyAlignment="1" applyProtection="1">
      <alignment horizontal="center" vertical="center"/>
      <protection locked="0"/>
    </xf>
    <xf numFmtId="0" fontId="63" fillId="0" borderId="56" xfId="0" applyFont="1" applyBorder="1" applyAlignment="1" applyProtection="1">
      <alignment horizontal="justify" vertical="center" wrapText="1"/>
      <protection locked="0"/>
    </xf>
    <xf numFmtId="0" fontId="59" fillId="26" borderId="56" xfId="0" applyFont="1" applyFill="1" applyBorder="1" applyAlignment="1" applyProtection="1">
      <alignment horizontal="center" vertical="center" wrapText="1"/>
      <protection hidden="1"/>
    </xf>
    <xf numFmtId="1" fontId="59" fillId="0" borderId="56" xfId="0" applyNumberFormat="1" applyFont="1" applyBorder="1" applyAlignment="1" applyProtection="1">
      <alignment horizontal="center" vertical="center" wrapText="1"/>
      <protection hidden="1"/>
    </xf>
    <xf numFmtId="1" fontId="23" fillId="2" borderId="56" xfId="0" applyNumberFormat="1" applyFont="1" applyFill="1" applyBorder="1" applyAlignment="1" applyProtection="1">
      <alignment horizontal="center" vertical="center" wrapText="1"/>
      <protection locked="0"/>
    </xf>
    <xf numFmtId="0" fontId="63" fillId="0" borderId="56" xfId="0" applyFont="1" applyBorder="1" applyAlignment="1" applyProtection="1">
      <alignment horizontal="center" vertical="center" wrapText="1"/>
      <protection hidden="1"/>
    </xf>
    <xf numFmtId="0" fontId="63" fillId="26" borderId="56" xfId="0" applyFont="1" applyFill="1" applyBorder="1" applyAlignment="1" applyProtection="1">
      <alignment horizontal="center" vertical="center" wrapText="1"/>
      <protection hidden="1"/>
    </xf>
    <xf numFmtId="0" fontId="59" fillId="0" borderId="43" xfId="0" applyFont="1" applyBorder="1" applyAlignment="1" applyProtection="1">
      <alignment horizontal="center" vertical="center" wrapText="1"/>
      <protection locked="0"/>
    </xf>
    <xf numFmtId="0" fontId="59" fillId="0" borderId="56" xfId="0" applyFont="1" applyBorder="1" applyAlignment="1" applyProtection="1">
      <alignment horizontal="center" vertical="center" wrapText="1"/>
      <protection locked="0"/>
    </xf>
    <xf numFmtId="14" fontId="59" fillId="0" borderId="57" xfId="0" applyNumberFormat="1" applyFont="1" applyBorder="1" applyAlignment="1" applyProtection="1">
      <alignment horizontal="center" vertical="center"/>
      <protection locked="0"/>
    </xf>
    <xf numFmtId="14" fontId="59" fillId="0" borderId="43" xfId="0" applyNumberFormat="1" applyFont="1" applyBorder="1" applyAlignment="1" applyProtection="1">
      <alignment horizontal="center" vertical="center"/>
      <protection locked="0"/>
    </xf>
    <xf numFmtId="0" fontId="59" fillId="0" borderId="47" xfId="0" applyFont="1" applyBorder="1" applyAlignment="1" applyProtection="1">
      <alignment horizontal="center" vertical="center"/>
      <protection locked="0"/>
    </xf>
    <xf numFmtId="14" fontId="59" fillId="0" borderId="43" xfId="0" applyNumberFormat="1" applyFont="1" applyBorder="1" applyAlignment="1" applyProtection="1">
      <alignment horizontal="center" vertical="center" wrapText="1"/>
      <protection locked="0"/>
    </xf>
    <xf numFmtId="0" fontId="59" fillId="0" borderId="57" xfId="0" applyFont="1" applyBorder="1" applyAlignment="1" applyProtection="1">
      <alignment horizontal="center" vertical="center" wrapText="1"/>
      <protection locked="0"/>
    </xf>
    <xf numFmtId="0" fontId="59" fillId="0" borderId="44" xfId="0" applyFont="1" applyBorder="1" applyAlignment="1" applyProtection="1">
      <alignment horizontal="center" vertical="center"/>
      <protection locked="0"/>
    </xf>
    <xf numFmtId="0" fontId="63" fillId="0" borderId="52" xfId="0" applyFont="1" applyBorder="1" applyAlignment="1" applyProtection="1">
      <alignment horizontal="left" vertical="center" wrapText="1"/>
      <protection locked="0"/>
    </xf>
    <xf numFmtId="0" fontId="63" fillId="0" borderId="52" xfId="0" applyFont="1" applyBorder="1" applyAlignment="1" applyProtection="1">
      <alignment horizontal="justify" vertical="center" wrapText="1"/>
      <protection locked="0"/>
    </xf>
    <xf numFmtId="0" fontId="59" fillId="26" borderId="52" xfId="0" applyFont="1" applyFill="1" applyBorder="1" applyAlignment="1" applyProtection="1">
      <alignment horizontal="center" vertical="center" wrapText="1"/>
      <protection hidden="1"/>
    </xf>
    <xf numFmtId="1" fontId="59" fillId="0" borderId="52" xfId="0" applyNumberFormat="1" applyFont="1" applyBorder="1" applyAlignment="1" applyProtection="1">
      <alignment horizontal="center" vertical="center" wrapText="1"/>
      <protection hidden="1"/>
    </xf>
    <xf numFmtId="1" fontId="23" fillId="2" borderId="52" xfId="0" applyNumberFormat="1" applyFont="1" applyFill="1" applyBorder="1" applyAlignment="1" applyProtection="1">
      <alignment horizontal="center" vertical="center" wrapText="1"/>
      <protection locked="0"/>
    </xf>
    <xf numFmtId="0" fontId="63" fillId="0" borderId="52" xfId="0" applyFont="1" applyBorder="1" applyAlignment="1" applyProtection="1">
      <alignment horizontal="center" vertical="center" wrapText="1"/>
      <protection hidden="1"/>
    </xf>
    <xf numFmtId="0" fontId="63" fillId="26" borderId="52" xfId="0" applyFont="1" applyFill="1" applyBorder="1" applyAlignment="1" applyProtection="1">
      <alignment horizontal="center" vertical="center" wrapText="1"/>
      <protection hidden="1"/>
    </xf>
    <xf numFmtId="0" fontId="59" fillId="0" borderId="44" xfId="0" applyFont="1" applyBorder="1" applyAlignment="1" applyProtection="1">
      <alignment horizontal="center" vertical="center" wrapText="1"/>
      <protection locked="0"/>
    </xf>
    <xf numFmtId="0" fontId="59" fillId="0" borderId="52" xfId="0" applyFont="1" applyBorder="1" applyAlignment="1" applyProtection="1">
      <alignment horizontal="center" vertical="center"/>
      <protection locked="0"/>
    </xf>
    <xf numFmtId="14" fontId="59" fillId="0" borderId="58" xfId="0" applyNumberFormat="1" applyFont="1" applyBorder="1" applyAlignment="1" applyProtection="1">
      <alignment horizontal="center" vertical="center"/>
      <protection locked="0"/>
    </xf>
    <xf numFmtId="14" fontId="59" fillId="0" borderId="44" xfId="0" applyNumberFormat="1" applyFont="1" applyBorder="1" applyAlignment="1" applyProtection="1">
      <alignment horizontal="center" vertical="center"/>
      <protection locked="0"/>
    </xf>
    <xf numFmtId="0" fontId="59" fillId="0" borderId="52" xfId="0" applyFont="1" applyBorder="1" applyAlignment="1" applyProtection="1">
      <alignment horizontal="center" vertical="center" wrapText="1"/>
      <protection locked="0"/>
    </xf>
    <xf numFmtId="0" fontId="59" fillId="0" borderId="46" xfId="0" applyFont="1" applyBorder="1" applyAlignment="1" applyProtection="1">
      <alignment horizontal="center" vertical="center"/>
      <protection locked="0"/>
    </xf>
    <xf numFmtId="0" fontId="59" fillId="0" borderId="58" xfId="0" applyFont="1" applyBorder="1" applyAlignment="1" applyProtection="1">
      <alignment horizontal="center" vertical="center" wrapText="1"/>
      <protection locked="0"/>
    </xf>
    <xf numFmtId="0" fontId="59" fillId="0" borderId="52" xfId="0" applyFont="1" applyBorder="1" applyAlignment="1" applyProtection="1">
      <alignment horizontal="justify" vertical="center" wrapText="1"/>
      <protection locked="0"/>
    </xf>
    <xf numFmtId="0" fontId="59" fillId="0" borderId="58" xfId="0" applyFont="1" applyBorder="1" applyAlignment="1" applyProtection="1">
      <alignment horizontal="center" vertical="center"/>
      <protection locked="0"/>
    </xf>
    <xf numFmtId="0" fontId="59" fillId="0" borderId="45" xfId="0" applyFont="1" applyBorder="1" applyAlignment="1" applyProtection="1">
      <alignment horizontal="center" vertical="center"/>
      <protection locked="0"/>
    </xf>
    <xf numFmtId="0" fontId="59" fillId="0" borderId="59" xfId="0" applyFont="1" applyBorder="1" applyAlignment="1" applyProtection="1">
      <alignment horizontal="center" vertical="center" wrapText="1"/>
      <protection locked="0"/>
    </xf>
    <xf numFmtId="0" fontId="59" fillId="0" borderId="59" xfId="0" applyFont="1" applyBorder="1" applyAlignment="1" applyProtection="1">
      <alignment horizontal="justify" vertical="center" wrapText="1"/>
      <protection locked="0"/>
    </xf>
    <xf numFmtId="0" fontId="59" fillId="26" borderId="59" xfId="0" applyFont="1" applyFill="1" applyBorder="1" applyAlignment="1" applyProtection="1">
      <alignment horizontal="center" vertical="center" wrapText="1"/>
      <protection hidden="1"/>
    </xf>
    <xf numFmtId="1" fontId="59" fillId="0" borderId="59" xfId="0" applyNumberFormat="1" applyFont="1" applyBorder="1" applyAlignment="1" applyProtection="1">
      <alignment horizontal="center" vertical="center" wrapText="1"/>
      <protection hidden="1"/>
    </xf>
    <xf numFmtId="1" fontId="23" fillId="2" borderId="59" xfId="0" applyNumberFormat="1" applyFont="1" applyFill="1" applyBorder="1" applyAlignment="1" applyProtection="1">
      <alignment horizontal="center" vertical="center" wrapText="1"/>
      <protection locked="0"/>
    </xf>
    <xf numFmtId="0" fontId="63" fillId="0" borderId="59" xfId="0" applyFont="1" applyBorder="1" applyAlignment="1" applyProtection="1">
      <alignment horizontal="center" vertical="center" wrapText="1"/>
      <protection hidden="1"/>
    </xf>
    <xf numFmtId="0" fontId="63" fillId="26" borderId="59" xfId="0" applyFont="1" applyFill="1" applyBorder="1" applyAlignment="1" applyProtection="1">
      <alignment horizontal="center" vertical="center" wrapText="1"/>
      <protection hidden="1"/>
    </xf>
    <xf numFmtId="0" fontId="59" fillId="0" borderId="45" xfId="0" applyFont="1" applyBorder="1" applyAlignment="1" applyProtection="1">
      <alignment horizontal="center" vertical="center" wrapText="1"/>
      <protection locked="0"/>
    </xf>
    <xf numFmtId="0" fontId="59" fillId="0" borderId="59" xfId="0" applyFont="1" applyBorder="1" applyAlignment="1" applyProtection="1">
      <alignment horizontal="center" vertical="center"/>
      <protection locked="0"/>
    </xf>
    <xf numFmtId="14" fontId="59" fillId="0" borderId="60" xfId="0" applyNumberFormat="1" applyFont="1" applyBorder="1" applyAlignment="1" applyProtection="1">
      <alignment horizontal="center" vertical="center"/>
      <protection locked="0"/>
    </xf>
    <xf numFmtId="14" fontId="59" fillId="0" borderId="45" xfId="0" applyNumberFormat="1" applyFont="1" applyBorder="1" applyAlignment="1" applyProtection="1">
      <alignment horizontal="center" vertical="center"/>
      <protection locked="0"/>
    </xf>
    <xf numFmtId="0" fontId="59" fillId="0" borderId="48" xfId="0" applyFont="1" applyBorder="1" applyAlignment="1" applyProtection="1">
      <alignment horizontal="center" vertical="center"/>
      <protection locked="0"/>
    </xf>
    <xf numFmtId="0" fontId="59" fillId="0" borderId="60" xfId="0" applyFont="1" applyBorder="1" applyAlignment="1" applyProtection="1">
      <alignment horizontal="center" vertical="center"/>
      <protection locked="0"/>
    </xf>
    <xf numFmtId="0" fontId="0" fillId="0" borderId="0" xfId="0" applyProtection="1">
      <protection locked="0"/>
    </xf>
    <xf numFmtId="0" fontId="32" fillId="0" borderId="0" xfId="0" applyFont="1" applyAlignment="1" applyProtection="1">
      <alignment vertical="center"/>
      <protection locked="0"/>
    </xf>
    <xf numFmtId="0" fontId="32" fillId="0" borderId="56" xfId="0" applyFont="1" applyBorder="1" applyAlignment="1" applyProtection="1">
      <alignment horizontal="justify" vertical="center" wrapText="1"/>
      <protection locked="0"/>
    </xf>
    <xf numFmtId="0" fontId="32" fillId="0" borderId="52" xfId="0" applyFont="1" applyBorder="1" applyAlignment="1" applyProtection="1">
      <alignment horizontal="justify" vertical="center" wrapText="1"/>
      <protection locked="0"/>
    </xf>
    <xf numFmtId="0" fontId="32" fillId="0" borderId="59" xfId="0" applyFont="1" applyBorder="1" applyAlignment="1" applyProtection="1">
      <alignment horizontal="justify" vertical="center" wrapText="1"/>
      <protection locked="0"/>
    </xf>
    <xf numFmtId="0" fontId="32" fillId="0" borderId="43" xfId="0" applyFont="1" applyBorder="1" applyAlignment="1" applyProtection="1">
      <alignment horizontal="center" vertical="center" wrapText="1"/>
      <protection locked="0"/>
    </xf>
    <xf numFmtId="0" fontId="32" fillId="0" borderId="56" xfId="0" applyFont="1" applyBorder="1" applyAlignment="1" applyProtection="1">
      <alignment horizontal="center" vertical="center"/>
      <protection locked="0"/>
    </xf>
    <xf numFmtId="14" fontId="32" fillId="0" borderId="57" xfId="0" applyNumberFormat="1" applyFont="1" applyBorder="1" applyAlignment="1" applyProtection="1">
      <alignment horizontal="center" vertical="center"/>
      <protection locked="0"/>
    </xf>
    <xf numFmtId="14" fontId="32" fillId="0" borderId="58" xfId="0" applyNumberFormat="1" applyFont="1" applyBorder="1" applyAlignment="1" applyProtection="1">
      <alignment horizontal="center" vertical="center"/>
      <protection locked="0"/>
    </xf>
    <xf numFmtId="0" fontId="32" fillId="0" borderId="44" xfId="0" applyFont="1" applyBorder="1" applyAlignment="1" applyProtection="1">
      <alignment horizontal="center" vertical="center" wrapText="1"/>
      <protection locked="0"/>
    </xf>
    <xf numFmtId="0" fontId="32" fillId="0" borderId="52" xfId="0" applyFont="1" applyBorder="1" applyAlignment="1" applyProtection="1">
      <alignment horizontal="center" vertical="center"/>
      <protection locked="0"/>
    </xf>
    <xf numFmtId="0" fontId="32" fillId="0" borderId="45" xfId="0" applyFont="1" applyBorder="1" applyAlignment="1" applyProtection="1">
      <alignment horizontal="center" vertical="center" wrapText="1"/>
      <protection locked="0"/>
    </xf>
    <xf numFmtId="0" fontId="32" fillId="0" borderId="59" xfId="0" applyFont="1" applyBorder="1" applyAlignment="1" applyProtection="1">
      <alignment horizontal="center" vertical="center"/>
      <protection locked="0"/>
    </xf>
    <xf numFmtId="14" fontId="32" fillId="0" borderId="60" xfId="0" applyNumberFormat="1" applyFont="1" applyBorder="1" applyAlignment="1" applyProtection="1">
      <alignment horizontal="center" vertical="center"/>
      <protection locked="0"/>
    </xf>
    <xf numFmtId="14" fontId="32" fillId="0" borderId="43" xfId="0" applyNumberFormat="1" applyFont="1" applyBorder="1" applyAlignment="1" applyProtection="1">
      <alignment horizontal="center" vertical="center"/>
      <protection locked="0"/>
    </xf>
    <xf numFmtId="0" fontId="32" fillId="0" borderId="56" xfId="0" applyFont="1" applyBorder="1" applyAlignment="1" applyProtection="1">
      <alignment horizontal="center" vertical="center" wrapText="1"/>
      <protection locked="0"/>
    </xf>
    <xf numFmtId="0" fontId="32" fillId="0" borderId="57" xfId="0" applyFont="1" applyBorder="1" applyAlignment="1" applyProtection="1">
      <alignment horizontal="center" vertical="center"/>
      <protection locked="0"/>
    </xf>
    <xf numFmtId="14" fontId="32" fillId="0" borderId="44" xfId="0" applyNumberFormat="1" applyFont="1" applyBorder="1" applyAlignment="1" applyProtection="1">
      <alignment horizontal="center" vertical="center"/>
      <protection locked="0"/>
    </xf>
    <xf numFmtId="0" fontId="32" fillId="0" borderId="52" xfId="0" applyFont="1" applyBorder="1" applyAlignment="1" applyProtection="1">
      <alignment horizontal="center" vertical="center" wrapText="1"/>
      <protection locked="0"/>
    </xf>
    <xf numFmtId="0" fontId="32" fillId="0" borderId="58" xfId="0" applyFont="1" applyBorder="1" applyAlignment="1" applyProtection="1">
      <alignment horizontal="center" vertical="center"/>
      <protection locked="0"/>
    </xf>
    <xf numFmtId="14" fontId="32" fillId="0" borderId="45" xfId="0" applyNumberFormat="1" applyFont="1" applyBorder="1" applyAlignment="1" applyProtection="1">
      <alignment horizontal="center" vertical="center"/>
      <protection locked="0"/>
    </xf>
    <xf numFmtId="0" fontId="32" fillId="0" borderId="59" xfId="0" applyFont="1" applyBorder="1" applyAlignment="1" applyProtection="1">
      <alignment horizontal="center" vertical="center" wrapText="1"/>
      <protection locked="0"/>
    </xf>
    <xf numFmtId="0" fontId="32" fillId="0" borderId="60" xfId="0" applyFont="1" applyBorder="1" applyAlignment="1" applyProtection="1">
      <alignment horizontal="center" vertical="center"/>
      <protection locked="0"/>
    </xf>
    <xf numFmtId="0" fontId="32" fillId="0" borderId="47" xfId="0" applyFont="1" applyBorder="1" applyAlignment="1" applyProtection="1">
      <alignment horizontal="center" vertical="center"/>
      <protection locked="0"/>
    </xf>
    <xf numFmtId="0" fontId="32" fillId="0" borderId="46" xfId="0" applyFont="1" applyBorder="1" applyAlignment="1" applyProtection="1">
      <alignment horizontal="center" vertical="center"/>
      <protection locked="0"/>
    </xf>
    <xf numFmtId="0" fontId="32" fillId="0" borderId="48" xfId="0" applyFont="1" applyBorder="1" applyAlignment="1" applyProtection="1">
      <alignment horizontal="center" vertical="center"/>
      <protection locked="0"/>
    </xf>
    <xf numFmtId="0" fontId="32" fillId="26" borderId="52" xfId="0" applyFont="1" applyFill="1" applyBorder="1" applyAlignment="1" applyProtection="1">
      <alignment horizontal="center" vertical="center" wrapText="1"/>
      <protection hidden="1"/>
    </xf>
    <xf numFmtId="1" fontId="32" fillId="0" borderId="52" xfId="0" applyNumberFormat="1" applyFont="1" applyBorder="1" applyAlignment="1" applyProtection="1">
      <alignment horizontal="center" vertical="center" wrapText="1"/>
      <protection hidden="1"/>
    </xf>
    <xf numFmtId="1" fontId="47" fillId="2" borderId="52" xfId="0" applyNumberFormat="1" applyFont="1" applyFill="1" applyBorder="1" applyAlignment="1" applyProtection="1">
      <alignment horizontal="center" vertical="center" wrapText="1"/>
      <protection locked="0"/>
    </xf>
    <xf numFmtId="0" fontId="50" fillId="0" borderId="52" xfId="0" applyFont="1" applyBorder="1" applyAlignment="1" applyProtection="1">
      <alignment horizontal="center" vertical="center" wrapText="1"/>
      <protection hidden="1"/>
    </xf>
    <xf numFmtId="0" fontId="50" fillId="26" borderId="52" xfId="0" applyFont="1" applyFill="1" applyBorder="1" applyAlignment="1" applyProtection="1">
      <alignment horizontal="center" vertical="center" wrapText="1"/>
      <protection hidden="1"/>
    </xf>
    <xf numFmtId="0" fontId="32" fillId="26" borderId="56" xfId="0" applyFont="1" applyFill="1" applyBorder="1" applyAlignment="1" applyProtection="1">
      <alignment horizontal="center" vertical="center" wrapText="1"/>
      <protection hidden="1"/>
    </xf>
    <xf numFmtId="1" fontId="32" fillId="0" borderId="56" xfId="0" applyNumberFormat="1" applyFont="1" applyBorder="1" applyAlignment="1" applyProtection="1">
      <alignment horizontal="center" vertical="center" wrapText="1"/>
      <protection hidden="1"/>
    </xf>
    <xf numFmtId="1" fontId="47" fillId="2" borderId="56" xfId="0" applyNumberFormat="1" applyFont="1" applyFill="1" applyBorder="1" applyAlignment="1" applyProtection="1">
      <alignment horizontal="center" vertical="center" wrapText="1"/>
      <protection locked="0"/>
    </xf>
    <xf numFmtId="0" fontId="50" fillId="0" borderId="56" xfId="0" applyFont="1" applyBorder="1" applyAlignment="1" applyProtection="1">
      <alignment horizontal="center" vertical="center" wrapText="1"/>
      <protection hidden="1"/>
    </xf>
    <xf numFmtId="0" fontId="50" fillId="26" borderId="56" xfId="0" applyFont="1" applyFill="1" applyBorder="1" applyAlignment="1" applyProtection="1">
      <alignment horizontal="center" vertical="center" wrapText="1"/>
      <protection hidden="1"/>
    </xf>
    <xf numFmtId="0" fontId="32" fillId="26" borderId="59" xfId="0" applyFont="1" applyFill="1" applyBorder="1" applyAlignment="1" applyProtection="1">
      <alignment horizontal="center" vertical="center" wrapText="1"/>
      <protection hidden="1"/>
    </xf>
    <xf numFmtId="1" fontId="32" fillId="0" borderId="59" xfId="0" applyNumberFormat="1" applyFont="1" applyBorder="1" applyAlignment="1" applyProtection="1">
      <alignment horizontal="center" vertical="center" wrapText="1"/>
      <protection hidden="1"/>
    </xf>
    <xf numFmtId="1" fontId="47" fillId="2" borderId="59" xfId="0" applyNumberFormat="1" applyFont="1" applyFill="1" applyBorder="1" applyAlignment="1" applyProtection="1">
      <alignment horizontal="center" vertical="center" wrapText="1"/>
      <protection locked="0"/>
    </xf>
    <xf numFmtId="0" fontId="50" fillId="0" borderId="59" xfId="0" applyFont="1" applyBorder="1" applyAlignment="1" applyProtection="1">
      <alignment horizontal="center" vertical="center" wrapText="1"/>
      <protection hidden="1"/>
    </xf>
    <xf numFmtId="0" fontId="50" fillId="26" borderId="59" xfId="0" applyFont="1" applyFill="1" applyBorder="1" applyAlignment="1" applyProtection="1">
      <alignment horizontal="center" vertical="center" wrapText="1"/>
      <protection hidden="1"/>
    </xf>
    <xf numFmtId="0" fontId="32" fillId="0" borderId="43" xfId="0" applyFont="1" applyBorder="1" applyAlignment="1" applyProtection="1">
      <alignment horizontal="center" vertical="center"/>
      <protection locked="0"/>
    </xf>
    <xf numFmtId="0" fontId="32" fillId="0" borderId="44" xfId="0" applyFont="1" applyBorder="1" applyAlignment="1" applyProtection="1">
      <alignment horizontal="center" vertical="center"/>
      <protection locked="0"/>
    </xf>
    <xf numFmtId="0" fontId="32" fillId="0" borderId="45" xfId="0" applyFont="1" applyBorder="1" applyAlignment="1" applyProtection="1">
      <alignment horizontal="center" vertical="center"/>
      <protection locked="0"/>
    </xf>
    <xf numFmtId="0" fontId="32" fillId="0" borderId="43" xfId="0" applyFont="1" applyBorder="1" applyAlignment="1" applyProtection="1">
      <alignment horizontal="justify" vertical="center" wrapText="1"/>
      <protection locked="0"/>
    </xf>
    <xf numFmtId="0" fontId="32" fillId="0" borderId="44" xfId="0" applyFont="1" applyBorder="1" applyAlignment="1" applyProtection="1">
      <alignment horizontal="justify" vertical="center" wrapText="1"/>
      <protection locked="0"/>
    </xf>
    <xf numFmtId="0" fontId="32" fillId="0" borderId="57" xfId="0" applyFont="1" applyBorder="1" applyAlignment="1" applyProtection="1">
      <alignment horizontal="center" vertical="center" wrapText="1"/>
      <protection locked="0"/>
    </xf>
    <xf numFmtId="0" fontId="32" fillId="0" borderId="0" xfId="0" applyFont="1" applyAlignment="1" applyProtection="1">
      <alignment vertical="center" wrapText="1"/>
      <protection locked="0"/>
    </xf>
    <xf numFmtId="0" fontId="32" fillId="0" borderId="70" xfId="0" applyFont="1" applyBorder="1" applyAlignment="1" applyProtection="1">
      <alignment horizontal="center" vertical="top" wrapText="1"/>
      <protection locked="0"/>
    </xf>
    <xf numFmtId="0" fontId="32" fillId="0" borderId="75" xfId="0" applyFont="1" applyBorder="1" applyAlignment="1" applyProtection="1">
      <alignment horizontal="center" vertical="top" wrapText="1"/>
      <protection locked="0"/>
    </xf>
    <xf numFmtId="0" fontId="64" fillId="0" borderId="75" xfId="0" applyFont="1" applyBorder="1" applyAlignment="1" applyProtection="1">
      <alignment horizontal="justify" vertical="top" wrapText="1"/>
      <protection locked="0"/>
    </xf>
    <xf numFmtId="0" fontId="32" fillId="26" borderId="75" xfId="0" applyFont="1" applyFill="1" applyBorder="1" applyAlignment="1" applyProtection="1">
      <alignment horizontal="center" vertical="top" wrapText="1"/>
      <protection hidden="1"/>
    </xf>
    <xf numFmtId="1" fontId="47" fillId="2" borderId="75" xfId="0" applyNumberFormat="1" applyFont="1" applyFill="1" applyBorder="1" applyAlignment="1" applyProtection="1">
      <alignment horizontal="center" vertical="top" wrapText="1"/>
      <protection locked="0"/>
    </xf>
    <xf numFmtId="0" fontId="50" fillId="26" borderId="75" xfId="0" applyFont="1" applyFill="1" applyBorder="1" applyAlignment="1" applyProtection="1">
      <alignment horizontal="center" vertical="top" wrapText="1"/>
      <protection hidden="1"/>
    </xf>
    <xf numFmtId="14" fontId="32" fillId="0" borderId="58" xfId="0" applyNumberFormat="1" applyFont="1" applyBorder="1" applyAlignment="1" applyProtection="1">
      <alignment horizontal="center" vertical="center" wrapText="1"/>
      <protection locked="0"/>
    </xf>
    <xf numFmtId="14" fontId="32" fillId="0" borderId="43" xfId="0" applyNumberFormat="1" applyFont="1" applyBorder="1" applyAlignment="1" applyProtection="1">
      <alignment horizontal="center" vertical="center" wrapText="1"/>
      <protection locked="0"/>
    </xf>
    <xf numFmtId="14" fontId="32" fillId="0" borderId="44" xfId="0" applyNumberFormat="1" applyFont="1" applyBorder="1" applyAlignment="1" applyProtection="1">
      <alignment horizontal="center" vertical="center" wrapText="1"/>
      <protection locked="0"/>
    </xf>
    <xf numFmtId="0" fontId="32" fillId="0" borderId="54" xfId="0" applyFont="1" applyBorder="1" applyAlignment="1" applyProtection="1">
      <alignment vertical="center" wrapText="1"/>
      <protection locked="0"/>
    </xf>
    <xf numFmtId="0" fontId="50" fillId="0" borderId="45" xfId="0" applyFont="1" applyBorder="1" applyAlignment="1" applyProtection="1">
      <alignment horizontal="center" vertical="center" wrapText="1"/>
      <protection locked="0"/>
    </xf>
    <xf numFmtId="14" fontId="32" fillId="0" borderId="60" xfId="0" applyNumberFormat="1" applyFont="1" applyBorder="1" applyAlignment="1" applyProtection="1">
      <alignment horizontal="center" vertical="center" wrapText="1"/>
      <protection locked="0"/>
    </xf>
    <xf numFmtId="14" fontId="32" fillId="0" borderId="45" xfId="0" applyNumberFormat="1" applyFont="1" applyBorder="1" applyAlignment="1" applyProtection="1">
      <alignment horizontal="center" vertical="center" wrapText="1"/>
      <protection locked="0"/>
    </xf>
    <xf numFmtId="0" fontId="32" fillId="0" borderId="56" xfId="0" applyFont="1" applyBorder="1" applyAlignment="1" applyProtection="1">
      <alignment horizontal="left" vertical="center" wrapText="1"/>
      <protection locked="0"/>
    </xf>
    <xf numFmtId="0" fontId="59" fillId="0" borderId="56" xfId="0" applyFont="1" applyBorder="1" applyAlignment="1" applyProtection="1">
      <alignment horizontal="center" vertical="top" wrapText="1"/>
      <protection locked="0"/>
    </xf>
    <xf numFmtId="0" fontId="59" fillId="0" borderId="52" xfId="0" applyFont="1" applyBorder="1" applyAlignment="1" applyProtection="1">
      <alignment horizontal="center" vertical="top" wrapText="1"/>
      <protection locked="0"/>
    </xf>
    <xf numFmtId="0" fontId="59" fillId="0" borderId="59" xfId="0" applyFont="1" applyBorder="1" applyAlignment="1" applyProtection="1">
      <alignment horizontal="center" vertical="top" wrapText="1"/>
      <protection locked="0"/>
    </xf>
    <xf numFmtId="0" fontId="75" fillId="0" borderId="0" xfId="0" applyFont="1" applyFill="1" applyAlignment="1" applyProtection="1">
      <alignment horizontal="center" vertical="top" wrapText="1"/>
      <protection locked="0"/>
    </xf>
    <xf numFmtId="0" fontId="76" fillId="0" borderId="0" xfId="0" applyFont="1" applyFill="1" applyAlignment="1" applyProtection="1">
      <alignment horizontal="center" vertical="top" wrapText="1"/>
      <protection locked="0"/>
    </xf>
    <xf numFmtId="0" fontId="75" fillId="2" borderId="0" xfId="0" applyFont="1" applyFill="1" applyAlignment="1" applyProtection="1">
      <alignment vertical="top"/>
      <protection locked="0"/>
    </xf>
    <xf numFmtId="0" fontId="75" fillId="0" borderId="0" xfId="0" applyFont="1" applyAlignment="1" applyProtection="1">
      <alignment horizontal="left" vertical="top"/>
      <protection locked="0"/>
    </xf>
    <xf numFmtId="0" fontId="75" fillId="2" borderId="0" xfId="0" applyFont="1" applyFill="1" applyAlignment="1" applyProtection="1">
      <alignment horizontal="left" vertical="top"/>
      <protection locked="0"/>
    </xf>
    <xf numFmtId="0" fontId="75" fillId="2" borderId="0" xfId="0" applyFont="1" applyFill="1" applyBorder="1" applyAlignment="1" applyProtection="1">
      <alignment horizontal="left" vertical="top"/>
      <protection locked="0"/>
    </xf>
    <xf numFmtId="0" fontId="78" fillId="2" borderId="0" xfId="0" applyFont="1" applyFill="1" applyAlignment="1" applyProtection="1">
      <alignment horizontal="left" vertical="top" wrapText="1"/>
      <protection locked="0"/>
    </xf>
    <xf numFmtId="14" fontId="76" fillId="23" borderId="53" xfId="0" applyNumberFormat="1" applyFont="1" applyFill="1" applyBorder="1" applyAlignment="1" applyProtection="1">
      <alignment horizontal="center" vertical="top"/>
      <protection locked="0"/>
    </xf>
    <xf numFmtId="0" fontId="76" fillId="0" borderId="104" xfId="0" applyFont="1" applyFill="1" applyBorder="1" applyAlignment="1" applyProtection="1">
      <alignment horizontal="left" vertical="top"/>
      <protection locked="0"/>
    </xf>
    <xf numFmtId="14" fontId="75" fillId="0" borderId="0" xfId="0" applyNumberFormat="1" applyFont="1" applyFill="1" applyBorder="1" applyAlignment="1" applyProtection="1">
      <alignment horizontal="left" vertical="top"/>
      <protection locked="0"/>
    </xf>
    <xf numFmtId="14" fontId="76" fillId="0" borderId="0" xfId="0" applyNumberFormat="1" applyFont="1" applyFill="1" applyBorder="1" applyAlignment="1" applyProtection="1">
      <alignment horizontal="left" vertical="top"/>
      <protection locked="0"/>
    </xf>
    <xf numFmtId="0" fontId="75" fillId="0" borderId="0" xfId="0" applyFont="1" applyFill="1" applyBorder="1" applyAlignment="1" applyProtection="1">
      <alignment horizontal="left" vertical="top"/>
      <protection locked="0"/>
    </xf>
    <xf numFmtId="0" fontId="75" fillId="0" borderId="0" xfId="0" applyFont="1" applyAlignment="1" applyProtection="1">
      <alignment vertical="top"/>
      <protection locked="0"/>
    </xf>
    <xf numFmtId="14" fontId="75" fillId="2" borderId="0" xfId="0" applyNumberFormat="1" applyFont="1" applyFill="1" applyAlignment="1" applyProtection="1">
      <alignment horizontal="center" vertical="top"/>
      <protection locked="0"/>
    </xf>
    <xf numFmtId="14" fontId="76" fillId="2" borderId="0" xfId="0" applyNumberFormat="1" applyFont="1" applyFill="1" applyAlignment="1" applyProtection="1">
      <alignment vertical="top"/>
      <protection locked="0"/>
    </xf>
    <xf numFmtId="14" fontId="75" fillId="2" borderId="0" xfId="0" applyNumberFormat="1" applyFont="1" applyFill="1" applyAlignment="1" applyProtection="1">
      <alignment vertical="top"/>
      <protection locked="0"/>
    </xf>
    <xf numFmtId="0" fontId="76" fillId="0" borderId="0" xfId="0" applyFont="1" applyAlignment="1" applyProtection="1">
      <alignment vertical="top" wrapText="1"/>
      <protection locked="0"/>
    </xf>
    <xf numFmtId="0" fontId="76" fillId="15" borderId="0" xfId="0" applyFont="1" applyFill="1" applyAlignment="1" applyProtection="1">
      <alignment horizontal="center" vertical="top" wrapText="1"/>
      <protection locked="0"/>
    </xf>
    <xf numFmtId="0" fontId="76" fillId="0" borderId="0" xfId="0" applyFont="1" applyAlignment="1" applyProtection="1">
      <alignment horizontal="center" vertical="top" wrapText="1"/>
      <protection locked="0"/>
    </xf>
    <xf numFmtId="0" fontId="79" fillId="0" borderId="56" xfId="0" applyFont="1" applyBorder="1" applyAlignment="1" applyProtection="1">
      <alignment horizontal="center" vertical="top"/>
      <protection locked="0"/>
    </xf>
    <xf numFmtId="0" fontId="79" fillId="0" borderId="56" xfId="0" applyFont="1" applyBorder="1" applyAlignment="1" applyProtection="1">
      <alignment horizontal="justify" vertical="top" wrapText="1"/>
      <protection locked="0"/>
    </xf>
    <xf numFmtId="1" fontId="77" fillId="2" borderId="56" xfId="0" applyNumberFormat="1" applyFont="1" applyFill="1" applyBorder="1" applyAlignment="1" applyProtection="1">
      <alignment horizontal="center" vertical="top" wrapText="1"/>
      <protection locked="0"/>
    </xf>
    <xf numFmtId="14" fontId="79" fillId="0" borderId="57" xfId="0" applyNumberFormat="1" applyFont="1" applyBorder="1" applyAlignment="1" applyProtection="1">
      <alignment horizontal="center" vertical="top"/>
      <protection locked="0"/>
    </xf>
    <xf numFmtId="0" fontId="79" fillId="0" borderId="52" xfId="0" applyFont="1" applyBorder="1" applyAlignment="1" applyProtection="1">
      <alignment horizontal="center" vertical="top"/>
      <protection locked="0"/>
    </xf>
    <xf numFmtId="0" fontId="79" fillId="0" borderId="52" xfId="0" applyFont="1" applyBorder="1" applyAlignment="1" applyProtection="1">
      <alignment horizontal="justify" vertical="top" wrapText="1"/>
      <protection locked="0"/>
    </xf>
    <xf numFmtId="1" fontId="77" fillId="2" borderId="52" xfId="0" applyNumberFormat="1" applyFont="1" applyFill="1" applyBorder="1" applyAlignment="1" applyProtection="1">
      <alignment horizontal="center" vertical="top" wrapText="1"/>
      <protection locked="0"/>
    </xf>
    <xf numFmtId="14" fontId="79" fillId="0" borderId="58" xfId="0" applyNumberFormat="1" applyFont="1" applyBorder="1" applyAlignment="1" applyProtection="1">
      <alignment horizontal="center" vertical="top"/>
      <protection locked="0"/>
    </xf>
    <xf numFmtId="0" fontId="79" fillId="0" borderId="59" xfId="0" applyFont="1" applyBorder="1" applyAlignment="1" applyProtection="1">
      <alignment horizontal="center" vertical="top"/>
      <protection locked="0"/>
    </xf>
    <xf numFmtId="0" fontId="79" fillId="0" borderId="59" xfId="0" applyFont="1" applyBorder="1" applyAlignment="1" applyProtection="1">
      <alignment horizontal="justify" vertical="top" wrapText="1"/>
      <protection locked="0"/>
    </xf>
    <xf numFmtId="1" fontId="77" fillId="2" borderId="59" xfId="0" applyNumberFormat="1" applyFont="1" applyFill="1" applyBorder="1" applyAlignment="1" applyProtection="1">
      <alignment horizontal="center" vertical="top" wrapText="1"/>
      <protection locked="0"/>
    </xf>
    <xf numFmtId="14" fontId="79" fillId="0" borderId="60" xfId="0" applyNumberFormat="1" applyFont="1" applyBorder="1" applyAlignment="1" applyProtection="1">
      <alignment horizontal="center" vertical="top"/>
      <protection locked="0"/>
    </xf>
    <xf numFmtId="0" fontId="79" fillId="0" borderId="54" xfId="0" applyFont="1" applyBorder="1" applyAlignment="1" applyProtection="1">
      <alignment horizontal="center" vertical="top"/>
      <protection locked="0"/>
    </xf>
    <xf numFmtId="0" fontId="79" fillId="0" borderId="54" xfId="0" applyFont="1" applyBorder="1" applyAlignment="1" applyProtection="1">
      <alignment horizontal="left" vertical="top" wrapText="1"/>
      <protection locked="0"/>
    </xf>
    <xf numFmtId="0" fontId="79" fillId="0" borderId="54" xfId="0" applyFont="1" applyBorder="1" applyAlignment="1" applyProtection="1">
      <alignment horizontal="justify" vertical="top" wrapText="1"/>
      <protection locked="0"/>
    </xf>
    <xf numFmtId="1" fontId="77" fillId="2" borderId="54" xfId="0" applyNumberFormat="1" applyFont="1" applyFill="1" applyBorder="1" applyAlignment="1" applyProtection="1">
      <alignment horizontal="center" vertical="top" wrapText="1"/>
      <protection locked="0"/>
    </xf>
    <xf numFmtId="0" fontId="79" fillId="0" borderId="54" xfId="0" applyFont="1" applyBorder="1" applyAlignment="1" applyProtection="1">
      <alignment horizontal="center" vertical="top" wrapText="1"/>
      <protection locked="0"/>
    </xf>
    <xf numFmtId="14" fontId="79" fillId="0" borderId="62" xfId="0" applyNumberFormat="1" applyFont="1" applyBorder="1" applyAlignment="1" applyProtection="1">
      <alignment horizontal="center" vertical="top"/>
      <protection locked="0"/>
    </xf>
    <xf numFmtId="0" fontId="75" fillId="0" borderId="64" xfId="0" applyFont="1" applyBorder="1" applyAlignment="1" applyProtection="1">
      <alignment horizontal="center" vertical="top"/>
      <protection locked="0"/>
    </xf>
    <xf numFmtId="0" fontId="75" fillId="0" borderId="64" xfId="0" applyFont="1" applyBorder="1" applyAlignment="1" applyProtection="1">
      <alignment horizontal="justify" vertical="top" wrapText="1"/>
      <protection locked="0"/>
    </xf>
    <xf numFmtId="1" fontId="76" fillId="2" borderId="64" xfId="0" applyNumberFormat="1" applyFont="1" applyFill="1" applyBorder="1" applyAlignment="1" applyProtection="1">
      <alignment horizontal="center" vertical="top" wrapText="1"/>
      <protection locked="0"/>
    </xf>
    <xf numFmtId="0" fontId="75" fillId="0" borderId="64" xfId="0" applyFont="1" applyBorder="1" applyAlignment="1" applyProtection="1">
      <alignment horizontal="center" vertical="top" wrapText="1"/>
      <protection locked="0"/>
    </xf>
    <xf numFmtId="14" fontId="75" fillId="0" borderId="118" xfId="0" applyNumberFormat="1" applyFont="1" applyBorder="1" applyAlignment="1" applyProtection="1">
      <alignment horizontal="center" vertical="top"/>
      <protection locked="0"/>
    </xf>
    <xf numFmtId="0" fontId="75" fillId="0" borderId="114" xfId="0" applyFont="1" applyBorder="1" applyAlignment="1" applyProtection="1">
      <alignment horizontal="center" vertical="top"/>
      <protection locked="0"/>
    </xf>
    <xf numFmtId="0" fontId="75" fillId="0" borderId="114" xfId="0" applyFont="1" applyBorder="1" applyAlignment="1" applyProtection="1">
      <alignment horizontal="left" vertical="top" wrapText="1"/>
      <protection locked="0"/>
    </xf>
    <xf numFmtId="0" fontId="75" fillId="0" borderId="114" xfId="0" applyFont="1" applyBorder="1" applyAlignment="1" applyProtection="1">
      <alignment horizontal="justify" vertical="top" wrapText="1"/>
      <protection locked="0"/>
    </xf>
    <xf numFmtId="0" fontId="79" fillId="0" borderId="114" xfId="0" applyFont="1" applyBorder="1" applyAlignment="1" applyProtection="1">
      <alignment horizontal="justify" vertical="top" wrapText="1"/>
      <protection locked="0"/>
    </xf>
    <xf numFmtId="1" fontId="76" fillId="2" borderId="114" xfId="0" applyNumberFormat="1" applyFont="1" applyFill="1" applyBorder="1" applyAlignment="1" applyProtection="1">
      <alignment horizontal="center" vertical="top" wrapText="1"/>
      <protection locked="0"/>
    </xf>
    <xf numFmtId="0" fontId="75" fillId="0" borderId="114" xfId="0" applyFont="1" applyBorder="1" applyAlignment="1" applyProtection="1">
      <alignment horizontal="center" vertical="top" wrapText="1"/>
      <protection locked="0"/>
    </xf>
    <xf numFmtId="14" fontId="75" fillId="0" borderId="125" xfId="0" applyNumberFormat="1" applyFont="1" applyBorder="1" applyAlignment="1" applyProtection="1">
      <alignment horizontal="center" vertical="top"/>
      <protection locked="0"/>
    </xf>
    <xf numFmtId="0" fontId="75" fillId="0" borderId="115" xfId="0" applyFont="1" applyBorder="1" applyAlignment="1" applyProtection="1">
      <alignment horizontal="center" vertical="top" wrapText="1"/>
      <protection locked="0"/>
    </xf>
    <xf numFmtId="0" fontId="75" fillId="0" borderId="115" xfId="0" applyFont="1" applyBorder="1" applyAlignment="1" applyProtection="1">
      <alignment horizontal="center" vertical="top"/>
      <protection locked="0"/>
    </xf>
    <xf numFmtId="14" fontId="75" fillId="0" borderId="137" xfId="0" applyNumberFormat="1" applyFont="1" applyBorder="1" applyAlignment="1" applyProtection="1">
      <alignment horizontal="center" vertical="top"/>
      <protection locked="0"/>
    </xf>
    <xf numFmtId="0" fontId="75" fillId="0" borderId="52" xfId="0" applyFont="1" applyBorder="1" applyAlignment="1" applyProtection="1">
      <alignment horizontal="center" vertical="top"/>
      <protection locked="0"/>
    </xf>
    <xf numFmtId="0" fontId="75" fillId="0" borderId="52" xfId="0" applyFont="1" applyBorder="1" applyAlignment="1" applyProtection="1">
      <alignment vertical="top"/>
      <protection locked="0"/>
    </xf>
    <xf numFmtId="0" fontId="75" fillId="0" borderId="52" xfId="0" applyFont="1" applyBorder="1" applyAlignment="1" applyProtection="1">
      <alignment horizontal="justify" vertical="top" wrapText="1"/>
      <protection locked="0"/>
    </xf>
    <xf numFmtId="1" fontId="76" fillId="2" borderId="52" xfId="0" applyNumberFormat="1" applyFont="1" applyFill="1" applyBorder="1" applyAlignment="1" applyProtection="1">
      <alignment horizontal="center" vertical="top" wrapText="1"/>
      <protection locked="0"/>
    </xf>
    <xf numFmtId="0" fontId="75" fillId="0" borderId="52" xfId="0" applyFont="1" applyBorder="1" applyAlignment="1" applyProtection="1">
      <alignment horizontal="center" vertical="top" wrapText="1"/>
      <protection locked="0"/>
    </xf>
    <xf numFmtId="14" fontId="75" fillId="0" borderId="58" xfId="0" applyNumberFormat="1" applyFont="1" applyBorder="1" applyAlignment="1" applyProtection="1">
      <alignment horizontal="center" vertical="top"/>
      <protection locked="0"/>
    </xf>
    <xf numFmtId="0" fontId="75" fillId="0" borderId="114" xfId="0" applyFont="1" applyBorder="1" applyAlignment="1" applyProtection="1">
      <alignment vertical="top"/>
      <protection locked="0"/>
    </xf>
    <xf numFmtId="0" fontId="75" fillId="2" borderId="72" xfId="0" applyFont="1" applyFill="1" applyBorder="1" applyAlignment="1" applyProtection="1">
      <alignment vertical="top" wrapText="1"/>
      <protection locked="0"/>
    </xf>
    <xf numFmtId="0" fontId="75" fillId="0" borderId="107" xfId="0" applyFont="1" applyBorder="1" applyAlignment="1" applyProtection="1">
      <alignment horizontal="justify" vertical="top" wrapText="1"/>
      <protection locked="0"/>
    </xf>
    <xf numFmtId="0" fontId="75" fillId="0" borderId="72" xfId="0" applyFont="1" applyBorder="1" applyAlignment="1" applyProtection="1">
      <alignment horizontal="center" vertical="top"/>
      <protection locked="0"/>
    </xf>
    <xf numFmtId="1" fontId="76" fillId="2" borderId="73" xfId="0" applyNumberFormat="1" applyFont="1" applyFill="1" applyBorder="1" applyAlignment="1" applyProtection="1">
      <alignment horizontal="center" vertical="top" wrapText="1"/>
      <protection locked="0"/>
    </xf>
    <xf numFmtId="0" fontId="75" fillId="0" borderId="72" xfId="0" applyFont="1" applyBorder="1" applyAlignment="1" applyProtection="1">
      <alignment horizontal="center" vertical="top" wrapText="1"/>
      <protection locked="0"/>
    </xf>
    <xf numFmtId="0" fontId="75" fillId="0" borderId="73" xfId="0" applyFont="1" applyBorder="1" applyAlignment="1" applyProtection="1">
      <alignment horizontal="center" vertical="top" wrapText="1"/>
      <protection locked="0"/>
    </xf>
    <xf numFmtId="14" fontId="75" fillId="0" borderId="107" xfId="0" applyNumberFormat="1" applyFont="1" applyBorder="1" applyAlignment="1" applyProtection="1">
      <alignment horizontal="center" vertical="top"/>
      <protection locked="0"/>
    </xf>
    <xf numFmtId="0" fontId="75" fillId="0" borderId="43" xfId="0" applyFont="1" applyBorder="1" applyAlignment="1" applyProtection="1">
      <alignment horizontal="center" vertical="top"/>
      <protection locked="0"/>
    </xf>
    <xf numFmtId="0" fontId="75" fillId="0" borderId="56" xfId="0" applyFont="1" applyBorder="1" applyAlignment="1" applyProtection="1">
      <alignment horizontal="justify" vertical="top" wrapText="1"/>
      <protection locked="0"/>
    </xf>
    <xf numFmtId="1" fontId="76" fillId="2" borderId="56" xfId="0" applyNumberFormat="1" applyFont="1" applyFill="1" applyBorder="1" applyAlignment="1" applyProtection="1">
      <alignment horizontal="center" vertical="top" wrapText="1"/>
      <protection locked="0"/>
    </xf>
    <xf numFmtId="0" fontId="75" fillId="0" borderId="43" xfId="0" applyFont="1" applyBorder="1" applyAlignment="1" applyProtection="1">
      <alignment horizontal="center" vertical="top" wrapText="1"/>
      <protection locked="0"/>
    </xf>
    <xf numFmtId="0" fontId="75" fillId="0" borderId="56" xfId="0" applyFont="1" applyBorder="1" applyAlignment="1" applyProtection="1">
      <alignment horizontal="center" vertical="top" wrapText="1"/>
      <protection locked="0"/>
    </xf>
    <xf numFmtId="14" fontId="75" fillId="0" borderId="57" xfId="0" applyNumberFormat="1" applyFont="1" applyBorder="1" applyAlignment="1" applyProtection="1">
      <alignment horizontal="center" vertical="top"/>
      <protection locked="0"/>
    </xf>
    <xf numFmtId="0" fontId="75" fillId="0" borderId="88" xfId="0" applyFont="1" applyBorder="1" applyAlignment="1" applyProtection="1">
      <alignment horizontal="center" vertical="top"/>
      <protection locked="0"/>
    </xf>
    <xf numFmtId="0" fontId="75" fillId="0" borderId="61" xfId="0" applyFont="1" applyBorder="1" applyAlignment="1" applyProtection="1">
      <alignment horizontal="center" vertical="top"/>
      <protection locked="0"/>
    </xf>
    <xf numFmtId="0" fontId="75" fillId="0" borderId="54" xfId="0" applyFont="1" applyBorder="1" applyAlignment="1" applyProtection="1">
      <alignment horizontal="justify" vertical="top" wrapText="1"/>
      <protection locked="0"/>
    </xf>
    <xf numFmtId="0" fontId="75" fillId="0" borderId="70" xfId="0" applyFont="1" applyBorder="1" applyAlignment="1" applyProtection="1">
      <alignment horizontal="justify" vertical="top" wrapText="1"/>
      <protection locked="0"/>
    </xf>
    <xf numFmtId="1" fontId="76" fillId="2" borderId="54" xfId="0" applyNumberFormat="1" applyFont="1" applyFill="1" applyBorder="1" applyAlignment="1" applyProtection="1">
      <alignment horizontal="center" vertical="top" wrapText="1"/>
      <protection locked="0"/>
    </xf>
    <xf numFmtId="0" fontId="75" fillId="0" borderId="90" xfId="0" applyFont="1" applyBorder="1" applyAlignment="1" applyProtection="1">
      <alignment horizontal="center" vertical="top" textRotation="90"/>
      <protection locked="0"/>
    </xf>
    <xf numFmtId="0" fontId="75" fillId="0" borderId="61" xfId="0" applyFont="1" applyBorder="1" applyAlignment="1" applyProtection="1">
      <alignment horizontal="center" vertical="top" wrapText="1"/>
      <protection locked="0"/>
    </xf>
    <xf numFmtId="0" fontId="75" fillId="0" borderId="70" xfId="0" applyFont="1" applyBorder="1" applyAlignment="1" applyProtection="1">
      <alignment horizontal="center" vertical="top" wrapText="1"/>
      <protection locked="0"/>
    </xf>
    <xf numFmtId="14" fontId="75" fillId="0" borderId="71" xfId="0" applyNumberFormat="1" applyFont="1" applyBorder="1" applyAlignment="1" applyProtection="1">
      <alignment horizontal="center" vertical="top"/>
      <protection locked="0"/>
    </xf>
    <xf numFmtId="0" fontId="75" fillId="0" borderId="78" xfId="0" applyFont="1" applyBorder="1" applyAlignment="1" applyProtection="1">
      <alignment horizontal="justify" vertical="top" wrapText="1"/>
      <protection locked="0"/>
    </xf>
    <xf numFmtId="0" fontId="79" fillId="0" borderId="78" xfId="0" applyFont="1" applyBorder="1" applyAlignment="1" applyProtection="1">
      <alignment horizontal="justify" vertical="top" wrapText="1"/>
      <protection locked="0"/>
    </xf>
    <xf numFmtId="0" fontId="75" fillId="0" borderId="78" xfId="0" applyFont="1" applyBorder="1" applyAlignment="1" applyProtection="1">
      <alignment horizontal="center" vertical="top"/>
      <protection locked="0"/>
    </xf>
    <xf numFmtId="1" fontId="76" fillId="2" borderId="78" xfId="0" applyNumberFormat="1" applyFont="1" applyFill="1" applyBorder="1" applyAlignment="1" applyProtection="1">
      <alignment horizontal="center" vertical="top" wrapText="1"/>
      <protection locked="0"/>
    </xf>
    <xf numFmtId="0" fontId="75" fillId="0" borderId="78" xfId="0" applyFont="1" applyBorder="1" applyAlignment="1" applyProtection="1">
      <alignment horizontal="center" vertical="top" textRotation="90"/>
      <protection locked="0"/>
    </xf>
    <xf numFmtId="14" fontId="75" fillId="0" borderId="79" xfId="0" applyNumberFormat="1" applyFont="1" applyBorder="1" applyAlignment="1" applyProtection="1">
      <alignment horizontal="center" vertical="top"/>
      <protection locked="0"/>
    </xf>
    <xf numFmtId="0" fontId="79" fillId="0" borderId="133" xfId="0" applyFont="1" applyBorder="1" applyAlignment="1" applyProtection="1">
      <alignment horizontal="justify" vertical="top" wrapText="1"/>
      <protection locked="0"/>
    </xf>
    <xf numFmtId="0" fontId="79" fillId="0" borderId="133" xfId="0" applyFont="1" applyBorder="1" applyAlignment="1" applyProtection="1">
      <alignment horizontal="center" vertical="top"/>
      <protection locked="0"/>
    </xf>
    <xf numFmtId="1" fontId="77" fillId="2" borderId="133" xfId="0" applyNumberFormat="1" applyFont="1" applyFill="1" applyBorder="1" applyAlignment="1" applyProtection="1">
      <alignment horizontal="center" vertical="top" wrapText="1"/>
      <protection locked="0"/>
    </xf>
    <xf numFmtId="0" fontId="79" fillId="0" borderId="133" xfId="0" applyFont="1" applyBorder="1" applyAlignment="1" applyProtection="1">
      <alignment horizontal="center" vertical="top" textRotation="90"/>
      <protection locked="0"/>
    </xf>
    <xf numFmtId="0" fontId="79" fillId="0" borderId="133" xfId="0" applyFont="1" applyBorder="1" applyAlignment="1" applyProtection="1">
      <alignment horizontal="center" vertical="top" wrapText="1"/>
      <protection locked="0"/>
    </xf>
    <xf numFmtId="14" fontId="79" fillId="0" borderId="138" xfId="0" applyNumberFormat="1" applyFont="1" applyBorder="1" applyAlignment="1" applyProtection="1">
      <alignment horizontal="center" vertical="top"/>
      <protection locked="0"/>
    </xf>
    <xf numFmtId="0" fontId="79" fillId="0" borderId="0" xfId="0" applyFont="1" applyAlignment="1" applyProtection="1">
      <alignment vertical="top"/>
      <protection locked="0"/>
    </xf>
    <xf numFmtId="0" fontId="79" fillId="0" borderId="122" xfId="0" applyFont="1" applyBorder="1" applyAlignment="1" applyProtection="1">
      <alignment horizontal="center" vertical="top"/>
      <protection locked="0"/>
    </xf>
    <xf numFmtId="0" fontId="79" fillId="0" borderId="115" xfId="0" applyFont="1" applyBorder="1" applyAlignment="1" applyProtection="1">
      <alignment horizontal="left" vertical="top" wrapText="1"/>
      <protection locked="0"/>
    </xf>
    <xf numFmtId="0" fontId="79" fillId="0" borderId="115" xfId="0" applyFont="1" applyBorder="1" applyAlignment="1" applyProtection="1">
      <alignment horizontal="justify" vertical="top" wrapText="1"/>
      <protection locked="0"/>
    </xf>
    <xf numFmtId="0" fontId="79" fillId="2" borderId="115" xfId="0" applyFont="1" applyFill="1" applyBorder="1" applyAlignment="1" applyProtection="1">
      <alignment horizontal="justify" vertical="top" wrapText="1"/>
      <protection locked="0"/>
    </xf>
    <xf numFmtId="0" fontId="79" fillId="0" borderId="115" xfId="0" applyFont="1" applyBorder="1" applyAlignment="1" applyProtection="1">
      <alignment horizontal="center" vertical="top" wrapText="1"/>
      <protection locked="0"/>
    </xf>
    <xf numFmtId="1" fontId="77" fillId="2" borderId="64" xfId="0" applyNumberFormat="1" applyFont="1" applyFill="1" applyBorder="1" applyAlignment="1" applyProtection="1">
      <alignment horizontal="center" vertical="top" wrapText="1"/>
      <protection locked="0"/>
    </xf>
    <xf numFmtId="0" fontId="79" fillId="0" borderId="110" xfId="0" applyFont="1" applyBorder="1" applyAlignment="1" applyProtection="1">
      <alignment horizontal="center" vertical="top" wrapText="1"/>
      <protection locked="0"/>
    </xf>
    <xf numFmtId="0" fontId="79" fillId="0" borderId="64" xfId="0" applyFont="1" applyBorder="1" applyAlignment="1" applyProtection="1">
      <alignment horizontal="justify" vertical="top" wrapText="1"/>
      <protection locked="0"/>
    </xf>
    <xf numFmtId="14" fontId="79" fillId="0" borderId="118" xfId="0" applyNumberFormat="1" applyFont="1" applyBorder="1" applyAlignment="1" applyProtection="1">
      <alignment horizontal="center" vertical="top"/>
      <protection locked="0"/>
    </xf>
    <xf numFmtId="0" fontId="79" fillId="0" borderId="140" xfId="0" applyFont="1" applyBorder="1" applyAlignment="1" applyProtection="1">
      <alignment horizontal="center" vertical="top"/>
      <protection locked="0"/>
    </xf>
    <xf numFmtId="0" fontId="79" fillId="0" borderId="141" xfId="0" applyFont="1" applyBorder="1" applyAlignment="1" applyProtection="1">
      <alignment horizontal="left" vertical="top" wrapText="1"/>
      <protection locked="0"/>
    </xf>
    <xf numFmtId="0" fontId="79" fillId="0" borderId="141" xfId="0" applyFont="1" applyBorder="1" applyAlignment="1" applyProtection="1">
      <alignment horizontal="justify" vertical="top" wrapText="1"/>
      <protection locked="0"/>
    </xf>
    <xf numFmtId="0" fontId="79" fillId="2" borderId="141" xfId="0" applyFont="1" applyFill="1" applyBorder="1" applyAlignment="1" applyProtection="1">
      <alignment horizontal="justify" vertical="top" wrapText="1"/>
      <protection locked="0"/>
    </xf>
    <xf numFmtId="0" fontId="79" fillId="0" borderId="141" xfId="0" applyFont="1" applyBorder="1" applyAlignment="1" applyProtection="1">
      <alignment horizontal="center" vertical="top" wrapText="1"/>
      <protection locked="0"/>
    </xf>
    <xf numFmtId="0" fontId="79" fillId="0" borderId="44" xfId="0" applyFont="1" applyBorder="1" applyAlignment="1" applyProtection="1">
      <alignment horizontal="center" vertical="top" wrapText="1"/>
      <protection locked="0"/>
    </xf>
    <xf numFmtId="0" fontId="79" fillId="0" borderId="44" xfId="0" applyFont="1" applyBorder="1" applyAlignment="1" applyProtection="1">
      <alignment horizontal="center" vertical="top"/>
      <protection locked="0"/>
    </xf>
    <xf numFmtId="0" fontId="75" fillId="0" borderId="113" xfId="0" applyFont="1" applyBorder="1" applyAlignment="1" applyProtection="1">
      <alignment horizontal="center" vertical="top"/>
      <protection locked="0"/>
    </xf>
    <xf numFmtId="0" fontId="75" fillId="0" borderId="113" xfId="0" applyFont="1" applyBorder="1" applyAlignment="1" applyProtection="1">
      <alignment horizontal="center" vertical="top" wrapText="1"/>
      <protection locked="0"/>
    </xf>
    <xf numFmtId="0" fontId="75" fillId="0" borderId="139" xfId="0" applyFont="1" applyFill="1" applyBorder="1" applyAlignment="1" applyProtection="1">
      <alignment vertical="top"/>
      <protection locked="0"/>
    </xf>
    <xf numFmtId="0" fontId="75" fillId="0" borderId="134" xfId="0" applyFont="1" applyFill="1" applyBorder="1" applyAlignment="1" applyProtection="1">
      <alignment vertical="top"/>
      <protection locked="0"/>
    </xf>
    <xf numFmtId="0" fontId="75" fillId="2" borderId="133" xfId="0" applyFont="1" applyFill="1" applyBorder="1" applyAlignment="1" applyProtection="1">
      <alignment vertical="top" wrapText="1"/>
      <protection locked="0"/>
    </xf>
    <xf numFmtId="0" fontId="75" fillId="0" borderId="133" xfId="0" applyFont="1" applyBorder="1" applyAlignment="1" applyProtection="1">
      <alignment horizontal="justify" vertical="top" wrapText="1"/>
      <protection locked="0"/>
    </xf>
    <xf numFmtId="0" fontId="75" fillId="0" borderId="133" xfId="0" applyFont="1" applyBorder="1" applyAlignment="1" applyProtection="1">
      <alignment horizontal="center" vertical="top"/>
      <protection locked="0"/>
    </xf>
    <xf numFmtId="0" fontId="75" fillId="0" borderId="133" xfId="0" applyFont="1" applyBorder="1" applyAlignment="1" applyProtection="1">
      <alignment horizontal="center" vertical="top" wrapText="1"/>
      <protection locked="0"/>
    </xf>
    <xf numFmtId="1" fontId="76" fillId="2" borderId="133" xfId="0" applyNumberFormat="1" applyFont="1" applyFill="1" applyBorder="1" applyAlignment="1" applyProtection="1">
      <alignment horizontal="center" vertical="top" wrapText="1"/>
      <protection locked="0"/>
    </xf>
    <xf numFmtId="0" fontId="75" fillId="0" borderId="133" xfId="0" applyFont="1" applyBorder="1" applyAlignment="1" applyProtection="1">
      <alignment horizontal="center" vertical="top" textRotation="90"/>
      <protection locked="0"/>
    </xf>
    <xf numFmtId="14" fontId="75" fillId="0" borderId="138" xfId="0" applyNumberFormat="1" applyFont="1" applyBorder="1" applyAlignment="1" applyProtection="1">
      <alignment horizontal="center" vertical="top"/>
      <protection locked="0"/>
    </xf>
    <xf numFmtId="0" fontId="75" fillId="0" borderId="73" xfId="0" applyFont="1" applyBorder="1" applyAlignment="1" applyProtection="1">
      <alignment horizontal="justify" vertical="top" wrapText="1"/>
      <protection locked="0"/>
    </xf>
    <xf numFmtId="0" fontId="79" fillId="0" borderId="73" xfId="0" applyFont="1" applyBorder="1" applyAlignment="1" applyProtection="1">
      <alignment horizontal="justify" vertical="top" wrapText="1"/>
      <protection locked="0"/>
    </xf>
    <xf numFmtId="0" fontId="75" fillId="0" borderId="73" xfId="0" applyFont="1" applyBorder="1" applyAlignment="1" applyProtection="1">
      <alignment horizontal="center" vertical="top"/>
      <protection locked="0"/>
    </xf>
    <xf numFmtId="0" fontId="81" fillId="0" borderId="73" xfId="0" applyFont="1" applyBorder="1" applyAlignment="1" applyProtection="1">
      <alignment horizontal="justify" vertical="top" wrapText="1"/>
      <protection locked="0"/>
    </xf>
    <xf numFmtId="0" fontId="75" fillId="0" borderId="59" xfId="0" applyFont="1" applyBorder="1" applyAlignment="1" applyProtection="1">
      <alignment horizontal="center" vertical="top"/>
      <protection locked="0"/>
    </xf>
    <xf numFmtId="0" fontId="75" fillId="0" borderId="59" xfId="0" applyFont="1" applyBorder="1" applyAlignment="1" applyProtection="1">
      <alignment horizontal="center" vertical="top" wrapText="1"/>
      <protection locked="0"/>
    </xf>
    <xf numFmtId="0" fontId="75" fillId="0" borderId="59" xfId="0" applyFont="1" applyBorder="1" applyAlignment="1" applyProtection="1">
      <alignment horizontal="justify" vertical="top" wrapText="1"/>
      <protection locked="0"/>
    </xf>
    <xf numFmtId="1" fontId="76" fillId="2" borderId="59" xfId="0" applyNumberFormat="1" applyFont="1" applyFill="1" applyBorder="1" applyAlignment="1" applyProtection="1">
      <alignment horizontal="center" vertical="top" wrapText="1"/>
      <protection locked="0"/>
    </xf>
    <xf numFmtId="14" fontId="75" fillId="0" borderId="60" xfId="0" applyNumberFormat="1" applyFont="1" applyBorder="1" applyAlignment="1" applyProtection="1">
      <alignment horizontal="center" vertical="top"/>
      <protection locked="0"/>
    </xf>
    <xf numFmtId="0" fontId="75" fillId="0" borderId="56" xfId="0" applyFont="1" applyBorder="1" applyAlignment="1" applyProtection="1">
      <alignment horizontal="center" vertical="top"/>
      <protection locked="0"/>
    </xf>
    <xf numFmtId="0" fontId="75" fillId="0" borderId="52" xfId="0" applyFont="1" applyBorder="1" applyAlignment="1" applyProtection="1">
      <alignment horizontal="left" vertical="top" wrapText="1"/>
      <protection locked="0"/>
    </xf>
    <xf numFmtId="0" fontId="81" fillId="0" borderId="59" xfId="0" applyFont="1" applyBorder="1" applyAlignment="1" applyProtection="1">
      <alignment horizontal="justify" vertical="top" wrapText="1"/>
      <protection locked="0"/>
    </xf>
    <xf numFmtId="0" fontId="75" fillId="0" borderId="52" xfId="0" applyFont="1" applyBorder="1" applyAlignment="1" applyProtection="1">
      <alignment horizontal="justify" vertical="top"/>
      <protection locked="0"/>
    </xf>
    <xf numFmtId="0" fontId="75" fillId="0" borderId="59" xfId="0" applyFont="1" applyBorder="1" applyAlignment="1" applyProtection="1">
      <alignment horizontal="left" vertical="top" wrapText="1"/>
      <protection locked="0"/>
    </xf>
    <xf numFmtId="0" fontId="75" fillId="0" borderId="59" xfId="0" applyFont="1" applyBorder="1" applyAlignment="1" applyProtection="1">
      <alignment horizontal="justify" vertical="top"/>
      <protection locked="0"/>
    </xf>
    <xf numFmtId="0" fontId="81" fillId="0" borderId="59" xfId="0" applyFont="1" applyBorder="1" applyAlignment="1" applyProtection="1">
      <alignment horizontal="center" vertical="top" wrapText="1"/>
      <protection locked="0"/>
    </xf>
    <xf numFmtId="0" fontId="81" fillId="0" borderId="59" xfId="0" applyFont="1" applyBorder="1" applyAlignment="1" applyProtection="1">
      <alignment horizontal="center" vertical="top"/>
      <protection locked="0"/>
    </xf>
    <xf numFmtId="14" fontId="81" fillId="0" borderId="60" xfId="0" applyNumberFormat="1" applyFont="1" applyBorder="1" applyAlignment="1" applyProtection="1">
      <alignment horizontal="center" vertical="top"/>
      <protection locked="0"/>
    </xf>
    <xf numFmtId="0" fontId="79" fillId="0" borderId="56" xfId="0" applyFont="1" applyBorder="1" applyAlignment="1" applyProtection="1">
      <alignment horizontal="center" vertical="top" wrapText="1"/>
      <protection locked="0"/>
    </xf>
    <xf numFmtId="0" fontId="79" fillId="0" borderId="52" xfId="0" applyFont="1" applyBorder="1" applyAlignment="1" applyProtection="1">
      <alignment horizontal="center" vertical="top" wrapText="1"/>
      <protection locked="0"/>
    </xf>
    <xf numFmtId="0" fontId="79" fillId="0" borderId="59" xfId="0" applyFont="1" applyBorder="1" applyAlignment="1" applyProtection="1">
      <alignment horizontal="center" vertical="top" wrapText="1"/>
      <protection locked="0"/>
    </xf>
    <xf numFmtId="0" fontId="79" fillId="0" borderId="43" xfId="0" applyFont="1" applyFill="1" applyBorder="1" applyAlignment="1" applyProtection="1">
      <alignment horizontal="left" vertical="top" wrapText="1"/>
      <protection locked="0"/>
    </xf>
    <xf numFmtId="0" fontId="79" fillId="0" borderId="56" xfId="0" applyFont="1" applyFill="1" applyBorder="1" applyAlignment="1" applyProtection="1">
      <alignment horizontal="center" vertical="top" wrapText="1"/>
      <protection locked="0"/>
    </xf>
    <xf numFmtId="14" fontId="79" fillId="0" borderId="57" xfId="0" applyNumberFormat="1" applyFont="1" applyFill="1" applyBorder="1" applyAlignment="1" applyProtection="1">
      <alignment horizontal="center" vertical="top" wrapText="1"/>
      <protection locked="0"/>
    </xf>
    <xf numFmtId="0" fontId="75" fillId="0" borderId="44" xfId="0" applyFont="1" applyBorder="1" applyAlignment="1" applyProtection="1">
      <alignment horizontal="center" vertical="top"/>
      <protection locked="0"/>
    </xf>
    <xf numFmtId="0" fontId="75" fillId="0" borderId="44" xfId="0" applyFont="1" applyBorder="1" applyAlignment="1" applyProtection="1">
      <alignment horizontal="center" vertical="top" wrapText="1"/>
      <protection locked="0"/>
    </xf>
    <xf numFmtId="0" fontId="75" fillId="0" borderId="45" xfId="0" applyFont="1" applyBorder="1" applyAlignment="1" applyProtection="1">
      <alignment horizontal="center" vertical="top"/>
      <protection locked="0"/>
    </xf>
    <xf numFmtId="0" fontId="75" fillId="0" borderId="45" xfId="0" applyFont="1" applyBorder="1" applyAlignment="1" applyProtection="1">
      <alignment horizontal="center" vertical="top" wrapText="1"/>
      <protection locked="0"/>
    </xf>
    <xf numFmtId="0" fontId="75" fillId="0" borderId="78" xfId="0" applyFont="1" applyFill="1" applyBorder="1" applyAlignment="1" applyProtection="1">
      <alignment vertical="top" wrapText="1"/>
      <protection locked="0"/>
    </xf>
    <xf numFmtId="0" fontId="79" fillId="0" borderId="133" xfId="0" applyFont="1" applyFill="1" applyBorder="1" applyAlignment="1" applyProtection="1">
      <alignment vertical="top" wrapText="1"/>
      <protection locked="0"/>
    </xf>
    <xf numFmtId="0" fontId="85" fillId="0" borderId="0" xfId="0" applyFont="1" applyAlignment="1">
      <alignment vertical="center"/>
    </xf>
    <xf numFmtId="0" fontId="86" fillId="0" borderId="0" xfId="0" applyFont="1" applyAlignment="1">
      <alignment vertical="center" wrapText="1"/>
    </xf>
    <xf numFmtId="14" fontId="86" fillId="0" borderId="19" xfId="0" applyNumberFormat="1" applyFont="1" applyBorder="1" applyAlignment="1">
      <alignment vertical="top" wrapText="1"/>
    </xf>
    <xf numFmtId="0" fontId="85" fillId="0" borderId="19" xfId="0" applyFont="1" applyBorder="1" applyAlignment="1">
      <alignment horizontal="center" vertical="center" wrapText="1"/>
    </xf>
    <xf numFmtId="0" fontId="59" fillId="2" borderId="19" xfId="0" applyFont="1" applyFill="1" applyBorder="1" applyAlignment="1" applyProtection="1">
      <alignment vertical="top" wrapText="1"/>
      <protection locked="0"/>
    </xf>
    <xf numFmtId="0" fontId="86" fillId="0" borderId="19" xfId="0" applyFont="1" applyBorder="1" applyAlignment="1">
      <alignment vertical="top" wrapText="1"/>
    </xf>
    <xf numFmtId="0" fontId="32" fillId="0" borderId="0" xfId="0" applyFont="1" applyAlignment="1" applyProtection="1">
      <alignment horizontal="left" vertical="top"/>
      <protection locked="0"/>
    </xf>
    <xf numFmtId="0" fontId="32" fillId="2" borderId="0" xfId="0" applyFont="1" applyFill="1" applyAlignment="1" applyProtection="1">
      <alignment horizontal="left" vertical="top"/>
      <protection locked="0"/>
    </xf>
    <xf numFmtId="0" fontId="60" fillId="2" borderId="0" xfId="0" applyFont="1" applyFill="1" applyAlignment="1" applyProtection="1">
      <alignment horizontal="left" vertical="top" wrapText="1"/>
      <protection locked="0"/>
    </xf>
    <xf numFmtId="0" fontId="75" fillId="0" borderId="64" xfId="0" applyFont="1" applyBorder="1" applyAlignment="1" applyProtection="1">
      <alignment horizontal="left" vertical="top" wrapText="1"/>
      <protection locked="0"/>
    </xf>
    <xf numFmtId="0" fontId="75" fillId="0" borderId="56" xfId="0" applyFont="1" applyBorder="1" applyAlignment="1" applyProtection="1">
      <alignment horizontal="left" vertical="top" wrapText="1"/>
      <protection locked="0"/>
    </xf>
    <xf numFmtId="0" fontId="79" fillId="0" borderId="56" xfId="0" applyFont="1" applyFill="1" applyBorder="1" applyAlignment="1" applyProtection="1">
      <alignment horizontal="left" vertical="top" wrapText="1"/>
      <protection locked="0"/>
    </xf>
    <xf numFmtId="0" fontId="83" fillId="0" borderId="52" xfId="0" applyFont="1" applyBorder="1" applyAlignment="1" applyProtection="1">
      <alignment horizontal="left" vertical="top" wrapText="1"/>
      <protection locked="0"/>
    </xf>
    <xf numFmtId="0" fontId="59" fillId="0" borderId="43" xfId="0" applyFont="1" applyBorder="1" applyAlignment="1" applyProtection="1">
      <alignment horizontal="center" vertical="top"/>
      <protection locked="0"/>
    </xf>
    <xf numFmtId="0" fontId="59" fillId="0" borderId="56" xfId="0" applyFont="1" applyBorder="1" applyAlignment="1" applyProtection="1">
      <alignment horizontal="left" vertical="top" wrapText="1"/>
      <protection locked="0"/>
    </xf>
    <xf numFmtId="0" fontId="59" fillId="2" borderId="56" xfId="0" applyFont="1" applyFill="1" applyBorder="1" applyAlignment="1" applyProtection="1">
      <alignment horizontal="justify" vertical="top" wrapText="1"/>
      <protection locked="0"/>
    </xf>
    <xf numFmtId="1" fontId="23" fillId="2" borderId="56" xfId="0" applyNumberFormat="1" applyFont="1" applyFill="1" applyBorder="1" applyAlignment="1" applyProtection="1">
      <alignment horizontal="center" vertical="top" wrapText="1"/>
      <protection locked="0"/>
    </xf>
    <xf numFmtId="0" fontId="59" fillId="0" borderId="43" xfId="0" applyFont="1" applyBorder="1" applyAlignment="1" applyProtection="1">
      <alignment horizontal="center" vertical="top" wrapText="1"/>
      <protection locked="0"/>
    </xf>
    <xf numFmtId="14" fontId="59" fillId="0" borderId="57" xfId="0" applyNumberFormat="1" applyFont="1" applyBorder="1" applyAlignment="1" applyProtection="1">
      <alignment horizontal="center" vertical="top"/>
      <protection locked="0"/>
    </xf>
    <xf numFmtId="0" fontId="59" fillId="0" borderId="44" xfId="0" applyFont="1" applyBorder="1" applyAlignment="1" applyProtection="1">
      <alignment horizontal="center" vertical="top"/>
      <protection locked="0"/>
    </xf>
    <xf numFmtId="0" fontId="59" fillId="0" borderId="52" xfId="0" applyFont="1" applyBorder="1" applyAlignment="1" applyProtection="1">
      <alignment horizontal="justify" vertical="top" wrapText="1"/>
      <protection locked="0"/>
    </xf>
    <xf numFmtId="0" fontId="59" fillId="2" borderId="52" xfId="0" applyFont="1" applyFill="1" applyBorder="1" applyAlignment="1" applyProtection="1">
      <alignment horizontal="justify" vertical="top" wrapText="1"/>
      <protection locked="0"/>
    </xf>
    <xf numFmtId="1" fontId="23" fillId="2" borderId="52" xfId="0" applyNumberFormat="1" applyFont="1" applyFill="1" applyBorder="1" applyAlignment="1" applyProtection="1">
      <alignment horizontal="center" vertical="top" wrapText="1"/>
      <protection locked="0"/>
    </xf>
    <xf numFmtId="0" fontId="59" fillId="0" borderId="44" xfId="0" applyFont="1" applyBorder="1" applyAlignment="1" applyProtection="1">
      <alignment horizontal="center" vertical="top" wrapText="1"/>
      <protection locked="0"/>
    </xf>
    <xf numFmtId="0" fontId="59" fillId="0" borderId="52" xfId="0" applyFont="1" applyBorder="1" applyAlignment="1" applyProtection="1">
      <alignment horizontal="center" vertical="top"/>
      <protection locked="0"/>
    </xf>
    <xf numFmtId="14" fontId="59" fillId="0" borderId="58" xfId="0" applyNumberFormat="1" applyFont="1" applyBorder="1" applyAlignment="1" applyProtection="1">
      <alignment horizontal="center" vertical="top"/>
      <protection locked="0"/>
    </xf>
    <xf numFmtId="0" fontId="59" fillId="0" borderId="45" xfId="0" applyFont="1" applyBorder="1" applyAlignment="1" applyProtection="1">
      <alignment horizontal="center" vertical="top"/>
      <protection locked="0"/>
    </xf>
    <xf numFmtId="0" fontId="59" fillId="0" borderId="59" xfId="0" applyFont="1" applyBorder="1" applyAlignment="1" applyProtection="1">
      <alignment horizontal="justify" vertical="top" wrapText="1"/>
      <protection locked="0"/>
    </xf>
    <xf numFmtId="1" fontId="23" fillId="2" borderId="59" xfId="0" applyNumberFormat="1" applyFont="1" applyFill="1" applyBorder="1" applyAlignment="1" applyProtection="1">
      <alignment horizontal="center" vertical="top" wrapText="1"/>
      <protection locked="0"/>
    </xf>
    <xf numFmtId="0" fontId="59" fillId="0" borderId="45" xfId="0" applyFont="1" applyBorder="1" applyAlignment="1" applyProtection="1">
      <alignment horizontal="center" vertical="top" wrapText="1"/>
      <protection locked="0"/>
    </xf>
    <xf numFmtId="0" fontId="59" fillId="0" borderId="59" xfId="0" applyFont="1" applyBorder="1" applyAlignment="1" applyProtection="1">
      <alignment horizontal="center" vertical="top"/>
      <protection locked="0"/>
    </xf>
    <xf numFmtId="14" fontId="59" fillId="0" borderId="60" xfId="0" applyNumberFormat="1" applyFont="1" applyBorder="1" applyAlignment="1" applyProtection="1">
      <alignment horizontal="center" vertical="top"/>
      <protection locked="0"/>
    </xf>
    <xf numFmtId="0" fontId="79" fillId="26" borderId="56" xfId="0" applyFont="1" applyFill="1" applyBorder="1" applyAlignment="1" applyProtection="1">
      <alignment horizontal="center" vertical="top" wrapText="1"/>
      <protection locked="0"/>
    </xf>
    <xf numFmtId="1" fontId="79" fillId="0" borderId="56" xfId="0" applyNumberFormat="1" applyFont="1" applyBorder="1" applyAlignment="1" applyProtection="1">
      <alignment horizontal="center" vertical="top" wrapText="1"/>
      <protection locked="0"/>
    </xf>
    <xf numFmtId="0" fontId="79" fillId="26" borderId="52" xfId="0" applyFont="1" applyFill="1" applyBorder="1" applyAlignment="1" applyProtection="1">
      <alignment horizontal="center" vertical="top" wrapText="1"/>
      <protection locked="0"/>
    </xf>
    <xf numFmtId="1" fontId="79" fillId="0" borderId="52" xfId="0" applyNumberFormat="1" applyFont="1" applyBorder="1" applyAlignment="1" applyProtection="1">
      <alignment horizontal="center" vertical="top" wrapText="1"/>
      <protection locked="0"/>
    </xf>
    <xf numFmtId="0" fontId="79" fillId="26" borderId="59" xfId="0" applyFont="1" applyFill="1" applyBorder="1" applyAlignment="1" applyProtection="1">
      <alignment horizontal="center" vertical="top" wrapText="1"/>
      <protection locked="0"/>
    </xf>
    <xf numFmtId="1" fontId="79" fillId="0" borderId="59" xfId="0" applyNumberFormat="1" applyFont="1" applyBorder="1" applyAlignment="1" applyProtection="1">
      <alignment horizontal="center" vertical="top" wrapText="1"/>
      <protection locked="0"/>
    </xf>
    <xf numFmtId="0" fontId="79" fillId="26" borderId="54" xfId="0" applyFont="1" applyFill="1" applyBorder="1" applyAlignment="1" applyProtection="1">
      <alignment horizontal="center" vertical="top" wrapText="1"/>
      <protection locked="0"/>
    </xf>
    <xf numFmtId="1" fontId="79" fillId="0" borderId="54" xfId="0" applyNumberFormat="1" applyFont="1" applyBorder="1" applyAlignment="1" applyProtection="1">
      <alignment horizontal="center" vertical="top" wrapText="1"/>
      <protection locked="0"/>
    </xf>
    <xf numFmtId="0" fontId="75" fillId="26" borderId="64" xfId="0" applyFont="1" applyFill="1" applyBorder="1" applyAlignment="1" applyProtection="1">
      <alignment horizontal="center" vertical="top" wrapText="1"/>
      <protection locked="0"/>
    </xf>
    <xf numFmtId="1" fontId="75" fillId="0" borderId="64" xfId="0" applyNumberFormat="1" applyFont="1" applyBorder="1" applyAlignment="1" applyProtection="1">
      <alignment horizontal="center" vertical="top" wrapText="1"/>
      <protection locked="0"/>
    </xf>
    <xf numFmtId="0" fontId="79" fillId="0" borderId="64" xfId="0" applyFont="1" applyBorder="1" applyAlignment="1" applyProtection="1">
      <alignment horizontal="center" vertical="top" wrapText="1"/>
      <protection locked="0"/>
    </xf>
    <xf numFmtId="0" fontId="79" fillId="26" borderId="64" xfId="0" applyFont="1" applyFill="1" applyBorder="1" applyAlignment="1" applyProtection="1">
      <alignment horizontal="center" vertical="top" wrapText="1"/>
      <protection locked="0"/>
    </xf>
    <xf numFmtId="0" fontId="75" fillId="26" borderId="114" xfId="0" applyFont="1" applyFill="1" applyBorder="1" applyAlignment="1" applyProtection="1">
      <alignment horizontal="center" vertical="top" wrapText="1"/>
      <protection locked="0"/>
    </xf>
    <xf numFmtId="1" fontId="75" fillId="0" borderId="114" xfId="0" applyNumberFormat="1" applyFont="1" applyBorder="1" applyAlignment="1" applyProtection="1">
      <alignment horizontal="center" vertical="top" wrapText="1"/>
      <protection locked="0"/>
    </xf>
    <xf numFmtId="0" fontId="79" fillId="0" borderId="114" xfId="0" applyFont="1" applyBorder="1" applyAlignment="1" applyProtection="1">
      <alignment horizontal="center" vertical="top" wrapText="1"/>
      <protection locked="0"/>
    </xf>
    <xf numFmtId="0" fontId="79" fillId="26" borderId="114" xfId="0" applyFont="1" applyFill="1" applyBorder="1" applyAlignment="1" applyProtection="1">
      <alignment horizontal="center" vertical="top" wrapText="1"/>
      <protection locked="0"/>
    </xf>
    <xf numFmtId="0" fontId="75" fillId="26" borderId="52" xfId="0" applyFont="1" applyFill="1" applyBorder="1" applyAlignment="1" applyProtection="1">
      <alignment horizontal="center" vertical="top" wrapText="1"/>
      <protection locked="0"/>
    </xf>
    <xf numFmtId="1" fontId="75" fillId="0" borderId="52" xfId="0" applyNumberFormat="1" applyFont="1" applyBorder="1" applyAlignment="1" applyProtection="1">
      <alignment horizontal="center" vertical="top" wrapText="1"/>
      <protection locked="0"/>
    </xf>
    <xf numFmtId="0" fontId="59" fillId="26" borderId="56" xfId="0" applyFont="1" applyFill="1" applyBorder="1" applyAlignment="1" applyProtection="1">
      <alignment horizontal="center" vertical="top" wrapText="1"/>
      <protection locked="0"/>
    </xf>
    <xf numFmtId="1" fontId="59" fillId="0" borderId="56" xfId="0" applyNumberFormat="1" applyFont="1" applyBorder="1" applyAlignment="1" applyProtection="1">
      <alignment horizontal="center" vertical="top" wrapText="1"/>
      <protection locked="0"/>
    </xf>
    <xf numFmtId="0" fontId="63" fillId="0" borderId="56" xfId="0" applyFont="1" applyBorder="1" applyAlignment="1" applyProtection="1">
      <alignment horizontal="center" vertical="top" wrapText="1"/>
      <protection locked="0"/>
    </xf>
    <xf numFmtId="0" fontId="63" fillId="26" borderId="56" xfId="0" applyFont="1" applyFill="1" applyBorder="1" applyAlignment="1" applyProtection="1">
      <alignment horizontal="center" vertical="top" wrapText="1"/>
      <protection locked="0"/>
    </xf>
    <xf numFmtId="0" fontId="59" fillId="26" borderId="52" xfId="0" applyFont="1" applyFill="1" applyBorder="1" applyAlignment="1" applyProtection="1">
      <alignment horizontal="center" vertical="top" wrapText="1"/>
      <protection locked="0"/>
    </xf>
    <xf numFmtId="1" fontId="59" fillId="0" borderId="52" xfId="0" applyNumberFormat="1" applyFont="1" applyBorder="1" applyAlignment="1" applyProtection="1">
      <alignment horizontal="center" vertical="top" wrapText="1"/>
      <protection locked="0"/>
    </xf>
    <xf numFmtId="0" fontId="63" fillId="0" borderId="52" xfId="0" applyFont="1" applyBorder="1" applyAlignment="1" applyProtection="1">
      <alignment horizontal="center" vertical="top" wrapText="1"/>
      <protection locked="0"/>
    </xf>
    <xf numFmtId="0" fontId="63" fillId="26" borderId="52" xfId="0" applyFont="1" applyFill="1" applyBorder="1" applyAlignment="1" applyProtection="1">
      <alignment horizontal="center" vertical="top" wrapText="1"/>
      <protection locked="0"/>
    </xf>
    <xf numFmtId="0" fontId="59" fillId="26" borderId="59" xfId="0" applyFont="1" applyFill="1" applyBorder="1" applyAlignment="1" applyProtection="1">
      <alignment horizontal="center" vertical="top" wrapText="1"/>
      <protection locked="0"/>
    </xf>
    <xf numFmtId="1" fontId="59" fillId="0" borderId="59" xfId="0" applyNumberFormat="1" applyFont="1" applyBorder="1" applyAlignment="1" applyProtection="1">
      <alignment horizontal="center" vertical="top" wrapText="1"/>
      <protection locked="0"/>
    </xf>
    <xf numFmtId="0" fontId="63" fillId="0" borderId="59" xfId="0" applyFont="1" applyBorder="1" applyAlignment="1" applyProtection="1">
      <alignment horizontal="center" vertical="top" wrapText="1"/>
      <protection locked="0"/>
    </xf>
    <xf numFmtId="0" fontId="63" fillId="26" borderId="59" xfId="0" applyFont="1" applyFill="1" applyBorder="1" applyAlignment="1" applyProtection="1">
      <alignment horizontal="center" vertical="top" wrapText="1"/>
      <protection locked="0"/>
    </xf>
    <xf numFmtId="0" fontId="75" fillId="0" borderId="51" xfId="0" applyFont="1" applyFill="1" applyBorder="1" applyAlignment="1" applyProtection="1">
      <alignment horizontal="center" vertical="top"/>
      <protection locked="0"/>
    </xf>
    <xf numFmtId="0" fontId="75" fillId="0" borderId="51" xfId="0" applyFont="1" applyFill="1" applyBorder="1" applyAlignment="1" applyProtection="1">
      <alignment horizontal="center" vertical="top" wrapText="1"/>
      <protection locked="0"/>
    </xf>
    <xf numFmtId="0" fontId="75" fillId="0" borderId="72" xfId="0" applyFont="1" applyFill="1" applyBorder="1" applyAlignment="1" applyProtection="1">
      <alignment horizontal="center" vertical="top" wrapText="1"/>
      <protection locked="0"/>
    </xf>
    <xf numFmtId="0" fontId="75" fillId="15" borderId="73" xfId="0" applyFont="1" applyFill="1" applyBorder="1" applyAlignment="1" applyProtection="1">
      <alignment horizontal="justify" vertical="top"/>
      <protection locked="0"/>
    </xf>
    <xf numFmtId="0" fontId="75" fillId="15" borderId="73" xfId="0" applyFont="1" applyFill="1" applyBorder="1" applyAlignment="1" applyProtection="1">
      <alignment horizontal="justify" vertical="top" wrapText="1"/>
      <protection locked="0"/>
    </xf>
    <xf numFmtId="0" fontId="76" fillId="15" borderId="86" xfId="0" applyFont="1" applyFill="1" applyBorder="1" applyAlignment="1" applyProtection="1">
      <alignment horizontal="center" vertical="top" wrapText="1"/>
      <protection locked="0"/>
    </xf>
    <xf numFmtId="9" fontId="75" fillId="15" borderId="86" xfId="0" applyNumberFormat="1" applyFont="1" applyFill="1" applyBorder="1" applyAlignment="1" applyProtection="1">
      <alignment horizontal="center" vertical="top" wrapText="1"/>
      <protection locked="0"/>
    </xf>
    <xf numFmtId="41" fontId="75" fillId="2" borderId="86" xfId="0" applyNumberFormat="1" applyFont="1" applyFill="1" applyBorder="1" applyAlignment="1" applyProtection="1">
      <alignment horizontal="center" vertical="top" wrapText="1"/>
      <protection locked="0"/>
    </xf>
    <xf numFmtId="9" fontId="76" fillId="15" borderId="86" xfId="0" applyNumberFormat="1" applyFont="1" applyFill="1" applyBorder="1" applyAlignment="1" applyProtection="1">
      <alignment horizontal="center" vertical="top" wrapText="1"/>
      <protection locked="0"/>
    </xf>
    <xf numFmtId="9" fontId="76" fillId="0" borderId="89" xfId="1" applyFont="1" applyBorder="1" applyAlignment="1" applyProtection="1">
      <alignment horizontal="center" vertical="top"/>
      <protection locked="0"/>
    </xf>
    <xf numFmtId="0" fontId="75" fillId="12" borderId="73" xfId="0" applyFont="1" applyFill="1" applyBorder="1" applyAlignment="1" applyProtection="1">
      <alignment horizontal="center" vertical="top" wrapText="1"/>
      <protection locked="0"/>
    </xf>
    <xf numFmtId="1" fontId="75" fillId="0" borderId="73" xfId="0" applyNumberFormat="1" applyFont="1" applyBorder="1" applyAlignment="1" applyProtection="1">
      <alignment horizontal="center" vertical="top" wrapText="1"/>
      <protection locked="0"/>
    </xf>
    <xf numFmtId="0" fontId="79" fillId="0" borderId="73" xfId="0" applyFont="1" applyBorder="1" applyAlignment="1" applyProtection="1">
      <alignment horizontal="center" vertical="top" wrapText="1"/>
      <protection locked="0"/>
    </xf>
    <xf numFmtId="0" fontId="79" fillId="26" borderId="73" xfId="0" applyFont="1" applyFill="1" applyBorder="1" applyAlignment="1" applyProtection="1">
      <alignment horizontal="center" vertical="top" wrapText="1"/>
      <protection locked="0"/>
    </xf>
    <xf numFmtId="1" fontId="75" fillId="0" borderId="107" xfId="0" applyNumberFormat="1" applyFont="1" applyBorder="1" applyAlignment="1" applyProtection="1">
      <alignment horizontal="center" vertical="top" textRotation="90" wrapText="1"/>
      <protection locked="0"/>
    </xf>
    <xf numFmtId="165" fontId="75" fillId="26" borderId="74" xfId="1" applyNumberFormat="1" applyFont="1" applyFill="1" applyBorder="1" applyAlignment="1" applyProtection="1">
      <alignment horizontal="center" vertical="top"/>
      <protection locked="0"/>
    </xf>
    <xf numFmtId="0" fontId="76" fillId="0" borderId="75" xfId="0" applyFont="1" applyBorder="1" applyAlignment="1" applyProtection="1">
      <alignment horizontal="center" vertical="top" textRotation="90" wrapText="1"/>
      <protection locked="0"/>
    </xf>
    <xf numFmtId="9" fontId="75" fillId="26" borderId="75" xfId="0" applyNumberFormat="1" applyFont="1" applyFill="1" applyBorder="1" applyAlignment="1" applyProtection="1">
      <alignment horizontal="center" vertical="top"/>
      <protection locked="0"/>
    </xf>
    <xf numFmtId="41" fontId="76" fillId="0" borderId="75" xfId="0" applyNumberFormat="1" applyFont="1" applyBorder="1" applyAlignment="1" applyProtection="1">
      <alignment horizontal="center" vertical="top" textRotation="90" wrapText="1"/>
      <protection locked="0"/>
    </xf>
    <xf numFmtId="0" fontId="76" fillId="0" borderId="75" xfId="0" applyFont="1" applyBorder="1" applyAlignment="1" applyProtection="1">
      <alignment horizontal="center" vertical="top" textRotation="90"/>
      <protection locked="0"/>
    </xf>
    <xf numFmtId="0" fontId="75" fillId="26" borderId="56" xfId="0" applyFont="1" applyFill="1" applyBorder="1" applyAlignment="1" applyProtection="1">
      <alignment horizontal="center" vertical="top" wrapText="1"/>
      <protection locked="0"/>
    </xf>
    <xf numFmtId="1" fontId="75" fillId="0" borderId="56" xfId="0" applyNumberFormat="1" applyFont="1" applyBorder="1" applyAlignment="1" applyProtection="1">
      <alignment horizontal="center" vertical="top" wrapText="1"/>
      <protection locked="0"/>
    </xf>
    <xf numFmtId="0" fontId="75" fillId="26" borderId="54" xfId="0" applyFont="1" applyFill="1" applyBorder="1" applyAlignment="1" applyProtection="1">
      <alignment horizontal="center" vertical="top" wrapText="1"/>
      <protection locked="0"/>
    </xf>
    <xf numFmtId="1" fontId="75" fillId="0" borderId="54" xfId="0" applyNumberFormat="1" applyFont="1" applyBorder="1" applyAlignment="1" applyProtection="1">
      <alignment horizontal="center" vertical="top" wrapText="1"/>
      <protection locked="0"/>
    </xf>
    <xf numFmtId="0" fontId="80" fillId="0" borderId="77" xfId="0" applyFont="1" applyFill="1" applyBorder="1" applyAlignment="1" applyProtection="1">
      <alignment horizontal="center" vertical="top"/>
      <protection locked="0"/>
    </xf>
    <xf numFmtId="0" fontId="80" fillId="0" borderId="77" xfId="0" applyFont="1" applyFill="1" applyBorder="1" applyAlignment="1" applyProtection="1">
      <alignment horizontal="center" vertical="top" wrapText="1"/>
      <protection locked="0"/>
    </xf>
    <xf numFmtId="0" fontId="75" fillId="15" borderId="78" xfId="0" applyFont="1" applyFill="1" applyBorder="1" applyAlignment="1" applyProtection="1">
      <alignment horizontal="justify" vertical="top"/>
      <protection locked="0"/>
    </xf>
    <xf numFmtId="0" fontId="76" fillId="15" borderId="78" xfId="0" applyFont="1" applyFill="1" applyBorder="1" applyAlignment="1" applyProtection="1">
      <alignment horizontal="center" vertical="top" wrapText="1"/>
      <protection locked="0"/>
    </xf>
    <xf numFmtId="9" fontId="75" fillId="15" borderId="78" xfId="0" applyNumberFormat="1" applyFont="1" applyFill="1" applyBorder="1" applyAlignment="1" applyProtection="1">
      <alignment horizontal="center" vertical="top" wrapText="1"/>
      <protection locked="0"/>
    </xf>
    <xf numFmtId="41" fontId="75" fillId="2" borderId="78" xfId="0" applyNumberFormat="1" applyFont="1" applyFill="1" applyBorder="1" applyAlignment="1" applyProtection="1">
      <alignment horizontal="center" vertical="top" wrapText="1"/>
      <protection locked="0"/>
    </xf>
    <xf numFmtId="9" fontId="76" fillId="15" borderId="78" xfId="0" applyNumberFormat="1" applyFont="1" applyFill="1" applyBorder="1" applyAlignment="1" applyProtection="1">
      <alignment horizontal="center" vertical="top" wrapText="1"/>
      <protection locked="0"/>
    </xf>
    <xf numFmtId="9" fontId="76" fillId="0" borderId="78" xfId="1" applyFont="1" applyBorder="1" applyAlignment="1" applyProtection="1">
      <alignment horizontal="center" vertical="top"/>
      <protection locked="0"/>
    </xf>
    <xf numFmtId="0" fontId="75" fillId="26" borderId="78" xfId="0" applyFont="1" applyFill="1" applyBorder="1" applyAlignment="1" applyProtection="1">
      <alignment horizontal="center" vertical="top" wrapText="1"/>
      <protection locked="0"/>
    </xf>
    <xf numFmtId="1" fontId="75" fillId="0" borderId="78" xfId="0" applyNumberFormat="1" applyFont="1" applyBorder="1" applyAlignment="1" applyProtection="1">
      <alignment horizontal="center" vertical="top" wrapText="1"/>
      <protection locked="0"/>
    </xf>
    <xf numFmtId="0" fontId="79" fillId="0" borderId="78" xfId="0" applyFont="1" applyBorder="1" applyAlignment="1" applyProtection="1">
      <alignment horizontal="center" vertical="top" wrapText="1"/>
      <protection locked="0"/>
    </xf>
    <xf numFmtId="0" fontId="79" fillId="26" borderId="78" xfId="0" applyFont="1" applyFill="1" applyBorder="1" applyAlignment="1" applyProtection="1">
      <alignment horizontal="center" vertical="top" wrapText="1"/>
      <protection locked="0"/>
    </xf>
    <xf numFmtId="1" fontId="75" fillId="0" borderId="78" xfId="0" applyNumberFormat="1" applyFont="1" applyBorder="1" applyAlignment="1" applyProtection="1">
      <alignment horizontal="center" vertical="top" textRotation="90" wrapText="1"/>
      <protection locked="0"/>
    </xf>
    <xf numFmtId="165" fontId="75" fillId="26" borderId="78" xfId="1" applyNumberFormat="1" applyFont="1" applyFill="1" applyBorder="1" applyAlignment="1" applyProtection="1">
      <alignment horizontal="center" vertical="top"/>
      <protection locked="0"/>
    </xf>
    <xf numFmtId="0" fontId="76" fillId="0" borderId="78" xfId="0" applyFont="1" applyBorder="1" applyAlignment="1" applyProtection="1">
      <alignment horizontal="center" vertical="top" textRotation="90" wrapText="1"/>
      <protection locked="0"/>
    </xf>
    <xf numFmtId="9" fontId="75" fillId="26" borderId="78" xfId="0" applyNumberFormat="1" applyFont="1" applyFill="1" applyBorder="1" applyAlignment="1" applyProtection="1">
      <alignment horizontal="center" vertical="top"/>
      <protection locked="0"/>
    </xf>
    <xf numFmtId="41" fontId="76" fillId="0" borderId="78" xfId="0" applyNumberFormat="1" applyFont="1" applyBorder="1" applyAlignment="1" applyProtection="1">
      <alignment horizontal="center" vertical="top" textRotation="90" wrapText="1"/>
      <protection locked="0"/>
    </xf>
    <xf numFmtId="0" fontId="76" fillId="0" borderId="78" xfId="0" applyFont="1" applyBorder="1" applyAlignment="1" applyProtection="1">
      <alignment horizontal="center" vertical="top" textRotation="90"/>
      <protection locked="0"/>
    </xf>
    <xf numFmtId="0" fontId="79" fillId="0" borderId="132" xfId="0" applyFont="1" applyFill="1" applyBorder="1" applyAlignment="1" applyProtection="1">
      <alignment horizontal="center" vertical="top"/>
      <protection locked="0"/>
    </xf>
    <xf numFmtId="0" fontId="79" fillId="0" borderId="132" xfId="0" applyFont="1" applyFill="1" applyBorder="1" applyAlignment="1" applyProtection="1">
      <alignment horizontal="center" vertical="top" wrapText="1"/>
      <protection locked="0"/>
    </xf>
    <xf numFmtId="0" fontId="79" fillId="15" borderId="133" xfId="0" applyFont="1" applyFill="1" applyBorder="1" applyAlignment="1" applyProtection="1">
      <alignment horizontal="justify" vertical="top"/>
      <protection locked="0"/>
    </xf>
    <xf numFmtId="0" fontId="77" fillId="15" borderId="133" xfId="0" applyFont="1" applyFill="1" applyBorder="1" applyAlignment="1" applyProtection="1">
      <alignment horizontal="center" vertical="top" wrapText="1"/>
      <protection locked="0"/>
    </xf>
    <xf numFmtId="9" fontId="79" fillId="15" borderId="133" xfId="0" applyNumberFormat="1" applyFont="1" applyFill="1" applyBorder="1" applyAlignment="1" applyProtection="1">
      <alignment horizontal="center" vertical="top" wrapText="1"/>
      <protection locked="0"/>
    </xf>
    <xf numFmtId="41" fontId="79" fillId="2" borderId="133" xfId="0" applyNumberFormat="1" applyFont="1" applyFill="1" applyBorder="1" applyAlignment="1" applyProtection="1">
      <alignment horizontal="center" vertical="top" wrapText="1"/>
      <protection locked="0"/>
    </xf>
    <xf numFmtId="9" fontId="77" fillId="15" borderId="133" xfId="0" applyNumberFormat="1" applyFont="1" applyFill="1" applyBorder="1" applyAlignment="1" applyProtection="1">
      <alignment horizontal="center" vertical="top" wrapText="1"/>
      <protection locked="0"/>
    </xf>
    <xf numFmtId="9" fontId="77" fillId="0" borderId="133" xfId="1" applyFont="1" applyBorder="1" applyAlignment="1" applyProtection="1">
      <alignment horizontal="center" vertical="top"/>
      <protection locked="0"/>
    </xf>
    <xf numFmtId="0" fontId="79" fillId="26" borderId="133" xfId="0" applyFont="1" applyFill="1" applyBorder="1" applyAlignment="1" applyProtection="1">
      <alignment horizontal="center" vertical="top" wrapText="1"/>
      <protection locked="0"/>
    </xf>
    <xf numFmtId="1" fontId="79" fillId="0" borderId="133" xfId="0" applyNumberFormat="1" applyFont="1" applyBorder="1" applyAlignment="1" applyProtection="1">
      <alignment horizontal="center" vertical="top" wrapText="1"/>
      <protection locked="0"/>
    </xf>
    <xf numFmtId="1" fontId="79" fillId="0" borderId="133" xfId="0" applyNumberFormat="1" applyFont="1" applyBorder="1" applyAlignment="1" applyProtection="1">
      <alignment horizontal="center" vertical="top" textRotation="90" wrapText="1"/>
      <protection locked="0"/>
    </xf>
    <xf numFmtId="165" fontId="79" fillId="26" borderId="133" xfId="1" applyNumberFormat="1" applyFont="1" applyFill="1" applyBorder="1" applyAlignment="1" applyProtection="1">
      <alignment horizontal="center" vertical="top"/>
      <protection locked="0"/>
    </xf>
    <xf numFmtId="0" fontId="77" fillId="0" borderId="133" xfId="0" applyFont="1" applyBorder="1" applyAlignment="1" applyProtection="1">
      <alignment horizontal="center" vertical="top" textRotation="90" wrapText="1"/>
      <protection locked="0"/>
    </xf>
    <xf numFmtId="9" fontId="79" fillId="26" borderId="133" xfId="0" applyNumberFormat="1" applyFont="1" applyFill="1" applyBorder="1" applyAlignment="1" applyProtection="1">
      <alignment horizontal="center" vertical="top"/>
      <protection locked="0"/>
    </xf>
    <xf numFmtId="41" fontId="77" fillId="0" borderId="133" xfId="0" applyNumberFormat="1" applyFont="1" applyBorder="1" applyAlignment="1" applyProtection="1">
      <alignment horizontal="center" vertical="top" textRotation="90" wrapText="1"/>
      <protection locked="0"/>
    </xf>
    <xf numFmtId="0" fontId="77" fillId="0" borderId="133" xfId="0" applyFont="1" applyBorder="1" applyAlignment="1" applyProtection="1">
      <alignment horizontal="center" vertical="top" textRotation="90"/>
      <protection locked="0"/>
    </xf>
    <xf numFmtId="1" fontId="79" fillId="0" borderId="64" xfId="0" applyNumberFormat="1" applyFont="1" applyBorder="1" applyAlignment="1" applyProtection="1">
      <alignment horizontal="center" vertical="top" wrapText="1"/>
      <protection locked="0"/>
    </xf>
    <xf numFmtId="0" fontId="80" fillId="0" borderId="132" xfId="0" applyFont="1" applyFill="1" applyBorder="1" applyAlignment="1" applyProtection="1">
      <alignment horizontal="center" vertical="top" wrapText="1"/>
      <protection locked="0"/>
    </xf>
    <xf numFmtId="0" fontId="75" fillId="15" borderId="133" xfId="0" applyFont="1" applyFill="1" applyBorder="1" applyAlignment="1" applyProtection="1">
      <alignment horizontal="justify" vertical="top"/>
      <protection locked="0"/>
    </xf>
    <xf numFmtId="0" fontId="76" fillId="15" borderId="133" xfId="0" applyFont="1" applyFill="1" applyBorder="1" applyAlignment="1" applyProtection="1">
      <alignment horizontal="center" vertical="top" wrapText="1"/>
      <protection locked="0"/>
    </xf>
    <xf numFmtId="9" fontId="75" fillId="15" borderId="133" xfId="0" applyNumberFormat="1" applyFont="1" applyFill="1" applyBorder="1" applyAlignment="1" applyProtection="1">
      <alignment horizontal="center" vertical="top" wrapText="1"/>
      <protection locked="0"/>
    </xf>
    <xf numFmtId="41" fontId="75" fillId="2" borderId="133" xfId="0" applyNumberFormat="1" applyFont="1" applyFill="1" applyBorder="1" applyAlignment="1" applyProtection="1">
      <alignment horizontal="center" vertical="top" wrapText="1"/>
      <protection locked="0"/>
    </xf>
    <xf numFmtId="9" fontId="76" fillId="15" borderId="133" xfId="0" applyNumberFormat="1" applyFont="1" applyFill="1" applyBorder="1" applyAlignment="1" applyProtection="1">
      <alignment horizontal="center" vertical="top" wrapText="1"/>
      <protection locked="0"/>
    </xf>
    <xf numFmtId="9" fontId="76" fillId="0" borderId="133" xfId="1" applyFont="1" applyBorder="1" applyAlignment="1" applyProtection="1">
      <alignment horizontal="center" vertical="top"/>
      <protection locked="0"/>
    </xf>
    <xf numFmtId="0" fontId="75" fillId="26" borderId="133" xfId="0" applyFont="1" applyFill="1" applyBorder="1" applyAlignment="1" applyProtection="1">
      <alignment horizontal="center" vertical="top" wrapText="1"/>
      <protection locked="0"/>
    </xf>
    <xf numFmtId="1" fontId="75" fillId="0" borderId="133" xfId="0" applyNumberFormat="1" applyFont="1" applyBorder="1" applyAlignment="1" applyProtection="1">
      <alignment horizontal="center" vertical="top" wrapText="1"/>
      <protection locked="0"/>
    </xf>
    <xf numFmtId="1" fontId="75" fillId="0" borderId="133" xfId="0" applyNumberFormat="1" applyFont="1" applyBorder="1" applyAlignment="1" applyProtection="1">
      <alignment horizontal="center" vertical="top" textRotation="90" wrapText="1"/>
      <protection locked="0"/>
    </xf>
    <xf numFmtId="165" fontId="75" fillId="26" borderId="133" xfId="1" applyNumberFormat="1" applyFont="1" applyFill="1" applyBorder="1" applyAlignment="1" applyProtection="1">
      <alignment horizontal="center" vertical="top"/>
      <protection locked="0"/>
    </xf>
    <xf numFmtId="0" fontId="76" fillId="0" borderId="133" xfId="0" applyFont="1" applyBorder="1" applyAlignment="1" applyProtection="1">
      <alignment horizontal="center" vertical="top" textRotation="90" wrapText="1"/>
      <protection locked="0"/>
    </xf>
    <xf numFmtId="9" fontId="75" fillId="26" borderId="133" xfId="0" applyNumberFormat="1" applyFont="1" applyFill="1" applyBorder="1" applyAlignment="1" applyProtection="1">
      <alignment horizontal="center" vertical="top"/>
      <protection locked="0"/>
    </xf>
    <xf numFmtId="41" fontId="76" fillId="0" borderId="133" xfId="0" applyNumberFormat="1" applyFont="1" applyBorder="1" applyAlignment="1" applyProtection="1">
      <alignment horizontal="center" vertical="top" textRotation="90" wrapText="1"/>
      <protection locked="0"/>
    </xf>
    <xf numFmtId="0" fontId="76" fillId="0" borderId="133" xfId="0" applyFont="1" applyBorder="1" applyAlignment="1" applyProtection="1">
      <alignment horizontal="center" vertical="top" textRotation="90"/>
      <protection locked="0"/>
    </xf>
    <xf numFmtId="0" fontId="75" fillId="26" borderId="73" xfId="0" applyFont="1" applyFill="1" applyBorder="1" applyAlignment="1" applyProtection="1">
      <alignment horizontal="center" vertical="top" wrapText="1"/>
      <protection locked="0"/>
    </xf>
    <xf numFmtId="0" fontId="75" fillId="26" borderId="59" xfId="0" applyFont="1" applyFill="1" applyBorder="1" applyAlignment="1" applyProtection="1">
      <alignment horizontal="center" vertical="top" wrapText="1"/>
      <protection locked="0"/>
    </xf>
    <xf numFmtId="1" fontId="75" fillId="0" borderId="59" xfId="0" applyNumberFormat="1" applyFont="1" applyBorder="1" applyAlignment="1" applyProtection="1">
      <alignment horizontal="center" vertical="top" wrapText="1"/>
      <protection locked="0"/>
    </xf>
    <xf numFmtId="41" fontId="47" fillId="0" borderId="70" xfId="0" applyNumberFormat="1" applyFont="1" applyBorder="1" applyAlignment="1" applyProtection="1">
      <alignment horizontal="center" vertical="center" textRotation="90" wrapText="1"/>
      <protection hidden="1"/>
    </xf>
    <xf numFmtId="41" fontId="47" fillId="0" borderId="75" xfId="0" applyNumberFormat="1" applyFont="1" applyBorder="1" applyAlignment="1" applyProtection="1">
      <alignment horizontal="center" vertical="center" textRotation="90" wrapText="1"/>
      <protection hidden="1"/>
    </xf>
    <xf numFmtId="9" fontId="32" fillId="26" borderId="70" xfId="0" applyNumberFormat="1" applyFont="1" applyFill="1" applyBorder="1" applyAlignment="1" applyProtection="1">
      <alignment horizontal="center" vertical="center" wrapText="1"/>
      <protection hidden="1"/>
    </xf>
    <xf numFmtId="9" fontId="32" fillId="26" borderId="75" xfId="0" applyNumberFormat="1" applyFont="1" applyFill="1" applyBorder="1" applyAlignment="1" applyProtection="1">
      <alignment horizontal="center" vertical="center" wrapText="1"/>
      <protection hidden="1"/>
    </xf>
    <xf numFmtId="0" fontId="47" fillId="0" borderId="70" xfId="0" applyFont="1" applyBorder="1" applyAlignment="1" applyProtection="1">
      <alignment horizontal="center" vertical="center" textRotation="90" wrapText="1"/>
      <protection hidden="1"/>
    </xf>
    <xf numFmtId="0" fontId="47" fillId="0" borderId="75" xfId="0" applyFont="1" applyBorder="1" applyAlignment="1" applyProtection="1">
      <alignment horizontal="center" vertical="center" textRotation="90" wrapText="1"/>
      <protection hidden="1"/>
    </xf>
    <xf numFmtId="0" fontId="32" fillId="0" borderId="85" xfId="0" applyFont="1" applyBorder="1" applyAlignment="1" applyProtection="1">
      <alignment horizontal="center" vertical="center" textRotation="90" wrapText="1"/>
      <protection locked="0"/>
    </xf>
    <xf numFmtId="0" fontId="32" fillId="0" borderId="90" xfId="0" applyFont="1" applyBorder="1" applyAlignment="1" applyProtection="1">
      <alignment horizontal="center" vertical="center" textRotation="90" wrapText="1"/>
      <protection locked="0"/>
    </xf>
    <xf numFmtId="0" fontId="32" fillId="0" borderId="61" xfId="0" applyFont="1" applyBorder="1" applyAlignment="1" applyProtection="1">
      <alignment horizontal="center" vertical="center" wrapText="1"/>
      <protection locked="0"/>
    </xf>
    <xf numFmtId="0" fontId="32" fillId="0" borderId="72" xfId="0" applyFont="1" applyBorder="1" applyAlignment="1" applyProtection="1">
      <alignment horizontal="center" vertical="center" wrapText="1"/>
      <protection locked="0"/>
    </xf>
    <xf numFmtId="0" fontId="32" fillId="0" borderId="54" xfId="0" applyFont="1" applyBorder="1" applyAlignment="1" applyProtection="1">
      <alignment horizontal="center" vertical="center" wrapText="1"/>
      <protection locked="0"/>
    </xf>
    <xf numFmtId="0" fontId="32" fillId="0" borderId="73" xfId="0" applyFont="1" applyBorder="1" applyAlignment="1" applyProtection="1">
      <alignment horizontal="center" vertical="center" wrapText="1"/>
      <protection locked="0"/>
    </xf>
    <xf numFmtId="0" fontId="32" fillId="26" borderId="54" xfId="0" applyFont="1" applyFill="1" applyBorder="1" applyAlignment="1" applyProtection="1">
      <alignment horizontal="center" vertical="center" wrapText="1"/>
      <protection hidden="1"/>
    </xf>
    <xf numFmtId="0" fontId="32" fillId="26" borderId="73" xfId="0" applyFont="1" applyFill="1" applyBorder="1" applyAlignment="1" applyProtection="1">
      <alignment horizontal="center" vertical="center" wrapText="1"/>
      <protection hidden="1"/>
    </xf>
    <xf numFmtId="1" fontId="32" fillId="0" borderId="54" xfId="0" applyNumberFormat="1" applyFont="1" applyBorder="1" applyAlignment="1" applyProtection="1">
      <alignment horizontal="center" vertical="center" wrapText="1"/>
      <protection hidden="1"/>
    </xf>
    <xf numFmtId="1" fontId="32" fillId="0" borderId="73" xfId="0" applyNumberFormat="1" applyFont="1" applyBorder="1" applyAlignment="1" applyProtection="1">
      <alignment horizontal="center" vertical="center" wrapText="1"/>
      <protection hidden="1"/>
    </xf>
    <xf numFmtId="1" fontId="47" fillId="2" borderId="70" xfId="0" applyNumberFormat="1" applyFont="1" applyFill="1" applyBorder="1" applyAlignment="1" applyProtection="1">
      <alignment horizontal="center" vertical="center" wrapText="1"/>
      <protection locked="0"/>
    </xf>
    <xf numFmtId="1" fontId="47" fillId="2" borderId="73" xfId="0" applyNumberFormat="1" applyFont="1" applyFill="1" applyBorder="1" applyAlignment="1" applyProtection="1">
      <alignment horizontal="center" vertical="center" wrapText="1"/>
      <protection locked="0"/>
    </xf>
    <xf numFmtId="0" fontId="50" fillId="0" borderId="54" xfId="0" applyFont="1" applyBorder="1" applyAlignment="1" applyProtection="1">
      <alignment horizontal="center" vertical="center" wrapText="1"/>
      <protection hidden="1"/>
    </xf>
    <xf numFmtId="0" fontId="50" fillId="0" borderId="73" xfId="0" applyFont="1" applyBorder="1" applyAlignment="1" applyProtection="1">
      <alignment horizontal="center" vertical="center" wrapText="1"/>
      <protection hidden="1"/>
    </xf>
    <xf numFmtId="9" fontId="32" fillId="15" borderId="80" xfId="0" applyNumberFormat="1" applyFont="1" applyFill="1" applyBorder="1" applyAlignment="1" applyProtection="1">
      <alignment horizontal="center" vertical="center" wrapText="1"/>
      <protection hidden="1"/>
    </xf>
    <xf numFmtId="9" fontId="32" fillId="15" borderId="86" xfId="0" applyNumberFormat="1" applyFont="1" applyFill="1" applyBorder="1" applyAlignment="1" applyProtection="1">
      <alignment horizontal="center" vertical="center" wrapText="1"/>
      <protection hidden="1"/>
    </xf>
    <xf numFmtId="41" fontId="32" fillId="2" borderId="80" xfId="0" applyNumberFormat="1" applyFont="1" applyFill="1" applyBorder="1" applyAlignment="1" applyProtection="1">
      <alignment horizontal="center" vertical="center" wrapText="1"/>
      <protection hidden="1"/>
    </xf>
    <xf numFmtId="41" fontId="32" fillId="2" borderId="86" xfId="0" applyNumberFormat="1" applyFont="1" applyFill="1" applyBorder="1" applyAlignment="1" applyProtection="1">
      <alignment horizontal="center" vertical="center" wrapText="1"/>
      <protection hidden="1"/>
    </xf>
    <xf numFmtId="9" fontId="47" fillId="15" borderId="80" xfId="0" applyNumberFormat="1" applyFont="1" applyFill="1" applyBorder="1" applyAlignment="1" applyProtection="1">
      <alignment horizontal="center" vertical="center" wrapText="1"/>
      <protection hidden="1"/>
    </xf>
    <xf numFmtId="9" fontId="47" fillId="15" borderId="86" xfId="0" applyNumberFormat="1" applyFont="1" applyFill="1" applyBorder="1" applyAlignment="1" applyProtection="1">
      <alignment horizontal="center" vertical="center" wrapText="1"/>
      <protection hidden="1"/>
    </xf>
    <xf numFmtId="9" fontId="47" fillId="0" borderId="83" xfId="1" applyFont="1" applyBorder="1" applyAlignment="1" applyProtection="1">
      <alignment horizontal="center" vertical="center" wrapText="1"/>
      <protection hidden="1"/>
    </xf>
    <xf numFmtId="9" fontId="47" fillId="0" borderId="89" xfId="1" applyFont="1" applyBorder="1" applyAlignment="1" applyProtection="1">
      <alignment horizontal="center" vertical="center" wrapText="1"/>
      <protection hidden="1"/>
    </xf>
    <xf numFmtId="1" fontId="32" fillId="0" borderId="57" xfId="0" applyNumberFormat="1" applyFont="1" applyBorder="1" applyAlignment="1" applyProtection="1">
      <alignment horizontal="center" vertical="center" textRotation="90" wrapText="1"/>
      <protection hidden="1"/>
    </xf>
    <xf numFmtId="1" fontId="32" fillId="0" borderId="58" xfId="0" applyNumberFormat="1" applyFont="1" applyBorder="1" applyAlignment="1" applyProtection="1">
      <alignment horizontal="center" vertical="center" textRotation="90" wrapText="1"/>
      <protection hidden="1"/>
    </xf>
    <xf numFmtId="165" fontId="32" fillId="26" borderId="69" xfId="1" applyNumberFormat="1" applyFont="1" applyFill="1" applyBorder="1" applyAlignment="1" applyProtection="1">
      <alignment horizontal="center" vertical="center" wrapText="1"/>
      <protection hidden="1"/>
    </xf>
    <xf numFmtId="165" fontId="32" fillId="26" borderId="74" xfId="1" applyNumberFormat="1" applyFont="1" applyFill="1" applyBorder="1" applyAlignment="1" applyProtection="1">
      <alignment horizontal="center" vertical="center" wrapText="1"/>
      <protection hidden="1"/>
    </xf>
    <xf numFmtId="0" fontId="32" fillId="28" borderId="36" xfId="0" applyFont="1" applyFill="1" applyBorder="1" applyAlignment="1" applyProtection="1">
      <alignment horizontal="center" vertical="center" wrapText="1"/>
      <protection hidden="1"/>
    </xf>
    <xf numFmtId="0" fontId="32" fillId="28" borderId="38" xfId="0" applyFont="1" applyFill="1" applyBorder="1" applyAlignment="1" applyProtection="1">
      <alignment horizontal="center" vertical="center" wrapText="1"/>
      <protection hidden="1"/>
    </xf>
    <xf numFmtId="0" fontId="32" fillId="32" borderId="43" xfId="0" applyFont="1" applyFill="1" applyBorder="1" applyAlignment="1" applyProtection="1">
      <alignment horizontal="center" vertical="center" wrapText="1"/>
      <protection locked="0"/>
    </xf>
    <xf numFmtId="0" fontId="32" fillId="32" borderId="44" xfId="0" applyFont="1" applyFill="1" applyBorder="1" applyAlignment="1" applyProtection="1">
      <alignment horizontal="center" vertical="center" wrapText="1"/>
      <protection locked="0"/>
    </xf>
    <xf numFmtId="0" fontId="32" fillId="15" borderId="56" xfId="0" applyFont="1" applyFill="1" applyBorder="1" applyAlignment="1" applyProtection="1">
      <alignment horizontal="center" vertical="center" wrapText="1"/>
      <protection hidden="1"/>
    </xf>
    <xf numFmtId="0" fontId="32" fillId="15" borderId="52" xfId="0" applyFont="1" applyFill="1" applyBorder="1" applyAlignment="1" applyProtection="1">
      <alignment horizontal="center" vertical="center" wrapText="1"/>
      <protection hidden="1"/>
    </xf>
    <xf numFmtId="0" fontId="32" fillId="0" borderId="70" xfId="0" applyFont="1" applyBorder="1" applyAlignment="1" applyProtection="1">
      <alignment horizontal="center" vertical="center" wrapText="1"/>
      <protection locked="0"/>
    </xf>
    <xf numFmtId="0" fontId="32" fillId="0" borderId="75" xfId="0" applyFont="1" applyBorder="1" applyAlignment="1" applyProtection="1">
      <alignment horizontal="center" vertical="center" wrapText="1"/>
      <protection locked="0"/>
    </xf>
    <xf numFmtId="0" fontId="32" fillId="0" borderId="56" xfId="0" applyFont="1" applyBorder="1" applyAlignment="1" applyProtection="1">
      <alignment horizontal="center" vertical="center" wrapText="1"/>
      <protection locked="0"/>
    </xf>
    <xf numFmtId="0" fontId="32" fillId="0" borderId="52" xfId="0" applyFont="1" applyBorder="1" applyAlignment="1" applyProtection="1">
      <alignment horizontal="center" vertical="center" wrapText="1"/>
      <protection locked="0"/>
    </xf>
    <xf numFmtId="0" fontId="50" fillId="0" borderId="70" xfId="0" applyFont="1" applyBorder="1" applyAlignment="1" applyProtection="1">
      <alignment horizontal="center" vertical="center" wrapText="1"/>
      <protection locked="0"/>
    </xf>
    <xf numFmtId="0" fontId="50" fillId="0" borderId="75" xfId="0" applyFont="1" applyBorder="1" applyAlignment="1" applyProtection="1">
      <alignment horizontal="center" vertical="center" wrapText="1"/>
      <protection locked="0"/>
    </xf>
    <xf numFmtId="1" fontId="32" fillId="0" borderId="60" xfId="0" applyNumberFormat="1" applyFont="1" applyBorder="1" applyAlignment="1" applyProtection="1">
      <alignment horizontal="center" vertical="center" textRotation="90" wrapText="1"/>
      <protection hidden="1"/>
    </xf>
    <xf numFmtId="165" fontId="32" fillId="26" borderId="77" xfId="1" applyNumberFormat="1" applyFont="1" applyFill="1" applyBorder="1" applyAlignment="1" applyProtection="1">
      <alignment horizontal="center" vertical="center" wrapText="1"/>
      <protection hidden="1"/>
    </xf>
    <xf numFmtId="0" fontId="47" fillId="0" borderId="78" xfId="0" applyFont="1" applyBorder="1" applyAlignment="1" applyProtection="1">
      <alignment horizontal="center" vertical="center" textRotation="90" wrapText="1"/>
      <protection hidden="1"/>
    </xf>
    <xf numFmtId="9" fontId="32" fillId="26" borderId="78" xfId="0" applyNumberFormat="1" applyFont="1" applyFill="1" applyBorder="1" applyAlignment="1" applyProtection="1">
      <alignment horizontal="center" vertical="center" wrapText="1"/>
      <protection hidden="1"/>
    </xf>
    <xf numFmtId="41" fontId="47" fillId="0" borderId="78" xfId="0" applyNumberFormat="1" applyFont="1" applyBorder="1" applyAlignment="1" applyProtection="1">
      <alignment horizontal="center" vertical="center" textRotation="90" wrapText="1"/>
      <protection hidden="1"/>
    </xf>
    <xf numFmtId="0" fontId="32" fillId="0" borderId="96" xfId="0" applyFont="1" applyBorder="1" applyAlignment="1" applyProtection="1">
      <alignment horizontal="center" vertical="center" textRotation="90" wrapText="1"/>
      <protection locked="0"/>
    </xf>
    <xf numFmtId="0" fontId="32" fillId="0" borderId="77" xfId="0" applyFont="1" applyBorder="1" applyAlignment="1" applyProtection="1">
      <alignment horizontal="center" vertical="center" wrapText="1"/>
      <protection locked="0"/>
    </xf>
    <xf numFmtId="0" fontId="32" fillId="0" borderId="78" xfId="0" applyFont="1" applyBorder="1" applyAlignment="1" applyProtection="1">
      <alignment horizontal="center" vertical="center" wrapText="1"/>
      <protection locked="0"/>
    </xf>
    <xf numFmtId="0" fontId="32" fillId="26" borderId="78" xfId="0" applyFont="1" applyFill="1" applyBorder="1" applyAlignment="1" applyProtection="1">
      <alignment horizontal="center" vertical="center" wrapText="1"/>
      <protection hidden="1"/>
    </xf>
    <xf numFmtId="1" fontId="32" fillId="0" borderId="78" xfId="0" applyNumberFormat="1" applyFont="1" applyBorder="1" applyAlignment="1" applyProtection="1">
      <alignment horizontal="center" vertical="center" wrapText="1"/>
      <protection hidden="1"/>
    </xf>
    <xf numFmtId="1" fontId="47" fillId="2" borderId="78" xfId="0" applyNumberFormat="1" applyFont="1" applyFill="1" applyBorder="1" applyAlignment="1" applyProtection="1">
      <alignment horizontal="center" vertical="center" wrapText="1"/>
      <protection locked="0"/>
    </xf>
    <xf numFmtId="0" fontId="50" fillId="0" borderId="78" xfId="0" applyFont="1" applyBorder="1" applyAlignment="1" applyProtection="1">
      <alignment horizontal="center" vertical="center" wrapText="1"/>
      <protection hidden="1"/>
    </xf>
    <xf numFmtId="0" fontId="50" fillId="26" borderId="54" xfId="0" applyFont="1" applyFill="1" applyBorder="1" applyAlignment="1" applyProtection="1">
      <alignment horizontal="center" vertical="center" wrapText="1"/>
      <protection hidden="1"/>
    </xf>
    <xf numFmtId="0" fontId="50" fillId="26" borderId="78" xfId="0" applyFont="1" applyFill="1" applyBorder="1" applyAlignment="1" applyProtection="1">
      <alignment horizontal="center" vertical="center" wrapText="1"/>
      <protection hidden="1"/>
    </xf>
    <xf numFmtId="165" fontId="32" fillId="26" borderId="69" xfId="1" applyNumberFormat="1" applyFont="1" applyFill="1" applyBorder="1" applyAlignment="1" applyProtection="1">
      <alignment horizontal="center" vertical="center"/>
      <protection hidden="1"/>
    </xf>
    <xf numFmtId="165" fontId="32" fillId="26" borderId="74" xfId="1" applyNumberFormat="1" applyFont="1" applyFill="1" applyBorder="1" applyAlignment="1" applyProtection="1">
      <alignment horizontal="center" vertical="center"/>
      <protection hidden="1"/>
    </xf>
    <xf numFmtId="165" fontId="32" fillId="26" borderId="77" xfId="1" applyNumberFormat="1" applyFont="1" applyFill="1" applyBorder="1" applyAlignment="1" applyProtection="1">
      <alignment horizontal="center" vertical="center"/>
      <protection hidden="1"/>
    </xf>
    <xf numFmtId="9" fontId="32" fillId="26" borderId="70" xfId="0" applyNumberFormat="1" applyFont="1" applyFill="1" applyBorder="1" applyAlignment="1" applyProtection="1">
      <alignment horizontal="center" vertical="center"/>
      <protection hidden="1"/>
    </xf>
    <xf numFmtId="9" fontId="32" fillId="26" borderId="75" xfId="0" applyNumberFormat="1" applyFont="1" applyFill="1" applyBorder="1" applyAlignment="1" applyProtection="1">
      <alignment horizontal="center" vertical="center"/>
      <protection hidden="1"/>
    </xf>
    <xf numFmtId="9" fontId="32" fillId="26" borderId="78" xfId="0" applyNumberFormat="1" applyFont="1" applyFill="1" applyBorder="1" applyAlignment="1" applyProtection="1">
      <alignment horizontal="center" vertical="center"/>
      <protection hidden="1"/>
    </xf>
    <xf numFmtId="0" fontId="47" fillId="0" borderId="70" xfId="0" applyFont="1" applyBorder="1" applyAlignment="1" applyProtection="1">
      <alignment horizontal="center" vertical="center" textRotation="90"/>
      <protection hidden="1"/>
    </xf>
    <xf numFmtId="0" fontId="47" fillId="0" borderId="75" xfId="0" applyFont="1" applyBorder="1" applyAlignment="1" applyProtection="1">
      <alignment horizontal="center" vertical="center" textRotation="90"/>
      <protection hidden="1"/>
    </xf>
    <xf numFmtId="0" fontId="47" fillId="0" borderId="78" xfId="0" applyFont="1" applyBorder="1" applyAlignment="1" applyProtection="1">
      <alignment horizontal="center" vertical="center" textRotation="90"/>
      <protection hidden="1"/>
    </xf>
    <xf numFmtId="0" fontId="32" fillId="0" borderId="85" xfId="0" applyFont="1" applyBorder="1" applyAlignment="1" applyProtection="1">
      <alignment horizontal="center" vertical="center" textRotation="90"/>
      <protection locked="0"/>
    </xf>
    <xf numFmtId="0" fontId="32" fillId="0" borderId="90" xfId="0" applyFont="1" applyBorder="1" applyAlignment="1" applyProtection="1">
      <alignment horizontal="center" vertical="center" textRotation="90"/>
      <protection locked="0"/>
    </xf>
    <xf numFmtId="0" fontId="32" fillId="0" borderId="96" xfId="0" applyFont="1" applyBorder="1" applyAlignment="1" applyProtection="1">
      <alignment horizontal="center" vertical="center" textRotation="90"/>
      <protection locked="0"/>
    </xf>
    <xf numFmtId="0" fontId="32" fillId="28" borderId="91" xfId="0" applyFont="1" applyFill="1" applyBorder="1" applyAlignment="1" applyProtection="1">
      <alignment horizontal="center" vertical="center" wrapText="1"/>
      <protection hidden="1"/>
    </xf>
    <xf numFmtId="0" fontId="32" fillId="32" borderId="45" xfId="0" applyFont="1" applyFill="1" applyBorder="1" applyAlignment="1" applyProtection="1">
      <alignment horizontal="center" vertical="center" wrapText="1"/>
      <protection locked="0"/>
    </xf>
    <xf numFmtId="0" fontId="32" fillId="15" borderId="59" xfId="0" applyFont="1" applyFill="1" applyBorder="1" applyAlignment="1" applyProtection="1">
      <alignment horizontal="center" vertical="center" wrapText="1"/>
      <protection hidden="1"/>
    </xf>
    <xf numFmtId="0" fontId="32" fillId="0" borderId="59" xfId="0" applyFont="1" applyBorder="1" applyAlignment="1" applyProtection="1">
      <alignment horizontal="center" vertical="center" wrapText="1"/>
      <protection locked="0"/>
    </xf>
    <xf numFmtId="0" fontId="50" fillId="0" borderId="78" xfId="0" applyFont="1" applyBorder="1" applyAlignment="1" applyProtection="1">
      <alignment horizontal="center" vertical="center" wrapText="1"/>
      <protection locked="0"/>
    </xf>
    <xf numFmtId="0" fontId="32" fillId="0" borderId="57" xfId="0" applyFont="1" applyBorder="1" applyAlignment="1" applyProtection="1">
      <alignment horizontal="center" vertical="center" wrapText="1"/>
      <protection locked="0"/>
    </xf>
    <xf numFmtId="0" fontId="32" fillId="0" borderId="58" xfId="0" applyFont="1" applyBorder="1" applyAlignment="1" applyProtection="1">
      <alignment horizontal="center" vertical="center" wrapText="1"/>
      <protection locked="0"/>
    </xf>
    <xf numFmtId="0" fontId="32" fillId="0" borderId="60" xfId="0" applyFont="1" applyBorder="1" applyAlignment="1" applyProtection="1">
      <alignment horizontal="center" vertical="center" wrapText="1"/>
      <protection locked="0"/>
    </xf>
    <xf numFmtId="0" fontId="32" fillId="0" borderId="82" xfId="0" applyFont="1" applyBorder="1" applyAlignment="1" applyProtection="1">
      <alignment horizontal="center" vertical="center" wrapText="1"/>
      <protection locked="0"/>
    </xf>
    <xf numFmtId="0" fontId="32" fillId="0" borderId="88" xfId="0" applyFont="1" applyBorder="1" applyAlignment="1" applyProtection="1">
      <alignment horizontal="center" vertical="center" wrapText="1"/>
      <protection locked="0"/>
    </xf>
    <xf numFmtId="0" fontId="32" fillId="0" borderId="94" xfId="0" applyFont="1" applyBorder="1" applyAlignment="1" applyProtection="1">
      <alignment horizontal="center" vertical="center" wrapText="1"/>
      <protection locked="0"/>
    </xf>
    <xf numFmtId="0" fontId="47" fillId="15" borderId="80" xfId="0" applyFont="1" applyFill="1" applyBorder="1" applyAlignment="1" applyProtection="1">
      <alignment horizontal="center" vertical="center" wrapText="1"/>
      <protection hidden="1"/>
    </xf>
    <xf numFmtId="0" fontId="47" fillId="15" borderId="86" xfId="0" applyFont="1" applyFill="1" applyBorder="1" applyAlignment="1" applyProtection="1">
      <alignment horizontal="center" vertical="center" wrapText="1"/>
      <protection hidden="1"/>
    </xf>
    <xf numFmtId="0" fontId="47" fillId="15" borderId="92" xfId="0" applyFont="1" applyFill="1" applyBorder="1" applyAlignment="1" applyProtection="1">
      <alignment horizontal="center" vertical="center" wrapText="1"/>
      <protection hidden="1"/>
    </xf>
    <xf numFmtId="9" fontId="32" fillId="15" borderId="92" xfId="0" applyNumberFormat="1" applyFont="1" applyFill="1" applyBorder="1" applyAlignment="1" applyProtection="1">
      <alignment horizontal="center" vertical="center" wrapText="1"/>
      <protection hidden="1"/>
    </xf>
    <xf numFmtId="41" fontId="32" fillId="2" borderId="92" xfId="0" applyNumberFormat="1" applyFont="1" applyFill="1" applyBorder="1" applyAlignment="1" applyProtection="1">
      <alignment horizontal="center" vertical="center" wrapText="1"/>
      <protection hidden="1"/>
    </xf>
    <xf numFmtId="9" fontId="47" fillId="15" borderId="92" xfId="0" applyNumberFormat="1" applyFont="1" applyFill="1" applyBorder="1" applyAlignment="1" applyProtection="1">
      <alignment horizontal="center" vertical="center" wrapText="1"/>
      <protection hidden="1"/>
    </xf>
    <xf numFmtId="9" fontId="47" fillId="0" borderId="95" xfId="1" applyFont="1" applyBorder="1" applyAlignment="1" applyProtection="1">
      <alignment horizontal="center" vertical="center" wrapText="1"/>
      <protection hidden="1"/>
    </xf>
    <xf numFmtId="0" fontId="50" fillId="28" borderId="36" xfId="0" applyFont="1" applyFill="1" applyBorder="1" applyAlignment="1" applyProtection="1">
      <alignment horizontal="center" vertical="center"/>
      <protection hidden="1"/>
    </xf>
    <xf numFmtId="0" fontId="50" fillId="28" borderId="38" xfId="0" applyFont="1" applyFill="1" applyBorder="1" applyAlignment="1" applyProtection="1">
      <alignment horizontal="center" vertical="center"/>
      <protection hidden="1"/>
    </xf>
    <xf numFmtId="0" fontId="50" fillId="28" borderId="91" xfId="0" applyFont="1" applyFill="1" applyBorder="1" applyAlignment="1" applyProtection="1">
      <alignment horizontal="center" vertical="center"/>
      <protection hidden="1"/>
    </xf>
    <xf numFmtId="0" fontId="50" fillId="28" borderId="43" xfId="0" applyFont="1" applyFill="1" applyBorder="1" applyAlignment="1" applyProtection="1">
      <alignment vertical="center" wrapText="1"/>
      <protection locked="0"/>
    </xf>
    <xf numFmtId="0" fontId="50" fillId="28" borderId="44" xfId="0" applyFont="1" applyFill="1" applyBorder="1" applyAlignment="1" applyProtection="1">
      <alignment vertical="center" wrapText="1"/>
      <protection locked="0"/>
    </xf>
    <xf numFmtId="0" fontId="50" fillId="28" borderId="45" xfId="0" applyFont="1" applyFill="1" applyBorder="1" applyAlignment="1" applyProtection="1">
      <alignment vertical="center" wrapText="1"/>
      <protection locked="0"/>
    </xf>
    <xf numFmtId="0" fontId="32" fillId="15" borderId="56" xfId="0" applyFont="1" applyFill="1" applyBorder="1" applyAlignment="1" applyProtection="1">
      <alignment horizontal="justify" vertical="center"/>
      <protection hidden="1"/>
    </xf>
    <xf numFmtId="0" fontId="32" fillId="15" borderId="52" xfId="0" applyFont="1" applyFill="1" applyBorder="1" applyAlignment="1" applyProtection="1">
      <alignment horizontal="justify" vertical="center"/>
      <protection hidden="1"/>
    </xf>
    <xf numFmtId="0" fontId="32" fillId="15" borderId="59" xfId="0" applyFont="1" applyFill="1" applyBorder="1" applyAlignment="1" applyProtection="1">
      <alignment horizontal="justify" vertical="center"/>
      <protection hidden="1"/>
    </xf>
    <xf numFmtId="0" fontId="32" fillId="0" borderId="56" xfId="0" applyFont="1" applyBorder="1" applyAlignment="1" applyProtection="1">
      <alignment horizontal="justify" vertical="center" wrapText="1"/>
      <protection locked="0"/>
    </xf>
    <xf numFmtId="0" fontId="32" fillId="0" borderId="52" xfId="0" applyFont="1" applyBorder="1" applyAlignment="1" applyProtection="1">
      <alignment horizontal="justify" vertical="center" wrapText="1"/>
      <protection locked="0"/>
    </xf>
    <xf numFmtId="0" fontId="32" fillId="0" borderId="59" xfId="0" applyFont="1" applyBorder="1" applyAlignment="1" applyProtection="1">
      <alignment horizontal="justify" vertical="center" wrapText="1"/>
      <protection locked="0"/>
    </xf>
    <xf numFmtId="0" fontId="50" fillId="0" borderId="56" xfId="0" applyFont="1" applyBorder="1" applyAlignment="1" applyProtection="1">
      <alignment horizontal="justify" vertical="center" wrapText="1"/>
      <protection locked="0"/>
    </xf>
    <xf numFmtId="0" fontId="50" fillId="0" borderId="52" xfId="0" applyFont="1" applyBorder="1" applyAlignment="1" applyProtection="1">
      <alignment horizontal="justify" vertical="center" wrapText="1"/>
      <protection locked="0"/>
    </xf>
    <xf numFmtId="0" fontId="50" fillId="0" borderId="59" xfId="0" applyFont="1" applyBorder="1" applyAlignment="1" applyProtection="1">
      <alignment horizontal="justify" vertical="center" wrapText="1"/>
      <protection locked="0"/>
    </xf>
    <xf numFmtId="0" fontId="32" fillId="0" borderId="57" xfId="0" applyFont="1" applyBorder="1" applyAlignment="1" applyProtection="1">
      <alignment horizontal="justify" vertical="center" wrapText="1"/>
      <protection locked="0"/>
    </xf>
    <xf numFmtId="0" fontId="32" fillId="0" borderId="58" xfId="0" applyFont="1" applyBorder="1" applyAlignment="1" applyProtection="1">
      <alignment horizontal="justify" vertical="center" wrapText="1"/>
      <protection locked="0"/>
    </xf>
    <xf numFmtId="0" fontId="32" fillId="0" borderId="60" xfId="0" applyFont="1" applyBorder="1" applyAlignment="1" applyProtection="1">
      <alignment horizontal="justify" vertical="center" wrapText="1"/>
      <protection locked="0"/>
    </xf>
    <xf numFmtId="0" fontId="32" fillId="0" borderId="82" xfId="0" applyFont="1" applyBorder="1" applyAlignment="1" applyProtection="1">
      <alignment horizontal="center" vertical="center"/>
      <protection locked="0"/>
    </xf>
    <xf numFmtId="0" fontId="32" fillId="0" borderId="88" xfId="0" applyFont="1" applyBorder="1" applyAlignment="1" applyProtection="1">
      <alignment horizontal="center" vertical="center"/>
      <protection locked="0"/>
    </xf>
    <xf numFmtId="0" fontId="32" fillId="0" borderId="94" xfId="0" applyFont="1" applyBorder="1" applyAlignment="1" applyProtection="1">
      <alignment horizontal="center" vertical="center"/>
      <protection locked="0"/>
    </xf>
    <xf numFmtId="9" fontId="47" fillId="0" borderId="83" xfId="1" applyFont="1" applyBorder="1" applyAlignment="1" applyProtection="1">
      <alignment horizontal="center" vertical="center"/>
      <protection hidden="1"/>
    </xf>
    <xf numFmtId="9" fontId="47" fillId="0" borderId="89" xfId="1" applyFont="1" applyBorder="1" applyAlignment="1" applyProtection="1">
      <alignment horizontal="center" vertical="center"/>
      <protection hidden="1"/>
    </xf>
    <xf numFmtId="9" fontId="47" fillId="0" borderId="95" xfId="1" applyFont="1" applyBorder="1" applyAlignment="1" applyProtection="1">
      <alignment horizontal="center" vertical="center"/>
      <protection hidden="1"/>
    </xf>
    <xf numFmtId="0" fontId="32" fillId="0" borderId="70" xfId="0" applyFont="1" applyBorder="1" applyAlignment="1" applyProtection="1">
      <alignment horizontal="justify" vertical="center" wrapText="1"/>
      <protection locked="0"/>
    </xf>
    <xf numFmtId="0" fontId="32" fillId="0" borderId="75" xfId="0" applyFont="1" applyBorder="1" applyAlignment="1" applyProtection="1">
      <alignment horizontal="justify" vertical="center" wrapText="1"/>
      <protection locked="0"/>
    </xf>
    <xf numFmtId="0" fontId="32" fillId="0" borderId="78" xfId="0" applyFont="1" applyBorder="1" applyAlignment="1" applyProtection="1">
      <alignment horizontal="justify" vertical="center" wrapText="1"/>
      <protection locked="0"/>
    </xf>
    <xf numFmtId="0" fontId="50" fillId="0" borderId="70" xfId="0" applyFont="1" applyBorder="1" applyAlignment="1" applyProtection="1">
      <alignment horizontal="justify" vertical="center" wrapText="1"/>
      <protection locked="0"/>
    </xf>
    <xf numFmtId="0" fontId="50" fillId="0" borderId="75" xfId="0" applyFont="1" applyBorder="1" applyAlignment="1" applyProtection="1">
      <alignment horizontal="justify" vertical="center" wrapText="1"/>
      <protection locked="0"/>
    </xf>
    <xf numFmtId="0" fontId="50" fillId="0" borderId="78" xfId="0" applyFont="1" applyBorder="1" applyAlignment="1" applyProtection="1">
      <alignment horizontal="justify" vertical="center" wrapText="1"/>
      <protection locked="0"/>
    </xf>
    <xf numFmtId="0" fontId="32" fillId="0" borderId="71" xfId="0" applyFont="1" applyBorder="1" applyAlignment="1" applyProtection="1">
      <alignment horizontal="justify" vertical="center" wrapText="1"/>
      <protection locked="0"/>
    </xf>
    <xf numFmtId="0" fontId="32" fillId="0" borderId="76" xfId="0" applyFont="1" applyBorder="1" applyAlignment="1" applyProtection="1">
      <alignment horizontal="justify" vertical="center" wrapText="1"/>
      <protection locked="0"/>
    </xf>
    <xf numFmtId="0" fontId="32" fillId="0" borderId="79" xfId="0" applyFont="1" applyBorder="1" applyAlignment="1" applyProtection="1">
      <alignment horizontal="justify" vertical="center" wrapText="1"/>
      <protection locked="0"/>
    </xf>
    <xf numFmtId="0" fontId="32" fillId="28" borderId="36" xfId="0" applyFont="1" applyFill="1" applyBorder="1" applyAlignment="1" applyProtection="1">
      <alignment horizontal="center" vertical="center"/>
      <protection hidden="1"/>
    </xf>
    <xf numFmtId="0" fontId="32" fillId="28" borderId="38" xfId="0" applyFont="1" applyFill="1" applyBorder="1" applyAlignment="1" applyProtection="1">
      <alignment horizontal="center" vertical="center"/>
      <protection hidden="1"/>
    </xf>
    <xf numFmtId="0" fontId="32" fillId="28" borderId="91" xfId="0" applyFont="1" applyFill="1" applyBorder="1" applyAlignment="1" applyProtection="1">
      <alignment horizontal="center" vertical="center"/>
      <protection hidden="1"/>
    </xf>
    <xf numFmtId="0" fontId="32" fillId="28" borderId="43" xfId="0" applyFont="1" applyFill="1" applyBorder="1" applyAlignment="1" applyProtection="1">
      <alignment vertical="center" wrapText="1"/>
      <protection locked="0"/>
    </xf>
    <xf numFmtId="0" fontId="32" fillId="28" borderId="44" xfId="0" applyFont="1" applyFill="1" applyBorder="1" applyAlignment="1" applyProtection="1">
      <alignment vertical="center" wrapText="1"/>
      <protection locked="0"/>
    </xf>
    <xf numFmtId="0" fontId="32" fillId="28" borderId="45" xfId="0" applyFont="1" applyFill="1" applyBorder="1" applyAlignment="1" applyProtection="1">
      <alignment vertical="center" wrapText="1"/>
      <protection locked="0"/>
    </xf>
    <xf numFmtId="0" fontId="32" fillId="28" borderId="56" xfId="0" applyFont="1" applyFill="1" applyBorder="1" applyAlignment="1" applyProtection="1">
      <alignment horizontal="justify" vertical="center"/>
      <protection hidden="1"/>
    </xf>
    <xf numFmtId="0" fontId="32" fillId="28" borderId="52" xfId="0" applyFont="1" applyFill="1" applyBorder="1" applyAlignment="1" applyProtection="1">
      <alignment horizontal="justify" vertical="center"/>
      <protection hidden="1"/>
    </xf>
    <xf numFmtId="0" fontId="32" fillId="28" borderId="59" xfId="0" applyFont="1" applyFill="1" applyBorder="1" applyAlignment="1" applyProtection="1">
      <alignment horizontal="justify" vertical="center"/>
      <protection hidden="1"/>
    </xf>
    <xf numFmtId="0" fontId="33" fillId="0" borderId="75" xfId="0" applyFont="1" applyBorder="1" applyAlignment="1" applyProtection="1">
      <alignment horizontal="justify" vertical="center" wrapText="1"/>
      <protection locked="0"/>
    </xf>
    <xf numFmtId="0" fontId="33" fillId="0" borderId="78" xfId="0" applyFont="1" applyBorder="1" applyAlignment="1" applyProtection="1">
      <alignment horizontal="justify" vertical="center" wrapText="1"/>
      <protection locked="0"/>
    </xf>
    <xf numFmtId="1" fontId="32" fillId="0" borderId="57" xfId="0" applyNumberFormat="1" applyFont="1" applyBorder="1" applyAlignment="1" applyProtection="1">
      <alignment horizontal="center" vertical="top" textRotation="90" wrapText="1"/>
      <protection hidden="1"/>
    </xf>
    <xf numFmtId="1" fontId="32" fillId="0" borderId="58" xfId="0" applyNumberFormat="1" applyFont="1" applyBorder="1" applyAlignment="1" applyProtection="1">
      <alignment horizontal="center" vertical="top" textRotation="90" wrapText="1"/>
      <protection hidden="1"/>
    </xf>
    <xf numFmtId="1" fontId="32" fillId="0" borderId="60" xfId="0" applyNumberFormat="1" applyFont="1" applyBorder="1" applyAlignment="1" applyProtection="1">
      <alignment horizontal="center" vertical="top" textRotation="90" wrapText="1"/>
      <protection hidden="1"/>
    </xf>
    <xf numFmtId="165" fontId="32" fillId="26" borderId="69" xfId="1" applyNumberFormat="1" applyFont="1" applyFill="1" applyBorder="1" applyAlignment="1" applyProtection="1">
      <alignment horizontal="center" vertical="top"/>
      <protection hidden="1"/>
    </xf>
    <xf numFmtId="165" fontId="32" fillId="26" borderId="74" xfId="1" applyNumberFormat="1" applyFont="1" applyFill="1" applyBorder="1" applyAlignment="1" applyProtection="1">
      <alignment horizontal="center" vertical="top"/>
      <protection hidden="1"/>
    </xf>
    <xf numFmtId="165" fontId="32" fillId="26" borderId="77" xfId="1" applyNumberFormat="1" applyFont="1" applyFill="1" applyBorder="1" applyAlignment="1" applyProtection="1">
      <alignment horizontal="center" vertical="top"/>
      <protection hidden="1"/>
    </xf>
    <xf numFmtId="0" fontId="47" fillId="0" borderId="70" xfId="0" applyFont="1" applyBorder="1" applyAlignment="1" applyProtection="1">
      <alignment horizontal="center" vertical="top" textRotation="90" wrapText="1"/>
      <protection hidden="1"/>
    </xf>
    <xf numFmtId="0" fontId="47" fillId="0" borderId="75" xfId="0" applyFont="1" applyBorder="1" applyAlignment="1" applyProtection="1">
      <alignment horizontal="center" vertical="top" textRotation="90" wrapText="1"/>
      <protection hidden="1"/>
    </xf>
    <xf numFmtId="0" fontId="47" fillId="0" borderId="78" xfId="0" applyFont="1" applyBorder="1" applyAlignment="1" applyProtection="1">
      <alignment horizontal="center" vertical="top" textRotation="90" wrapText="1"/>
      <protection hidden="1"/>
    </xf>
    <xf numFmtId="9" fontId="32" fillId="26" borderId="70" xfId="0" applyNumberFormat="1" applyFont="1" applyFill="1" applyBorder="1" applyAlignment="1" applyProtection="1">
      <alignment horizontal="center" vertical="top"/>
      <protection hidden="1"/>
    </xf>
    <xf numFmtId="9" fontId="32" fillId="26" borderId="75" xfId="0" applyNumberFormat="1" applyFont="1" applyFill="1" applyBorder="1" applyAlignment="1" applyProtection="1">
      <alignment horizontal="center" vertical="top"/>
      <protection hidden="1"/>
    </xf>
    <xf numFmtId="9" fontId="32" fillId="26" borderId="78" xfId="0" applyNumberFormat="1" applyFont="1" applyFill="1" applyBorder="1" applyAlignment="1" applyProtection="1">
      <alignment horizontal="center" vertical="top"/>
      <protection hidden="1"/>
    </xf>
    <xf numFmtId="41" fontId="47" fillId="0" borderId="70" xfId="0" applyNumberFormat="1" applyFont="1" applyBorder="1" applyAlignment="1" applyProtection="1">
      <alignment horizontal="center" vertical="top" textRotation="90" wrapText="1"/>
      <protection hidden="1"/>
    </xf>
    <xf numFmtId="41" fontId="47" fillId="0" borderId="75" xfId="0" applyNumberFormat="1" applyFont="1" applyBorder="1" applyAlignment="1" applyProtection="1">
      <alignment horizontal="center" vertical="top" textRotation="90" wrapText="1"/>
      <protection hidden="1"/>
    </xf>
    <xf numFmtId="41" fontId="47" fillId="0" borderId="78" xfId="0" applyNumberFormat="1" applyFont="1" applyBorder="1" applyAlignment="1" applyProtection="1">
      <alignment horizontal="center" vertical="top" textRotation="90" wrapText="1"/>
      <protection hidden="1"/>
    </xf>
    <xf numFmtId="0" fontId="47" fillId="0" borderId="70" xfId="0" applyFont="1" applyBorder="1" applyAlignment="1" applyProtection="1">
      <alignment horizontal="center" vertical="top" textRotation="90"/>
      <protection hidden="1"/>
    </xf>
    <xf numFmtId="0" fontId="47" fillId="0" borderId="75" xfId="0" applyFont="1" applyBorder="1" applyAlignment="1" applyProtection="1">
      <alignment horizontal="center" vertical="top" textRotation="90"/>
      <protection hidden="1"/>
    </xf>
    <xf numFmtId="0" fontId="47" fillId="0" borderId="78" xfId="0" applyFont="1" applyBorder="1" applyAlignment="1" applyProtection="1">
      <alignment horizontal="center" vertical="top" textRotation="90"/>
      <protection hidden="1"/>
    </xf>
    <xf numFmtId="0" fontId="32" fillId="0" borderId="85" xfId="0" applyFont="1" applyBorder="1" applyAlignment="1" applyProtection="1">
      <alignment horizontal="center" vertical="top" textRotation="90"/>
      <protection locked="0"/>
    </xf>
    <xf numFmtId="0" fontId="32" fillId="0" borderId="90" xfId="0" applyFont="1" applyBorder="1" applyAlignment="1" applyProtection="1">
      <alignment horizontal="center" vertical="top" textRotation="90"/>
      <protection locked="0"/>
    </xf>
    <xf numFmtId="0" fontId="32" fillId="0" borderId="96" xfId="0" applyFont="1" applyBorder="1" applyAlignment="1" applyProtection="1">
      <alignment horizontal="center" vertical="top" textRotation="90"/>
      <protection locked="0"/>
    </xf>
    <xf numFmtId="9" fontId="47" fillId="0" borderId="83" xfId="1" applyFont="1" applyBorder="1" applyAlignment="1" applyProtection="1">
      <alignment horizontal="center" vertical="top"/>
      <protection hidden="1"/>
    </xf>
    <xf numFmtId="9" fontId="47" fillId="0" borderId="89" xfId="1" applyFont="1" applyBorder="1" applyAlignment="1" applyProtection="1">
      <alignment horizontal="center" vertical="top"/>
      <protection hidden="1"/>
    </xf>
    <xf numFmtId="9" fontId="47" fillId="0" borderId="95" xfId="1" applyFont="1" applyBorder="1" applyAlignment="1" applyProtection="1">
      <alignment horizontal="center" vertical="top"/>
      <protection hidden="1"/>
    </xf>
    <xf numFmtId="0" fontId="32" fillId="0" borderId="56" xfId="0" applyFont="1" applyBorder="1" applyAlignment="1" applyProtection="1">
      <alignment horizontal="center" vertical="top" textRotation="90"/>
      <protection locked="0"/>
    </xf>
    <xf numFmtId="0" fontId="32" fillId="0" borderId="59" xfId="0" applyFont="1" applyBorder="1" applyAlignment="1" applyProtection="1">
      <alignment horizontal="center" vertical="top" textRotation="90"/>
      <protection locked="0"/>
    </xf>
    <xf numFmtId="41" fontId="47" fillId="0" borderId="56" xfId="0" applyNumberFormat="1" applyFont="1" applyBorder="1" applyAlignment="1" applyProtection="1">
      <alignment horizontal="center" vertical="top" textRotation="90" wrapText="1"/>
      <protection hidden="1"/>
    </xf>
    <xf numFmtId="41" fontId="47" fillId="0" borderId="59" xfId="0" applyNumberFormat="1" applyFont="1" applyBorder="1" applyAlignment="1" applyProtection="1">
      <alignment horizontal="center" vertical="top" textRotation="90" wrapText="1"/>
      <protection hidden="1"/>
    </xf>
    <xf numFmtId="9" fontId="32" fillId="26" borderId="56" xfId="0" applyNumberFormat="1" applyFont="1" applyFill="1" applyBorder="1" applyAlignment="1" applyProtection="1">
      <alignment horizontal="center" vertical="top"/>
      <protection hidden="1"/>
    </xf>
    <xf numFmtId="9" fontId="32" fillId="26" borderId="59" xfId="0" applyNumberFormat="1" applyFont="1" applyFill="1" applyBorder="1" applyAlignment="1" applyProtection="1">
      <alignment horizontal="center" vertical="top"/>
      <protection hidden="1"/>
    </xf>
    <xf numFmtId="0" fontId="47" fillId="0" borderId="56" xfId="0" applyFont="1" applyBorder="1" applyAlignment="1" applyProtection="1">
      <alignment horizontal="center" vertical="top" textRotation="90"/>
      <protection hidden="1"/>
    </xf>
    <xf numFmtId="0" fontId="47" fillId="0" borderId="59" xfId="0" applyFont="1" applyBorder="1" applyAlignment="1" applyProtection="1">
      <alignment horizontal="center" vertical="top" textRotation="90"/>
      <protection hidden="1"/>
    </xf>
    <xf numFmtId="0" fontId="32" fillId="28" borderId="36" xfId="0" applyFont="1" applyFill="1" applyBorder="1" applyAlignment="1" applyProtection="1">
      <alignment horizontal="center" vertical="top"/>
      <protection hidden="1"/>
    </xf>
    <xf numFmtId="0" fontId="32" fillId="28" borderId="38" xfId="0" applyFont="1" applyFill="1" applyBorder="1" applyAlignment="1" applyProtection="1">
      <alignment horizontal="center" vertical="top"/>
      <protection hidden="1"/>
    </xf>
    <xf numFmtId="0" fontId="32" fillId="28" borderId="91" xfId="0" applyFont="1" applyFill="1" applyBorder="1" applyAlignment="1" applyProtection="1">
      <alignment horizontal="center" vertical="top"/>
      <protection hidden="1"/>
    </xf>
    <xf numFmtId="0" fontId="32" fillId="28" borderId="43" xfId="0" applyFont="1" applyFill="1" applyBorder="1" applyAlignment="1" applyProtection="1">
      <alignment vertical="top" wrapText="1"/>
      <protection locked="0"/>
    </xf>
    <xf numFmtId="0" fontId="32" fillId="28" borderId="44" xfId="0" applyFont="1" applyFill="1" applyBorder="1" applyAlignment="1" applyProtection="1">
      <alignment vertical="top" wrapText="1"/>
      <protection locked="0"/>
    </xf>
    <xf numFmtId="0" fontId="32" fillId="28" borderId="45" xfId="0" applyFont="1" applyFill="1" applyBorder="1" applyAlignment="1" applyProtection="1">
      <alignment vertical="top" wrapText="1"/>
      <protection locked="0"/>
    </xf>
    <xf numFmtId="0" fontId="32" fillId="15" borderId="56" xfId="0" applyFont="1" applyFill="1" applyBorder="1" applyAlignment="1" applyProtection="1">
      <alignment horizontal="justify" vertical="top"/>
      <protection hidden="1"/>
    </xf>
    <xf numFmtId="0" fontId="32" fillId="15" borderId="52" xfId="0" applyFont="1" applyFill="1" applyBorder="1" applyAlignment="1" applyProtection="1">
      <alignment horizontal="justify" vertical="top"/>
      <protection hidden="1"/>
    </xf>
    <xf numFmtId="0" fontId="32" fillId="15" borderId="59" xfId="0" applyFont="1" applyFill="1" applyBorder="1" applyAlignment="1" applyProtection="1">
      <alignment horizontal="justify" vertical="top"/>
      <protection hidden="1"/>
    </xf>
    <xf numFmtId="0" fontId="32" fillId="0" borderId="56" xfId="0" applyFont="1" applyBorder="1" applyAlignment="1" applyProtection="1">
      <alignment horizontal="justify" vertical="top" wrapText="1"/>
      <protection locked="0"/>
    </xf>
    <xf numFmtId="0" fontId="32" fillId="0" borderId="52" xfId="0" applyFont="1" applyBorder="1" applyAlignment="1" applyProtection="1">
      <alignment horizontal="justify" vertical="top" wrapText="1"/>
      <protection locked="0"/>
    </xf>
    <xf numFmtId="0" fontId="32" fillId="0" borderId="59" xfId="0" applyFont="1" applyBorder="1" applyAlignment="1" applyProtection="1">
      <alignment horizontal="justify" vertical="top" wrapText="1"/>
      <protection locked="0"/>
    </xf>
    <xf numFmtId="0" fontId="50" fillId="0" borderId="56" xfId="0" applyFont="1" applyBorder="1" applyAlignment="1" applyProtection="1">
      <alignment horizontal="justify" vertical="top" wrapText="1"/>
      <protection locked="0"/>
    </xf>
    <xf numFmtId="0" fontId="50" fillId="0" borderId="52" xfId="0" applyFont="1" applyBorder="1" applyAlignment="1" applyProtection="1">
      <alignment horizontal="justify" vertical="top" wrapText="1"/>
      <protection locked="0"/>
    </xf>
    <xf numFmtId="0" fontId="50" fillId="0" borderId="59" xfId="0" applyFont="1" applyBorder="1" applyAlignment="1" applyProtection="1">
      <alignment horizontal="justify" vertical="top" wrapText="1"/>
      <protection locked="0"/>
    </xf>
    <xf numFmtId="0" fontId="32" fillId="0" borderId="57" xfId="0" applyFont="1" applyBorder="1" applyAlignment="1" applyProtection="1">
      <alignment horizontal="justify" vertical="top" wrapText="1"/>
      <protection locked="0"/>
    </xf>
    <xf numFmtId="0" fontId="32" fillId="0" borderId="58" xfId="0" applyFont="1" applyBorder="1" applyAlignment="1" applyProtection="1">
      <alignment horizontal="justify" vertical="top" wrapText="1"/>
      <protection locked="0"/>
    </xf>
    <xf numFmtId="0" fontId="32" fillId="0" borderId="60" xfId="0" applyFont="1" applyBorder="1" applyAlignment="1" applyProtection="1">
      <alignment horizontal="justify" vertical="top" wrapText="1"/>
      <protection locked="0"/>
    </xf>
    <xf numFmtId="0" fontId="32" fillId="0" borderId="82" xfId="0" applyFont="1" applyBorder="1" applyAlignment="1" applyProtection="1">
      <alignment horizontal="center" vertical="top"/>
      <protection locked="0"/>
    </xf>
    <xf numFmtId="0" fontId="32" fillId="0" borderId="88" xfId="0" applyFont="1" applyBorder="1" applyAlignment="1" applyProtection="1">
      <alignment horizontal="center" vertical="top"/>
      <protection locked="0"/>
    </xf>
    <xf numFmtId="0" fontId="32" fillId="0" borderId="94" xfId="0" applyFont="1" applyBorder="1" applyAlignment="1" applyProtection="1">
      <alignment horizontal="center" vertical="top"/>
      <protection locked="0"/>
    </xf>
    <xf numFmtId="0" fontId="47" fillId="15" borderId="80" xfId="0" applyFont="1" applyFill="1" applyBorder="1" applyAlignment="1" applyProtection="1">
      <alignment horizontal="center" vertical="top" wrapText="1"/>
      <protection hidden="1"/>
    </xf>
    <xf numFmtId="0" fontId="47" fillId="15" borderId="86" xfId="0" applyFont="1" applyFill="1" applyBorder="1" applyAlignment="1" applyProtection="1">
      <alignment horizontal="center" vertical="top" wrapText="1"/>
      <protection hidden="1"/>
    </xf>
    <xf numFmtId="0" fontId="47" fillId="15" borderId="92" xfId="0" applyFont="1" applyFill="1" applyBorder="1" applyAlignment="1" applyProtection="1">
      <alignment horizontal="center" vertical="top" wrapText="1"/>
      <protection hidden="1"/>
    </xf>
    <xf numFmtId="9" fontId="32" fillId="15" borderId="80" xfId="0" applyNumberFormat="1" applyFont="1" applyFill="1" applyBorder="1" applyAlignment="1" applyProtection="1">
      <alignment horizontal="center" vertical="top" wrapText="1"/>
      <protection hidden="1"/>
    </xf>
    <xf numFmtId="9" fontId="32" fillId="15" borderId="86" xfId="0" applyNumberFormat="1" applyFont="1" applyFill="1" applyBorder="1" applyAlignment="1" applyProtection="1">
      <alignment horizontal="center" vertical="top" wrapText="1"/>
      <protection hidden="1"/>
    </xf>
    <xf numFmtId="9" fontId="32" fillId="15" borderId="92" xfId="0" applyNumberFormat="1" applyFont="1" applyFill="1" applyBorder="1" applyAlignment="1" applyProtection="1">
      <alignment horizontal="center" vertical="top" wrapText="1"/>
      <protection hidden="1"/>
    </xf>
    <xf numFmtId="41" fontId="32" fillId="2" borderId="80" xfId="0" applyNumberFormat="1" applyFont="1" applyFill="1" applyBorder="1" applyAlignment="1" applyProtection="1">
      <alignment horizontal="center" vertical="top" wrapText="1"/>
      <protection hidden="1"/>
    </xf>
    <xf numFmtId="41" fontId="32" fillId="2" borderId="86" xfId="0" applyNumberFormat="1" applyFont="1" applyFill="1" applyBorder="1" applyAlignment="1" applyProtection="1">
      <alignment horizontal="center" vertical="top" wrapText="1"/>
      <protection hidden="1"/>
    </xf>
    <xf numFmtId="41" fontId="32" fillId="2" borderId="92" xfId="0" applyNumberFormat="1" applyFont="1" applyFill="1" applyBorder="1" applyAlignment="1" applyProtection="1">
      <alignment horizontal="center" vertical="top" wrapText="1"/>
      <protection hidden="1"/>
    </xf>
    <xf numFmtId="9" fontId="47" fillId="15" borderId="80" xfId="0" applyNumberFormat="1" applyFont="1" applyFill="1" applyBorder="1" applyAlignment="1" applyProtection="1">
      <alignment horizontal="center" vertical="top" wrapText="1"/>
      <protection hidden="1"/>
    </xf>
    <xf numFmtId="9" fontId="47" fillId="15" borderId="86" xfId="0" applyNumberFormat="1" applyFont="1" applyFill="1" applyBorder="1" applyAlignment="1" applyProtection="1">
      <alignment horizontal="center" vertical="top" wrapText="1"/>
      <protection hidden="1"/>
    </xf>
    <xf numFmtId="9" fontId="47" fillId="15" borderId="92" xfId="0" applyNumberFormat="1" applyFont="1" applyFill="1" applyBorder="1" applyAlignment="1" applyProtection="1">
      <alignment horizontal="center" vertical="top" wrapText="1"/>
      <protection hidden="1"/>
    </xf>
    <xf numFmtId="0" fontId="32" fillId="0" borderId="56" xfId="0" applyFont="1" applyBorder="1" applyAlignment="1" applyProtection="1">
      <alignment horizontal="left" vertical="top" wrapText="1"/>
      <protection locked="0"/>
    </xf>
    <xf numFmtId="0" fontId="32" fillId="0" borderId="52" xfId="0" applyFont="1" applyBorder="1" applyAlignment="1" applyProtection="1">
      <alignment horizontal="left" vertical="top" wrapText="1"/>
      <protection locked="0"/>
    </xf>
    <xf numFmtId="0" fontId="32" fillId="0" borderId="59" xfId="0" applyFont="1" applyBorder="1" applyAlignment="1" applyProtection="1">
      <alignment horizontal="left" vertical="top" wrapText="1"/>
      <protection locked="0"/>
    </xf>
    <xf numFmtId="0" fontId="50" fillId="0" borderId="56" xfId="0" applyFont="1" applyBorder="1" applyAlignment="1" applyProtection="1">
      <alignment horizontal="center" vertical="top" wrapText="1"/>
      <protection locked="0"/>
    </xf>
    <xf numFmtId="0" fontId="50" fillId="0" borderId="52" xfId="0" applyFont="1" applyBorder="1" applyAlignment="1" applyProtection="1">
      <alignment horizontal="center" vertical="top" wrapText="1"/>
      <protection locked="0"/>
    </xf>
    <xf numFmtId="0" fontId="50" fillId="0" borderId="59" xfId="0" applyFont="1" applyBorder="1" applyAlignment="1" applyProtection="1">
      <alignment horizontal="center" vertical="top" wrapText="1"/>
      <protection locked="0"/>
    </xf>
    <xf numFmtId="0" fontId="61" fillId="12" borderId="36" xfId="0" applyFont="1" applyFill="1" applyBorder="1" applyAlignment="1" applyProtection="1">
      <alignment horizontal="center" vertical="top" wrapText="1"/>
      <protection locked="0"/>
    </xf>
    <xf numFmtId="0" fontId="62" fillId="12" borderId="37" xfId="0" applyFont="1" applyFill="1" applyBorder="1" applyAlignment="1" applyProtection="1">
      <alignment horizontal="center" vertical="top" wrapText="1"/>
      <protection locked="0"/>
    </xf>
    <xf numFmtId="0" fontId="62" fillId="12" borderId="38" xfId="0" applyFont="1" applyFill="1" applyBorder="1" applyAlignment="1" applyProtection="1">
      <alignment horizontal="center" vertical="top" wrapText="1"/>
      <protection locked="0"/>
    </xf>
    <xf numFmtId="0" fontId="62" fillId="12" borderId="0" xfId="0" applyFont="1" applyFill="1" applyAlignment="1" applyProtection="1">
      <alignment horizontal="center" vertical="top" wrapText="1"/>
      <protection locked="0"/>
    </xf>
    <xf numFmtId="0" fontId="62" fillId="12" borderId="39" xfId="0" applyFont="1" applyFill="1" applyBorder="1" applyAlignment="1" applyProtection="1">
      <alignment horizontal="center" vertical="top" wrapText="1"/>
      <protection locked="0"/>
    </xf>
    <xf numFmtId="0" fontId="62" fillId="12" borderId="40" xfId="0" applyFont="1" applyFill="1" applyBorder="1" applyAlignment="1" applyProtection="1">
      <alignment horizontal="center" vertical="top" wrapText="1"/>
      <protection locked="0"/>
    </xf>
    <xf numFmtId="0" fontId="47" fillId="0" borderId="55" xfId="0" applyFont="1" applyBorder="1" applyAlignment="1" applyProtection="1">
      <alignment horizontal="left" vertical="top" wrapText="1"/>
      <protection locked="0"/>
    </xf>
    <xf numFmtId="0" fontId="47" fillId="0" borderId="51" xfId="0" applyFont="1" applyBorder="1" applyAlignment="1" applyProtection="1">
      <alignment horizontal="left" vertical="top" wrapText="1"/>
      <protection locked="0"/>
    </xf>
    <xf numFmtId="0" fontId="47" fillId="0" borderId="41" xfId="0" applyFont="1" applyBorder="1" applyAlignment="1" applyProtection="1">
      <alignment horizontal="left" vertical="top" wrapText="1"/>
      <protection locked="0"/>
    </xf>
    <xf numFmtId="0" fontId="47" fillId="2" borderId="0" xfId="0" applyFont="1" applyFill="1" applyAlignment="1" applyProtection="1">
      <alignment horizontal="center" vertical="top"/>
      <protection locked="0"/>
    </xf>
    <xf numFmtId="0" fontId="47" fillId="2" borderId="40" xfId="0" applyFont="1" applyFill="1" applyBorder="1" applyAlignment="1" applyProtection="1">
      <alignment horizontal="left" vertical="top"/>
      <protection locked="0"/>
    </xf>
    <xf numFmtId="0" fontId="32" fillId="2" borderId="40" xfId="0" applyFont="1" applyFill="1" applyBorder="1" applyAlignment="1" applyProtection="1">
      <alignment horizontal="left" vertical="top" wrapText="1"/>
      <protection locked="0"/>
    </xf>
    <xf numFmtId="0" fontId="47" fillId="15" borderId="43" xfId="0" applyFont="1" applyFill="1" applyBorder="1" applyAlignment="1" applyProtection="1">
      <alignment horizontal="center" vertical="top" wrapText="1"/>
      <protection locked="0"/>
    </xf>
    <xf numFmtId="0" fontId="47" fillId="15" borderId="57" xfId="0" applyFont="1" applyFill="1" applyBorder="1" applyAlignment="1" applyProtection="1">
      <alignment horizontal="center" vertical="top" wrapText="1"/>
      <protection locked="0"/>
    </xf>
    <xf numFmtId="0" fontId="47" fillId="15" borderId="44" xfId="0" applyFont="1" applyFill="1" applyBorder="1" applyAlignment="1" applyProtection="1">
      <alignment horizontal="center" vertical="top" wrapText="1"/>
      <protection locked="0"/>
    </xf>
    <xf numFmtId="0" fontId="47" fillId="15" borderId="45" xfId="0" applyFont="1" applyFill="1" applyBorder="1" applyAlignment="1" applyProtection="1">
      <alignment horizontal="center" vertical="top" wrapText="1"/>
      <protection locked="0"/>
    </xf>
    <xf numFmtId="0" fontId="47" fillId="15" borderId="52" xfId="0" applyFont="1" applyFill="1" applyBorder="1" applyAlignment="1" applyProtection="1">
      <alignment horizontal="center" vertical="top" wrapText="1"/>
      <protection locked="0"/>
    </xf>
    <xf numFmtId="0" fontId="47" fillId="15" borderId="59" xfId="0" applyFont="1" applyFill="1" applyBorder="1" applyAlignment="1" applyProtection="1">
      <alignment horizontal="center" vertical="top" wrapText="1"/>
      <protection locked="0"/>
    </xf>
    <xf numFmtId="0" fontId="47" fillId="15" borderId="43" xfId="0" applyFont="1" applyFill="1" applyBorder="1" applyAlignment="1" applyProtection="1">
      <alignment horizontal="center" vertical="top"/>
      <protection locked="0"/>
    </xf>
    <xf numFmtId="0" fontId="47" fillId="15" borderId="56" xfId="0" applyFont="1" applyFill="1" applyBorder="1" applyAlignment="1" applyProtection="1">
      <alignment horizontal="center" vertical="top"/>
      <protection locked="0"/>
    </xf>
    <xf numFmtId="0" fontId="47" fillId="15" borderId="57" xfId="0" applyFont="1" applyFill="1" applyBorder="1" applyAlignment="1" applyProtection="1">
      <alignment horizontal="center" vertical="top"/>
      <protection locked="0"/>
    </xf>
    <xf numFmtId="0" fontId="47" fillId="15" borderId="56" xfId="0" applyFont="1" applyFill="1" applyBorder="1" applyAlignment="1" applyProtection="1">
      <alignment horizontal="center" vertical="top" wrapText="1"/>
      <protection locked="0"/>
    </xf>
    <xf numFmtId="0" fontId="47" fillId="15" borderId="58" xfId="0" applyFont="1" applyFill="1" applyBorder="1" applyAlignment="1" applyProtection="1">
      <alignment horizontal="center" vertical="top" wrapText="1"/>
      <protection locked="0"/>
    </xf>
    <xf numFmtId="0" fontId="47" fillId="15" borderId="60" xfId="0" applyFont="1" applyFill="1" applyBorder="1" applyAlignment="1" applyProtection="1">
      <alignment horizontal="center" vertical="top" wrapText="1"/>
      <protection locked="0"/>
    </xf>
    <xf numFmtId="0" fontId="47" fillId="15" borderId="44" xfId="0" applyFont="1" applyFill="1" applyBorder="1" applyAlignment="1" applyProtection="1">
      <alignment horizontal="center" vertical="top" textRotation="90" wrapText="1"/>
      <protection locked="0"/>
    </xf>
    <xf numFmtId="0" fontId="47" fillId="15" borderId="61" xfId="0" applyFont="1" applyFill="1" applyBorder="1" applyAlignment="1" applyProtection="1">
      <alignment horizontal="center" vertical="top" textRotation="90" wrapText="1"/>
      <protection locked="0"/>
    </xf>
    <xf numFmtId="0" fontId="47" fillId="15" borderId="54" xfId="0" applyFont="1" applyFill="1" applyBorder="1" applyAlignment="1" applyProtection="1">
      <alignment horizontal="center" vertical="top" wrapText="1"/>
      <protection locked="0"/>
    </xf>
    <xf numFmtId="0" fontId="41" fillId="15" borderId="44" xfId="0" applyFont="1" applyFill="1" applyBorder="1" applyAlignment="1" applyProtection="1">
      <alignment horizontal="center" vertical="top" wrapText="1"/>
      <protection locked="0"/>
    </xf>
    <xf numFmtId="0" fontId="41" fillId="15" borderId="61" xfId="0" applyFont="1" applyFill="1" applyBorder="1" applyAlignment="1" applyProtection="1">
      <alignment horizontal="center" vertical="top" wrapText="1"/>
      <protection locked="0"/>
    </xf>
    <xf numFmtId="0" fontId="41" fillId="15" borderId="58" xfId="0" applyFont="1" applyFill="1" applyBorder="1" applyAlignment="1" applyProtection="1">
      <alignment horizontal="center" vertical="top" wrapText="1"/>
      <protection locked="0"/>
    </xf>
    <xf numFmtId="0" fontId="41" fillId="15" borderId="62" xfId="0" applyFont="1" applyFill="1" applyBorder="1" applyAlignment="1" applyProtection="1">
      <alignment horizontal="center" vertical="top" wrapText="1"/>
      <protection locked="0"/>
    </xf>
    <xf numFmtId="0" fontId="47" fillId="15" borderId="52" xfId="0" applyFont="1" applyFill="1" applyBorder="1" applyAlignment="1" applyProtection="1">
      <alignment horizontal="center" vertical="top" textRotation="90" wrapText="1"/>
      <protection locked="0"/>
    </xf>
    <xf numFmtId="0" fontId="47" fillId="15" borderId="59" xfId="0" applyFont="1" applyFill="1" applyBorder="1" applyAlignment="1" applyProtection="1">
      <alignment horizontal="center" vertical="top" textRotation="90" wrapText="1"/>
      <protection locked="0"/>
    </xf>
    <xf numFmtId="0" fontId="47" fillId="15" borderId="58" xfId="0" applyFont="1" applyFill="1" applyBorder="1" applyAlignment="1" applyProtection="1">
      <alignment horizontal="center" vertical="top" textRotation="90" wrapText="1"/>
      <protection locked="0"/>
    </xf>
    <xf numFmtId="0" fontId="47" fillId="15" borderId="60" xfId="0" applyFont="1" applyFill="1" applyBorder="1" applyAlignment="1" applyProtection="1">
      <alignment horizontal="center" vertical="top" textRotation="90" wrapText="1"/>
      <protection locked="0"/>
    </xf>
    <xf numFmtId="0" fontId="47" fillId="15" borderId="61" xfId="0" applyFont="1" applyFill="1" applyBorder="1" applyAlignment="1" applyProtection="1">
      <alignment horizontal="center" vertical="top" wrapText="1"/>
      <protection locked="0"/>
    </xf>
    <xf numFmtId="0" fontId="47" fillId="15" borderId="62" xfId="0" applyFont="1" applyFill="1" applyBorder="1" applyAlignment="1" applyProtection="1">
      <alignment horizontal="center" vertical="top" wrapText="1"/>
      <protection locked="0"/>
    </xf>
    <xf numFmtId="0" fontId="47" fillId="15" borderId="45" xfId="0" applyFont="1" applyFill="1" applyBorder="1" applyAlignment="1" applyProtection="1">
      <alignment horizontal="center" vertical="top" textRotation="90" wrapText="1"/>
      <protection locked="0"/>
    </xf>
    <xf numFmtId="9" fontId="35" fillId="29" borderId="80" xfId="0" applyNumberFormat="1" applyFont="1" applyFill="1" applyBorder="1" applyAlignment="1">
      <alignment horizontal="center" vertical="top" wrapText="1"/>
    </xf>
    <xf numFmtId="9" fontId="35" fillId="29" borderId="86" xfId="0" applyNumberFormat="1" applyFont="1" applyFill="1" applyBorder="1" applyAlignment="1">
      <alignment horizontal="center" vertical="top" wrapText="1"/>
    </xf>
    <xf numFmtId="0" fontId="50" fillId="30" borderId="80" xfId="0" applyFont="1" applyFill="1" applyBorder="1" applyAlignment="1">
      <alignment horizontal="center" vertical="top" wrapText="1"/>
    </xf>
    <xf numFmtId="0" fontId="50" fillId="30" borderId="86" xfId="0" applyFont="1" applyFill="1" applyBorder="1" applyAlignment="1">
      <alignment horizontal="center" vertical="top" wrapText="1"/>
    </xf>
    <xf numFmtId="9" fontId="34" fillId="29" borderId="80" xfId="0" applyNumberFormat="1" applyFont="1" applyFill="1" applyBorder="1" applyAlignment="1">
      <alignment horizontal="center" vertical="top" wrapText="1"/>
    </xf>
    <xf numFmtId="9" fontId="34" fillId="29" borderId="86" xfId="0" applyNumberFormat="1" applyFont="1" applyFill="1" applyBorder="1" applyAlignment="1">
      <alignment horizontal="center" vertical="top" wrapText="1"/>
    </xf>
    <xf numFmtId="0" fontId="34" fillId="31" borderId="81" xfId="0" applyFont="1" applyFill="1" applyBorder="1" applyAlignment="1">
      <alignment horizontal="center" vertical="top"/>
    </xf>
    <xf numFmtId="0" fontId="34" fillId="31" borderId="87" xfId="0" applyFont="1" applyFill="1" applyBorder="1" applyAlignment="1">
      <alignment horizontal="center" vertical="top"/>
    </xf>
    <xf numFmtId="0" fontId="32" fillId="0" borderId="56" xfId="0" applyFont="1" applyBorder="1" applyAlignment="1" applyProtection="1">
      <alignment horizontal="center" vertical="top"/>
      <protection locked="0"/>
    </xf>
    <xf numFmtId="0" fontId="32" fillId="0" borderId="59" xfId="0" applyFont="1" applyBorder="1" applyAlignment="1" applyProtection="1">
      <alignment horizontal="center" vertical="top"/>
      <protection locked="0"/>
    </xf>
    <xf numFmtId="0" fontId="47" fillId="15" borderId="56" xfId="0" applyFont="1" applyFill="1" applyBorder="1" applyAlignment="1" applyProtection="1">
      <alignment horizontal="center" vertical="top" wrapText="1"/>
      <protection hidden="1"/>
    </xf>
    <xf numFmtId="0" fontId="47" fillId="15" borderId="59" xfId="0" applyFont="1" applyFill="1" applyBorder="1" applyAlignment="1" applyProtection="1">
      <alignment horizontal="center" vertical="top" wrapText="1"/>
      <protection hidden="1"/>
    </xf>
    <xf numFmtId="9" fontId="32" fillId="15" borderId="56" xfId="0" applyNumberFormat="1" applyFont="1" applyFill="1" applyBorder="1" applyAlignment="1" applyProtection="1">
      <alignment horizontal="center" vertical="top" wrapText="1"/>
      <protection hidden="1"/>
    </xf>
    <xf numFmtId="9" fontId="32" fillId="15" borderId="59" xfId="0" applyNumberFormat="1" applyFont="1" applyFill="1" applyBorder="1" applyAlignment="1" applyProtection="1">
      <alignment horizontal="center" vertical="top" wrapText="1"/>
      <protection hidden="1"/>
    </xf>
    <xf numFmtId="41" fontId="32" fillId="2" borderId="56" xfId="0" applyNumberFormat="1" applyFont="1" applyFill="1" applyBorder="1" applyAlignment="1" applyProtection="1">
      <alignment horizontal="center" vertical="top" wrapText="1"/>
      <protection hidden="1"/>
    </xf>
    <xf numFmtId="41" fontId="32" fillId="2" borderId="59" xfId="0" applyNumberFormat="1" applyFont="1" applyFill="1" applyBorder="1" applyAlignment="1" applyProtection="1">
      <alignment horizontal="center" vertical="top" wrapText="1"/>
      <protection hidden="1"/>
    </xf>
    <xf numFmtId="9" fontId="47" fillId="15" borderId="56" xfId="0" applyNumberFormat="1" applyFont="1" applyFill="1" applyBorder="1" applyAlignment="1" applyProtection="1">
      <alignment horizontal="center" vertical="top" wrapText="1"/>
      <protection hidden="1"/>
    </xf>
    <xf numFmtId="9" fontId="47" fillId="15" borderId="59" xfId="0" applyNumberFormat="1" applyFont="1" applyFill="1" applyBorder="1" applyAlignment="1" applyProtection="1">
      <alignment horizontal="center" vertical="top" wrapText="1"/>
      <protection hidden="1"/>
    </xf>
    <xf numFmtId="9" fontId="47" fillId="0" borderId="56" xfId="1" applyFont="1" applyBorder="1" applyAlignment="1" applyProtection="1">
      <alignment horizontal="center" vertical="top"/>
      <protection hidden="1"/>
    </xf>
    <xf numFmtId="9" fontId="47" fillId="0" borderId="59" xfId="1" applyFont="1" applyBorder="1" applyAlignment="1" applyProtection="1">
      <alignment horizontal="center" vertical="top"/>
      <protection hidden="1"/>
    </xf>
    <xf numFmtId="1" fontId="32" fillId="0" borderId="56" xfId="0" applyNumberFormat="1" applyFont="1" applyBorder="1" applyAlignment="1" applyProtection="1">
      <alignment horizontal="center" vertical="top" textRotation="90" wrapText="1"/>
      <protection hidden="1"/>
    </xf>
    <xf numFmtId="1" fontId="32" fillId="0" borderId="59" xfId="0" applyNumberFormat="1" applyFont="1" applyBorder="1" applyAlignment="1" applyProtection="1">
      <alignment horizontal="center" vertical="top" textRotation="90" wrapText="1"/>
      <protection hidden="1"/>
    </xf>
    <xf numFmtId="165" fontId="32" fillId="26" borderId="56" xfId="1" applyNumberFormat="1" applyFont="1" applyFill="1" applyBorder="1" applyAlignment="1" applyProtection="1">
      <alignment horizontal="center" vertical="top"/>
      <protection hidden="1"/>
    </xf>
    <xf numFmtId="165" fontId="32" fillId="26" borderId="59" xfId="1" applyNumberFormat="1" applyFont="1" applyFill="1" applyBorder="1" applyAlignment="1" applyProtection="1">
      <alignment horizontal="center" vertical="top"/>
      <protection hidden="1"/>
    </xf>
    <xf numFmtId="0" fontId="47" fillId="0" borderId="56" xfId="0" applyFont="1" applyBorder="1" applyAlignment="1" applyProtection="1">
      <alignment horizontal="center" vertical="top" textRotation="90" wrapText="1"/>
      <protection hidden="1"/>
    </xf>
    <xf numFmtId="0" fontId="47" fillId="0" borderId="59" xfId="0" applyFont="1" applyBorder="1" applyAlignment="1" applyProtection="1">
      <alignment horizontal="center" vertical="top" textRotation="90" wrapText="1"/>
      <protection hidden="1"/>
    </xf>
    <xf numFmtId="0" fontId="32" fillId="15" borderId="43" xfId="0" applyFont="1" applyFill="1" applyBorder="1" applyAlignment="1" applyProtection="1">
      <alignment horizontal="center" vertical="top"/>
      <protection hidden="1"/>
    </xf>
    <xf numFmtId="0" fontId="32" fillId="15" borderId="45" xfId="0" applyFont="1" applyFill="1" applyBorder="1" applyAlignment="1" applyProtection="1">
      <alignment horizontal="center" vertical="top"/>
      <protection hidden="1"/>
    </xf>
    <xf numFmtId="0" fontId="32" fillId="2" borderId="56" xfId="0" applyFont="1" applyFill="1" applyBorder="1" applyAlignment="1" applyProtection="1">
      <alignment vertical="top" wrapText="1"/>
      <protection locked="0"/>
    </xf>
    <xf numFmtId="0" fontId="32" fillId="2" borderId="59" xfId="0" applyFont="1" applyFill="1" applyBorder="1" applyAlignment="1" applyProtection="1">
      <alignment vertical="top" wrapText="1"/>
      <protection locked="0"/>
    </xf>
    <xf numFmtId="0" fontId="32" fillId="12" borderId="56" xfId="0" applyFont="1" applyFill="1" applyBorder="1" applyAlignment="1" applyProtection="1">
      <alignment horizontal="justify" vertical="top"/>
      <protection hidden="1"/>
    </xf>
    <xf numFmtId="0" fontId="32" fillId="12" borderId="59" xfId="0" applyFont="1" applyFill="1" applyBorder="1" applyAlignment="1" applyProtection="1">
      <alignment horizontal="justify" vertical="top"/>
      <protection hidden="1"/>
    </xf>
    <xf numFmtId="0" fontId="32" fillId="0" borderId="52" xfId="0" applyFont="1" applyBorder="1" applyAlignment="1" applyProtection="1">
      <alignment horizontal="center" vertical="top" textRotation="90"/>
      <protection locked="0"/>
    </xf>
    <xf numFmtId="165" fontId="32" fillId="26" borderId="52" xfId="1" applyNumberFormat="1" applyFont="1" applyFill="1" applyBorder="1" applyAlignment="1" applyProtection="1">
      <alignment horizontal="center" vertical="top"/>
      <protection hidden="1"/>
    </xf>
    <xf numFmtId="0" fontId="47" fillId="0" borderId="52" xfId="0" applyFont="1" applyBorder="1" applyAlignment="1" applyProtection="1">
      <alignment horizontal="center" vertical="top" textRotation="90" wrapText="1"/>
      <protection hidden="1"/>
    </xf>
    <xf numFmtId="0" fontId="32" fillId="0" borderId="52" xfId="0" applyFont="1" applyBorder="1" applyAlignment="1" applyProtection="1">
      <alignment horizontal="center" vertical="top"/>
      <protection locked="0"/>
    </xf>
    <xf numFmtId="0" fontId="47" fillId="15" borderId="52" xfId="0" applyFont="1" applyFill="1" applyBorder="1" applyAlignment="1" applyProtection="1">
      <alignment horizontal="center" vertical="top" wrapText="1"/>
      <protection hidden="1"/>
    </xf>
    <xf numFmtId="9" fontId="32" fillId="26" borderId="52" xfId="0" applyNumberFormat="1" applyFont="1" applyFill="1" applyBorder="1" applyAlignment="1" applyProtection="1">
      <alignment horizontal="center" vertical="top"/>
      <protection hidden="1"/>
    </xf>
    <xf numFmtId="41" fontId="47" fillId="0" borderId="52" xfId="0" applyNumberFormat="1" applyFont="1" applyBorder="1" applyAlignment="1" applyProtection="1">
      <alignment horizontal="center" vertical="top" textRotation="90" wrapText="1"/>
      <protection hidden="1"/>
    </xf>
    <xf numFmtId="0" fontId="47" fillId="0" borderId="52" xfId="0" applyFont="1" applyBorder="1" applyAlignment="1" applyProtection="1">
      <alignment horizontal="center" vertical="top" textRotation="90"/>
      <protection hidden="1"/>
    </xf>
    <xf numFmtId="9" fontId="32" fillId="15" borderId="52" xfId="0" applyNumberFormat="1" applyFont="1" applyFill="1" applyBorder="1" applyAlignment="1" applyProtection="1">
      <alignment horizontal="center" vertical="top" wrapText="1"/>
      <protection hidden="1"/>
    </xf>
    <xf numFmtId="41" fontId="32" fillId="2" borderId="52" xfId="0" applyNumberFormat="1" applyFont="1" applyFill="1" applyBorder="1" applyAlignment="1" applyProtection="1">
      <alignment horizontal="center" vertical="top" wrapText="1"/>
      <protection hidden="1"/>
    </xf>
    <xf numFmtId="9" fontId="47" fillId="15" borderId="52" xfId="0" applyNumberFormat="1" applyFont="1" applyFill="1" applyBorder="1" applyAlignment="1" applyProtection="1">
      <alignment horizontal="center" vertical="top" wrapText="1"/>
      <protection hidden="1"/>
    </xf>
    <xf numFmtId="9" fontId="47" fillId="0" borderId="52" xfId="1" applyFont="1" applyBorder="1" applyAlignment="1" applyProtection="1">
      <alignment horizontal="center" vertical="top"/>
      <protection hidden="1"/>
    </xf>
    <xf numFmtId="1" fontId="32" fillId="0" borderId="52" xfId="0" applyNumberFormat="1" applyFont="1" applyBorder="1" applyAlignment="1" applyProtection="1">
      <alignment horizontal="center" vertical="top" textRotation="90" wrapText="1"/>
      <protection hidden="1"/>
    </xf>
    <xf numFmtId="0" fontId="32" fillId="15" borderId="44" xfId="0" applyFont="1" applyFill="1" applyBorder="1" applyAlignment="1" applyProtection="1">
      <alignment horizontal="center" vertical="top"/>
      <protection hidden="1"/>
    </xf>
    <xf numFmtId="0" fontId="32" fillId="32" borderId="43" xfId="0" applyFont="1" applyFill="1" applyBorder="1" applyAlignment="1" applyProtection="1">
      <alignment horizontal="center" vertical="top"/>
      <protection hidden="1"/>
    </xf>
    <xf numFmtId="0" fontId="32" fillId="32" borderId="44" xfId="0" applyFont="1" applyFill="1" applyBorder="1" applyAlignment="1" applyProtection="1">
      <alignment horizontal="center" vertical="top"/>
      <protection hidden="1"/>
    </xf>
    <xf numFmtId="0" fontId="32" fillId="32" borderId="45" xfId="0" applyFont="1" applyFill="1" applyBorder="1" applyAlignment="1" applyProtection="1">
      <alignment horizontal="center" vertical="top"/>
      <protection hidden="1"/>
    </xf>
    <xf numFmtId="0" fontId="32" fillId="32" borderId="56" xfId="0" applyFont="1" applyFill="1" applyBorder="1" applyAlignment="1" applyProtection="1">
      <alignment vertical="top" wrapText="1"/>
      <protection locked="0"/>
    </xf>
    <xf numFmtId="0" fontId="32" fillId="32" borderId="52" xfId="0" applyFont="1" applyFill="1" applyBorder="1" applyAlignment="1" applyProtection="1">
      <alignment vertical="top" wrapText="1"/>
      <protection locked="0"/>
    </xf>
    <xf numFmtId="0" fontId="32" fillId="32" borderId="59" xfId="0" applyFont="1" applyFill="1" applyBorder="1" applyAlignment="1" applyProtection="1">
      <alignment vertical="top" wrapText="1"/>
      <protection locked="0"/>
    </xf>
    <xf numFmtId="0" fontId="32" fillId="2" borderId="52" xfId="0" applyFont="1" applyFill="1" applyBorder="1" applyAlignment="1" applyProtection="1">
      <alignment vertical="top" wrapText="1"/>
      <protection locked="0"/>
    </xf>
    <xf numFmtId="0" fontId="71" fillId="28" borderId="36" xfId="0" applyFont="1" applyFill="1" applyBorder="1" applyAlignment="1" applyProtection="1">
      <alignment horizontal="center" vertical="top"/>
      <protection hidden="1"/>
    </xf>
    <xf numFmtId="0" fontId="71" fillId="28" borderId="38" xfId="0" applyFont="1" applyFill="1" applyBorder="1" applyAlignment="1" applyProtection="1">
      <alignment horizontal="center" vertical="top"/>
      <protection hidden="1"/>
    </xf>
    <xf numFmtId="0" fontId="71" fillId="28" borderId="91" xfId="0" applyFont="1" applyFill="1" applyBorder="1" applyAlignment="1" applyProtection="1">
      <alignment horizontal="center" vertical="top"/>
      <protection hidden="1"/>
    </xf>
    <xf numFmtId="0" fontId="50" fillId="0" borderId="80" xfId="0" applyFont="1" applyBorder="1" applyAlignment="1" applyProtection="1">
      <alignment horizontal="justify" vertical="top" wrapText="1"/>
      <protection locked="0"/>
    </xf>
    <xf numFmtId="0" fontId="50" fillId="0" borderId="86" xfId="0" applyFont="1" applyBorder="1" applyAlignment="1" applyProtection="1">
      <alignment horizontal="justify" vertical="top" wrapText="1"/>
      <protection locked="0"/>
    </xf>
    <xf numFmtId="0" fontId="50" fillId="0" borderId="92" xfId="0" applyFont="1" applyBorder="1" applyAlignment="1" applyProtection="1">
      <alignment horizontal="justify" vertical="top" wrapText="1"/>
      <protection locked="0"/>
    </xf>
    <xf numFmtId="0" fontId="32" fillId="0" borderId="80" xfId="0" applyFont="1" applyBorder="1" applyAlignment="1" applyProtection="1">
      <alignment horizontal="justify" vertical="top" wrapText="1"/>
      <protection locked="0"/>
    </xf>
    <xf numFmtId="0" fontId="32" fillId="0" borderId="86" xfId="0" applyFont="1" applyBorder="1" applyAlignment="1" applyProtection="1">
      <alignment horizontal="justify" vertical="top" wrapText="1"/>
      <protection locked="0"/>
    </xf>
    <xf numFmtId="0" fontId="32" fillId="0" borderId="92" xfId="0" applyFont="1" applyBorder="1" applyAlignment="1" applyProtection="1">
      <alignment horizontal="justify" vertical="top" wrapText="1"/>
      <protection locked="0"/>
    </xf>
    <xf numFmtId="0" fontId="32" fillId="0" borderId="81" xfId="0" applyFont="1" applyBorder="1" applyAlignment="1" applyProtection="1">
      <alignment horizontal="justify" vertical="top" wrapText="1"/>
      <protection locked="0"/>
    </xf>
    <xf numFmtId="0" fontId="32" fillId="0" borderId="87" xfId="0" applyFont="1" applyBorder="1" applyAlignment="1" applyProtection="1">
      <alignment horizontal="justify" vertical="top" wrapText="1"/>
      <protection locked="0"/>
    </xf>
    <xf numFmtId="0" fontId="32" fillId="0" borderId="93" xfId="0" applyFont="1" applyBorder="1" applyAlignment="1" applyProtection="1">
      <alignment horizontal="justify" vertical="top" wrapText="1"/>
      <protection locked="0"/>
    </xf>
    <xf numFmtId="0" fontId="63" fillId="0" borderId="56" xfId="0" applyFont="1" applyBorder="1" applyAlignment="1" applyProtection="1">
      <alignment horizontal="justify" vertical="center" wrapText="1"/>
      <protection locked="0"/>
    </xf>
    <xf numFmtId="0" fontId="63" fillId="0" borderId="52" xfId="0" applyFont="1" applyBorder="1" applyAlignment="1" applyProtection="1">
      <alignment horizontal="justify" vertical="center" wrapText="1"/>
      <protection locked="0"/>
    </xf>
    <xf numFmtId="0" fontId="63" fillId="0" borderId="59" xfId="0" applyFont="1" applyBorder="1" applyAlignment="1" applyProtection="1">
      <alignment horizontal="justify" vertical="center" wrapText="1"/>
      <protection locked="0"/>
    </xf>
    <xf numFmtId="165" fontId="59" fillId="26" borderId="69" xfId="1" applyNumberFormat="1" applyFont="1" applyFill="1" applyBorder="1" applyAlignment="1" applyProtection="1">
      <alignment horizontal="center" vertical="center"/>
      <protection hidden="1"/>
    </xf>
    <xf numFmtId="165" fontId="59" fillId="26" borderId="74" xfId="1" applyNumberFormat="1" applyFont="1" applyFill="1" applyBorder="1" applyAlignment="1" applyProtection="1">
      <alignment horizontal="center" vertical="center"/>
      <protection hidden="1"/>
    </xf>
    <xf numFmtId="165" fontId="59" fillId="26" borderId="77" xfId="1" applyNumberFormat="1" applyFont="1" applyFill="1" applyBorder="1" applyAlignment="1" applyProtection="1">
      <alignment horizontal="center" vertical="center"/>
      <protection hidden="1"/>
    </xf>
    <xf numFmtId="0" fontId="23" fillId="0" borderId="70" xfId="0" applyFont="1" applyBorder="1" applyAlignment="1" applyProtection="1">
      <alignment horizontal="center" vertical="center" textRotation="90" wrapText="1"/>
      <protection hidden="1"/>
    </xf>
    <xf numFmtId="0" fontId="23" fillId="0" borderId="75" xfId="0" applyFont="1" applyBorder="1" applyAlignment="1" applyProtection="1">
      <alignment horizontal="center" vertical="center" textRotation="90" wrapText="1"/>
      <protection hidden="1"/>
    </xf>
    <xf numFmtId="0" fontId="23" fillId="0" borderId="78" xfId="0" applyFont="1" applyBorder="1" applyAlignment="1" applyProtection="1">
      <alignment horizontal="center" vertical="center" textRotation="90" wrapText="1"/>
      <protection hidden="1"/>
    </xf>
    <xf numFmtId="9" fontId="59" fillId="26" borderId="70" xfId="0" applyNumberFormat="1" applyFont="1" applyFill="1" applyBorder="1" applyAlignment="1" applyProtection="1">
      <alignment horizontal="center" vertical="center"/>
      <protection hidden="1"/>
    </xf>
    <xf numFmtId="9" fontId="59" fillId="26" borderId="75" xfId="0" applyNumberFormat="1" applyFont="1" applyFill="1" applyBorder="1" applyAlignment="1" applyProtection="1">
      <alignment horizontal="center" vertical="center"/>
      <protection hidden="1"/>
    </xf>
    <xf numFmtId="9" fontId="59" fillId="26" borderId="78" xfId="0" applyNumberFormat="1" applyFont="1" applyFill="1" applyBorder="1" applyAlignment="1" applyProtection="1">
      <alignment horizontal="center" vertical="center"/>
      <protection hidden="1"/>
    </xf>
    <xf numFmtId="41" fontId="23" fillId="0" borderId="70" xfId="0" applyNumberFormat="1" applyFont="1" applyBorder="1" applyAlignment="1" applyProtection="1">
      <alignment horizontal="center" vertical="center" textRotation="90" wrapText="1"/>
      <protection hidden="1"/>
    </xf>
    <xf numFmtId="41" fontId="23" fillId="0" borderId="75" xfId="0" applyNumberFormat="1" applyFont="1" applyBorder="1" applyAlignment="1" applyProtection="1">
      <alignment horizontal="center" vertical="center" textRotation="90" wrapText="1"/>
      <protection hidden="1"/>
    </xf>
    <xf numFmtId="41" fontId="23" fillId="0" borderId="78" xfId="0" applyNumberFormat="1" applyFont="1" applyBorder="1" applyAlignment="1" applyProtection="1">
      <alignment horizontal="center" vertical="center" textRotation="90" wrapText="1"/>
      <protection hidden="1"/>
    </xf>
    <xf numFmtId="0" fontId="32" fillId="28" borderId="39" xfId="0" applyFont="1" applyFill="1" applyBorder="1" applyAlignment="1" applyProtection="1">
      <alignment horizontal="center" vertical="top"/>
      <protection hidden="1"/>
    </xf>
    <xf numFmtId="0" fontId="32" fillId="28" borderId="56" xfId="0" applyFont="1" applyFill="1" applyBorder="1" applyAlignment="1" applyProtection="1">
      <alignment horizontal="justify" vertical="top"/>
      <protection hidden="1"/>
    </xf>
    <xf numFmtId="0" fontId="32" fillId="28" borderId="59" xfId="0" applyFont="1" applyFill="1" applyBorder="1" applyAlignment="1" applyProtection="1">
      <alignment horizontal="justify" vertical="top"/>
      <protection hidden="1"/>
    </xf>
    <xf numFmtId="0" fontId="59" fillId="28" borderId="36" xfId="0" applyFont="1" applyFill="1" applyBorder="1" applyAlignment="1" applyProtection="1">
      <alignment horizontal="center" vertical="center"/>
      <protection hidden="1"/>
    </xf>
    <xf numFmtId="0" fontId="59" fillId="28" borderId="38" xfId="0" applyFont="1" applyFill="1" applyBorder="1" applyAlignment="1" applyProtection="1">
      <alignment horizontal="center" vertical="center"/>
      <protection hidden="1"/>
    </xf>
    <xf numFmtId="0" fontId="59" fillId="28" borderId="91" xfId="0" applyFont="1" applyFill="1" applyBorder="1" applyAlignment="1" applyProtection="1">
      <alignment horizontal="center" vertical="center"/>
      <protection hidden="1"/>
    </xf>
    <xf numFmtId="0" fontId="63" fillId="28" borderId="43" xfId="0" applyFont="1" applyFill="1" applyBorder="1" applyAlignment="1" applyProtection="1">
      <alignment vertical="center" wrapText="1"/>
      <protection locked="0"/>
    </xf>
    <xf numFmtId="0" fontId="63" fillId="28" borderId="44" xfId="0" applyFont="1" applyFill="1" applyBorder="1" applyAlignment="1" applyProtection="1">
      <alignment vertical="center" wrapText="1"/>
      <protection locked="0"/>
    </xf>
    <xf numFmtId="0" fontId="63" fillId="28" borderId="45" xfId="0" applyFont="1" applyFill="1" applyBorder="1" applyAlignment="1" applyProtection="1">
      <alignment vertical="center" wrapText="1"/>
      <protection locked="0"/>
    </xf>
    <xf numFmtId="0" fontId="63" fillId="15" borderId="56" xfId="0" applyFont="1" applyFill="1" applyBorder="1" applyAlignment="1" applyProtection="1">
      <alignment horizontal="justify" vertical="center"/>
      <protection hidden="1"/>
    </xf>
    <xf numFmtId="0" fontId="63" fillId="15" borderId="52" xfId="0" applyFont="1" applyFill="1" applyBorder="1" applyAlignment="1" applyProtection="1">
      <alignment horizontal="justify" vertical="center"/>
      <protection hidden="1"/>
    </xf>
    <xf numFmtId="0" fontId="63" fillId="15" borderId="59" xfId="0" applyFont="1" applyFill="1" applyBorder="1" applyAlignment="1" applyProtection="1">
      <alignment horizontal="justify" vertical="center"/>
      <protection hidden="1"/>
    </xf>
    <xf numFmtId="0" fontId="23" fillId="0" borderId="70" xfId="0" applyFont="1" applyBorder="1" applyAlignment="1" applyProtection="1">
      <alignment horizontal="center" vertical="center" textRotation="90"/>
      <protection hidden="1"/>
    </xf>
    <xf numFmtId="0" fontId="23" fillId="0" borderId="75" xfId="0" applyFont="1" applyBorder="1" applyAlignment="1" applyProtection="1">
      <alignment horizontal="center" vertical="center" textRotation="90"/>
      <protection hidden="1"/>
    </xf>
    <xf numFmtId="0" fontId="23" fillId="0" borderId="78" xfId="0" applyFont="1" applyBorder="1" applyAlignment="1" applyProtection="1">
      <alignment horizontal="center" vertical="center" textRotation="90"/>
      <protection hidden="1"/>
    </xf>
    <xf numFmtId="0" fontId="59" fillId="0" borderId="85" xfId="0" applyFont="1" applyBorder="1" applyAlignment="1" applyProtection="1">
      <alignment horizontal="center" vertical="center" textRotation="90"/>
      <protection locked="0"/>
    </xf>
    <xf numFmtId="0" fontId="59" fillId="0" borderId="90" xfId="0" applyFont="1" applyBorder="1" applyAlignment="1" applyProtection="1">
      <alignment horizontal="center" vertical="center" textRotation="90"/>
      <protection locked="0"/>
    </xf>
    <xf numFmtId="0" fontId="59" fillId="0" borderId="96" xfId="0" applyFont="1" applyBorder="1" applyAlignment="1" applyProtection="1">
      <alignment horizontal="center" vertical="center" textRotation="90"/>
      <protection locked="0"/>
    </xf>
    <xf numFmtId="0" fontId="59" fillId="0" borderId="57" xfId="0" applyFont="1" applyBorder="1" applyAlignment="1" applyProtection="1">
      <alignment horizontal="justify" vertical="center" wrapText="1"/>
      <protection locked="0"/>
    </xf>
    <xf numFmtId="0" fontId="59" fillId="0" borderId="58" xfId="0" applyFont="1" applyBorder="1" applyAlignment="1" applyProtection="1">
      <alignment horizontal="justify" vertical="center" wrapText="1"/>
      <protection locked="0"/>
    </xf>
    <xf numFmtId="0" fontId="59" fillId="0" borderId="60" xfId="0" applyFont="1" applyBorder="1" applyAlignment="1" applyProtection="1">
      <alignment horizontal="justify" vertical="center" wrapText="1"/>
      <protection locked="0"/>
    </xf>
    <xf numFmtId="0" fontId="59" fillId="0" borderId="82" xfId="0" applyFont="1" applyBorder="1" applyAlignment="1" applyProtection="1">
      <alignment horizontal="center" vertical="center"/>
      <protection locked="0"/>
    </xf>
    <xf numFmtId="0" fontId="59" fillId="0" borderId="88" xfId="0" applyFont="1" applyBorder="1" applyAlignment="1" applyProtection="1">
      <alignment horizontal="center" vertical="center"/>
      <protection locked="0"/>
    </xf>
    <xf numFmtId="0" fontId="59" fillId="0" borderId="94" xfId="0" applyFont="1" applyBorder="1" applyAlignment="1" applyProtection="1">
      <alignment horizontal="center" vertical="center"/>
      <protection locked="0"/>
    </xf>
    <xf numFmtId="0" fontId="23" fillId="15" borderId="80" xfId="0" applyFont="1" applyFill="1" applyBorder="1" applyAlignment="1" applyProtection="1">
      <alignment horizontal="center" vertical="center" wrapText="1"/>
      <protection hidden="1"/>
    </xf>
    <xf numFmtId="0" fontId="23" fillId="15" borderId="86" xfId="0" applyFont="1" applyFill="1" applyBorder="1" applyAlignment="1" applyProtection="1">
      <alignment horizontal="center" vertical="center" wrapText="1"/>
      <protection hidden="1"/>
    </xf>
    <xf numFmtId="0" fontId="23" fillId="15" borderId="92" xfId="0" applyFont="1" applyFill="1" applyBorder="1" applyAlignment="1" applyProtection="1">
      <alignment horizontal="center" vertical="center" wrapText="1"/>
      <protection hidden="1"/>
    </xf>
    <xf numFmtId="9" fontId="59" fillId="15" borderId="80" xfId="0" applyNumberFormat="1" applyFont="1" applyFill="1" applyBorder="1" applyAlignment="1" applyProtection="1">
      <alignment horizontal="center" vertical="center" wrapText="1"/>
      <protection hidden="1"/>
    </xf>
    <xf numFmtId="9" fontId="59" fillId="15" borderId="86" xfId="0" applyNumberFormat="1" applyFont="1" applyFill="1" applyBorder="1" applyAlignment="1" applyProtection="1">
      <alignment horizontal="center" vertical="center" wrapText="1"/>
      <protection hidden="1"/>
    </xf>
    <xf numFmtId="9" fontId="59" fillId="15" borderId="92" xfId="0" applyNumberFormat="1" applyFont="1" applyFill="1" applyBorder="1" applyAlignment="1" applyProtection="1">
      <alignment horizontal="center" vertical="center" wrapText="1"/>
      <protection hidden="1"/>
    </xf>
    <xf numFmtId="41" fontId="59" fillId="2" borderId="80" xfId="0" applyNumberFormat="1" applyFont="1" applyFill="1" applyBorder="1" applyAlignment="1" applyProtection="1">
      <alignment horizontal="center" vertical="center" wrapText="1"/>
      <protection hidden="1"/>
    </xf>
    <xf numFmtId="41" fontId="59" fillId="2" borderId="86" xfId="0" applyNumberFormat="1" applyFont="1" applyFill="1" applyBorder="1" applyAlignment="1" applyProtection="1">
      <alignment horizontal="center" vertical="center" wrapText="1"/>
      <protection hidden="1"/>
    </xf>
    <xf numFmtId="41" fontId="59" fillId="2" borderId="92" xfId="0" applyNumberFormat="1" applyFont="1" applyFill="1" applyBorder="1" applyAlignment="1" applyProtection="1">
      <alignment horizontal="center" vertical="center" wrapText="1"/>
      <protection hidden="1"/>
    </xf>
    <xf numFmtId="9" fontId="23" fillId="15" borderId="80" xfId="0" applyNumberFormat="1" applyFont="1" applyFill="1" applyBorder="1" applyAlignment="1" applyProtection="1">
      <alignment horizontal="center" vertical="center" wrapText="1"/>
      <protection hidden="1"/>
    </xf>
    <xf numFmtId="9" fontId="23" fillId="15" borderId="86" xfId="0" applyNumberFormat="1" applyFont="1" applyFill="1" applyBorder="1" applyAlignment="1" applyProtection="1">
      <alignment horizontal="center" vertical="center" wrapText="1"/>
      <protection hidden="1"/>
    </xf>
    <xf numFmtId="9" fontId="23" fillId="15" borderId="92" xfId="0" applyNumberFormat="1" applyFont="1" applyFill="1" applyBorder="1" applyAlignment="1" applyProtection="1">
      <alignment horizontal="center" vertical="center" wrapText="1"/>
      <protection hidden="1"/>
    </xf>
    <xf numFmtId="9" fontId="23" fillId="0" borderId="83" xfId="1" applyFont="1" applyBorder="1" applyAlignment="1" applyProtection="1">
      <alignment horizontal="center" vertical="center"/>
      <protection hidden="1"/>
    </xf>
    <xf numFmtId="9" fontId="23" fillId="0" borderId="89" xfId="1" applyFont="1" applyBorder="1" applyAlignment="1" applyProtection="1">
      <alignment horizontal="center" vertical="center"/>
      <protection hidden="1"/>
    </xf>
    <xf numFmtId="9" fontId="23" fillId="0" borderId="95" xfId="1" applyFont="1" applyBorder="1" applyAlignment="1" applyProtection="1">
      <alignment horizontal="center" vertical="center"/>
      <protection hidden="1"/>
    </xf>
    <xf numFmtId="1" fontId="59" fillId="0" borderId="57" xfId="0" applyNumberFormat="1" applyFont="1" applyBorder="1" applyAlignment="1" applyProtection="1">
      <alignment horizontal="center" vertical="center" textRotation="90" wrapText="1"/>
      <protection hidden="1"/>
    </xf>
    <xf numFmtId="1" fontId="59" fillId="0" borderId="58" xfId="0" applyNumberFormat="1" applyFont="1" applyBorder="1" applyAlignment="1" applyProtection="1">
      <alignment horizontal="center" vertical="center" textRotation="90" wrapText="1"/>
      <protection hidden="1"/>
    </xf>
    <xf numFmtId="1" fontId="59" fillId="0" borderId="60" xfId="0" applyNumberFormat="1" applyFont="1" applyBorder="1" applyAlignment="1" applyProtection="1">
      <alignment horizontal="center" vertical="center" textRotation="90" wrapText="1"/>
      <protection hidden="1"/>
    </xf>
    <xf numFmtId="0" fontId="61" fillId="2" borderId="36" xfId="0" applyFont="1" applyFill="1" applyBorder="1" applyAlignment="1" applyProtection="1">
      <alignment horizontal="center" vertical="center" wrapText="1"/>
      <protection locked="0"/>
    </xf>
    <xf numFmtId="0" fontId="61" fillId="2" borderId="37" xfId="0" applyFont="1" applyFill="1" applyBorder="1" applyAlignment="1" applyProtection="1">
      <alignment horizontal="center" vertical="center" wrapText="1"/>
      <protection locked="0"/>
    </xf>
    <xf numFmtId="0" fontId="61" fillId="2" borderId="101" xfId="0" applyFont="1" applyFill="1" applyBorder="1" applyAlignment="1" applyProtection="1">
      <alignment horizontal="center" vertical="center" wrapText="1"/>
      <protection locked="0"/>
    </xf>
    <xf numFmtId="0" fontId="61" fillId="2" borderId="38" xfId="0" applyFont="1" applyFill="1" applyBorder="1" applyAlignment="1" applyProtection="1">
      <alignment horizontal="center" vertical="center" wrapText="1"/>
      <protection locked="0"/>
    </xf>
    <xf numFmtId="0" fontId="61" fillId="2" borderId="0" xfId="0" applyFont="1" applyFill="1" applyBorder="1" applyAlignment="1" applyProtection="1">
      <alignment horizontal="center" vertical="center" wrapText="1"/>
      <protection locked="0"/>
    </xf>
    <xf numFmtId="0" fontId="61" fillId="2" borderId="97" xfId="0" applyFont="1" applyFill="1" applyBorder="1" applyAlignment="1" applyProtection="1">
      <alignment horizontal="center" vertical="center" wrapText="1"/>
      <protection locked="0"/>
    </xf>
    <xf numFmtId="0" fontId="61" fillId="2" borderId="39" xfId="0" applyFont="1" applyFill="1" applyBorder="1" applyAlignment="1" applyProtection="1">
      <alignment horizontal="center" vertical="center" wrapText="1"/>
      <protection locked="0"/>
    </xf>
    <xf numFmtId="0" fontId="61" fillId="2" borderId="40" xfId="0" applyFont="1" applyFill="1" applyBorder="1" applyAlignment="1" applyProtection="1">
      <alignment horizontal="center" vertical="center" wrapText="1"/>
      <protection locked="0"/>
    </xf>
    <xf numFmtId="0" fontId="61" fillId="2" borderId="102" xfId="0" applyFont="1" applyFill="1" applyBorder="1" applyAlignment="1" applyProtection="1">
      <alignment horizontal="center" vertical="center" wrapText="1"/>
      <protection locked="0"/>
    </xf>
    <xf numFmtId="0" fontId="47" fillId="0" borderId="36" xfId="0" applyFont="1" applyBorder="1" applyAlignment="1" applyProtection="1">
      <alignment horizontal="left" vertical="top" wrapText="1"/>
      <protection locked="0"/>
    </xf>
    <xf numFmtId="0" fontId="47" fillId="0" borderId="37" xfId="0" applyFont="1" applyBorder="1" applyAlignment="1" applyProtection="1">
      <alignment horizontal="left" vertical="top" wrapText="1"/>
      <protection locked="0"/>
    </xf>
    <xf numFmtId="0" fontId="47" fillId="0" borderId="101" xfId="0" applyFont="1" applyBorder="1" applyAlignment="1" applyProtection="1">
      <alignment horizontal="left" vertical="top" wrapText="1"/>
      <protection locked="0"/>
    </xf>
    <xf numFmtId="0" fontId="47" fillId="0" borderId="38" xfId="0" applyFont="1" applyBorder="1" applyAlignment="1" applyProtection="1">
      <alignment horizontal="left" vertical="top" wrapText="1"/>
      <protection locked="0"/>
    </xf>
    <xf numFmtId="0" fontId="47" fillId="0" borderId="0" xfId="0" applyFont="1" applyBorder="1" applyAlignment="1" applyProtection="1">
      <alignment horizontal="left" vertical="top" wrapText="1"/>
      <protection locked="0"/>
    </xf>
    <xf numFmtId="0" fontId="47" fillId="0" borderId="97" xfId="0" applyFont="1" applyBorder="1" applyAlignment="1" applyProtection="1">
      <alignment horizontal="left" vertical="top" wrapText="1"/>
      <protection locked="0"/>
    </xf>
    <xf numFmtId="0" fontId="47" fillId="0" borderId="39" xfId="0" applyFont="1" applyBorder="1" applyAlignment="1" applyProtection="1">
      <alignment horizontal="left" vertical="top" wrapText="1"/>
      <protection locked="0"/>
    </xf>
    <xf numFmtId="0" fontId="47" fillId="0" borderId="40" xfId="0" applyFont="1" applyBorder="1" applyAlignment="1" applyProtection="1">
      <alignment horizontal="left" vertical="top" wrapText="1"/>
      <protection locked="0"/>
    </xf>
    <xf numFmtId="0" fontId="47" fillId="0" borderId="102" xfId="0" applyFont="1" applyBorder="1" applyAlignment="1" applyProtection="1">
      <alignment horizontal="left" vertical="top" wrapText="1"/>
      <protection locked="0"/>
    </xf>
    <xf numFmtId="0" fontId="76" fillId="2" borderId="0" xfId="0" applyFont="1" applyFill="1" applyAlignment="1" applyProtection="1">
      <alignment horizontal="center" vertical="top"/>
      <protection locked="0"/>
    </xf>
    <xf numFmtId="0" fontId="76" fillId="2" borderId="40" xfId="0" applyFont="1" applyFill="1" applyBorder="1" applyAlignment="1" applyProtection="1">
      <alignment horizontal="left" vertical="top"/>
      <protection locked="0"/>
    </xf>
    <xf numFmtId="0" fontId="75" fillId="2" borderId="40" xfId="0" applyFont="1" applyFill="1" applyBorder="1" applyAlignment="1" applyProtection="1">
      <alignment horizontal="left" vertical="top" wrapText="1"/>
      <protection locked="0"/>
    </xf>
    <xf numFmtId="0" fontId="76" fillId="15" borderId="43" xfId="0" applyFont="1" applyFill="1" applyBorder="1" applyAlignment="1" applyProtection="1">
      <alignment horizontal="center" vertical="top"/>
      <protection locked="0"/>
    </xf>
    <xf numFmtId="0" fontId="76" fillId="15" borderId="56" xfId="0" applyFont="1" applyFill="1" applyBorder="1" applyAlignment="1" applyProtection="1">
      <alignment horizontal="center" vertical="top"/>
      <protection locked="0"/>
    </xf>
    <xf numFmtId="0" fontId="76" fillId="15" borderId="57" xfId="0" applyFont="1" applyFill="1" applyBorder="1" applyAlignment="1" applyProtection="1">
      <alignment horizontal="center" vertical="top"/>
      <protection locked="0"/>
    </xf>
    <xf numFmtId="0" fontId="76" fillId="2" borderId="0" xfId="0" applyFont="1" applyFill="1" applyBorder="1" applyAlignment="1" applyProtection="1">
      <alignment horizontal="left" vertical="top"/>
      <protection locked="0"/>
    </xf>
    <xf numFmtId="0" fontId="75" fillId="2" borderId="0" xfId="0" applyFont="1" applyFill="1" applyBorder="1" applyAlignment="1" applyProtection="1">
      <alignment horizontal="left" vertical="top" wrapText="1"/>
      <protection locked="0"/>
    </xf>
    <xf numFmtId="0" fontId="76" fillId="15" borderId="43" xfId="0" applyFont="1" applyFill="1" applyBorder="1" applyAlignment="1" applyProtection="1">
      <alignment horizontal="center" vertical="top" wrapText="1"/>
      <protection locked="0"/>
    </xf>
    <xf numFmtId="0" fontId="76" fillId="15" borderId="56" xfId="0" applyFont="1" applyFill="1" applyBorder="1" applyAlignment="1" applyProtection="1">
      <alignment horizontal="center" vertical="top" wrapText="1"/>
      <protection locked="0"/>
    </xf>
    <xf numFmtId="0" fontId="76" fillId="15" borderId="57" xfId="0" applyFont="1" applyFill="1" applyBorder="1" applyAlignment="1" applyProtection="1">
      <alignment horizontal="center" vertical="top" wrapText="1"/>
      <protection locked="0"/>
    </xf>
    <xf numFmtId="0" fontId="76" fillId="15" borderId="44" xfId="0" applyFont="1" applyFill="1" applyBorder="1" applyAlignment="1" applyProtection="1">
      <alignment horizontal="center" vertical="top" wrapText="1"/>
      <protection locked="0"/>
    </xf>
    <xf numFmtId="0" fontId="76" fillId="15" borderId="45" xfId="0" applyFont="1" applyFill="1" applyBorder="1" applyAlignment="1" applyProtection="1">
      <alignment horizontal="center" vertical="top" wrapText="1"/>
      <protection locked="0"/>
    </xf>
    <xf numFmtId="0" fontId="76" fillId="15" borderId="52" xfId="0" applyFont="1" applyFill="1" applyBorder="1" applyAlignment="1" applyProtection="1">
      <alignment horizontal="center" vertical="top" wrapText="1"/>
      <protection locked="0"/>
    </xf>
    <xf numFmtId="0" fontId="76" fillId="15" borderId="59" xfId="0" applyFont="1" applyFill="1" applyBorder="1" applyAlignment="1" applyProtection="1">
      <alignment horizontal="center" vertical="top" wrapText="1"/>
      <protection locked="0"/>
    </xf>
    <xf numFmtId="14" fontId="76" fillId="23" borderId="103" xfId="0" applyNumberFormat="1" applyFont="1" applyFill="1" applyBorder="1" applyAlignment="1" applyProtection="1">
      <alignment horizontal="center" vertical="top" wrapText="1"/>
      <protection locked="0"/>
    </xf>
    <xf numFmtId="14" fontId="76" fillId="23" borderId="105" xfId="0" applyNumberFormat="1" applyFont="1" applyFill="1" applyBorder="1" applyAlignment="1" applyProtection="1">
      <alignment horizontal="center" vertical="top" wrapText="1"/>
      <protection locked="0"/>
    </xf>
    <xf numFmtId="0" fontId="76" fillId="0" borderId="0" xfId="0" applyFont="1" applyFill="1" applyBorder="1" applyAlignment="1" applyProtection="1">
      <alignment horizontal="left" vertical="top"/>
      <protection locked="0"/>
    </xf>
    <xf numFmtId="0" fontId="79" fillId="0" borderId="43" xfId="0" applyFont="1" applyFill="1" applyBorder="1" applyAlignment="1" applyProtection="1">
      <alignment horizontal="center" vertical="top"/>
      <protection locked="0"/>
    </xf>
    <xf numFmtId="0" fontId="79" fillId="0" borderId="44" xfId="0" applyFont="1" applyFill="1" applyBorder="1" applyAlignment="1" applyProtection="1">
      <alignment horizontal="center" vertical="top"/>
      <protection locked="0"/>
    </xf>
    <xf numFmtId="0" fontId="79" fillId="0" borderId="45" xfId="0" applyFont="1" applyFill="1" applyBorder="1" applyAlignment="1" applyProtection="1">
      <alignment horizontal="center" vertical="top"/>
      <protection locked="0"/>
    </xf>
    <xf numFmtId="0" fontId="79" fillId="2" borderId="56" xfId="0" applyFont="1" applyFill="1" applyBorder="1" applyAlignment="1" applyProtection="1">
      <alignment vertical="top" wrapText="1"/>
      <protection locked="0"/>
    </xf>
    <xf numFmtId="0" fontId="79" fillId="2" borderId="52" xfId="0" applyFont="1" applyFill="1" applyBorder="1" applyAlignment="1" applyProtection="1">
      <alignment vertical="top" wrapText="1"/>
      <protection locked="0"/>
    </xf>
    <xf numFmtId="0" fontId="79" fillId="2" borderId="59" xfId="0" applyFont="1" applyFill="1" applyBorder="1" applyAlignment="1" applyProtection="1">
      <alignment vertical="top" wrapText="1"/>
      <protection locked="0"/>
    </xf>
    <xf numFmtId="0" fontId="79" fillId="15" borderId="56" xfId="0" applyFont="1" applyFill="1" applyBorder="1" applyAlignment="1" applyProtection="1">
      <alignment horizontal="justify" vertical="top"/>
      <protection locked="0"/>
    </xf>
    <xf numFmtId="0" fontId="79" fillId="15" borderId="52" xfId="0" applyFont="1" applyFill="1" applyBorder="1" applyAlignment="1" applyProtection="1">
      <alignment horizontal="justify" vertical="top"/>
      <protection locked="0"/>
    </xf>
    <xf numFmtId="0" fontId="79" fillId="15" borderId="59" xfId="0" applyFont="1" applyFill="1" applyBorder="1" applyAlignment="1" applyProtection="1">
      <alignment horizontal="justify" vertical="top"/>
      <protection locked="0"/>
    </xf>
    <xf numFmtId="0" fontId="76" fillId="15" borderId="52" xfId="0" applyFont="1" applyFill="1" applyBorder="1" applyAlignment="1" applyProtection="1">
      <alignment horizontal="center" vertical="top" textRotation="90" wrapText="1"/>
      <protection locked="0"/>
    </xf>
    <xf numFmtId="0" fontId="76" fillId="15" borderId="59" xfId="0" applyFont="1" applyFill="1" applyBorder="1" applyAlignment="1" applyProtection="1">
      <alignment horizontal="center" vertical="top" textRotation="90" wrapText="1"/>
      <protection locked="0"/>
    </xf>
    <xf numFmtId="0" fontId="76" fillId="15" borderId="54" xfId="0" applyFont="1" applyFill="1" applyBorder="1" applyAlignment="1" applyProtection="1">
      <alignment horizontal="center" vertical="top" wrapText="1"/>
      <protection locked="0"/>
    </xf>
    <xf numFmtId="0" fontId="76" fillId="15" borderId="58" xfId="0" applyFont="1" applyFill="1" applyBorder="1" applyAlignment="1" applyProtection="1">
      <alignment horizontal="center" vertical="top" wrapText="1"/>
      <protection locked="0"/>
    </xf>
    <xf numFmtId="0" fontId="76" fillId="15" borderId="62" xfId="0" applyFont="1" applyFill="1" applyBorder="1" applyAlignment="1" applyProtection="1">
      <alignment horizontal="center" vertical="top" wrapText="1"/>
      <protection locked="0"/>
    </xf>
    <xf numFmtId="0" fontId="76" fillId="15" borderId="44" xfId="0" applyFont="1" applyFill="1" applyBorder="1" applyAlignment="1" applyProtection="1">
      <alignment horizontal="center" vertical="top" textRotation="90" wrapText="1"/>
      <protection locked="0"/>
    </xf>
    <xf numFmtId="0" fontId="76" fillId="15" borderId="45" xfId="0" applyFont="1" applyFill="1" applyBorder="1" applyAlignment="1" applyProtection="1">
      <alignment horizontal="center" vertical="top" textRotation="90" wrapText="1"/>
      <protection locked="0"/>
    </xf>
    <xf numFmtId="0" fontId="76" fillId="15" borderId="60" xfId="0" applyFont="1" applyFill="1" applyBorder="1" applyAlignment="1" applyProtection="1">
      <alignment horizontal="center" vertical="top" wrapText="1"/>
      <protection locked="0"/>
    </xf>
    <xf numFmtId="9" fontId="77" fillId="15" borderId="56" xfId="0" applyNumberFormat="1" applyFont="1" applyFill="1" applyBorder="1" applyAlignment="1" applyProtection="1">
      <alignment horizontal="center" vertical="top" wrapText="1"/>
      <protection locked="0"/>
    </xf>
    <xf numFmtId="9" fontId="77" fillId="15" borderId="52" xfId="0" applyNumberFormat="1" applyFont="1" applyFill="1" applyBorder="1" applyAlignment="1" applyProtection="1">
      <alignment horizontal="center" vertical="top" wrapText="1"/>
      <protection locked="0"/>
    </xf>
    <xf numFmtId="9" fontId="77" fillId="15" borderId="59" xfId="0" applyNumberFormat="1" applyFont="1" applyFill="1" applyBorder="1" applyAlignment="1" applyProtection="1">
      <alignment horizontal="center" vertical="top" wrapText="1"/>
      <protection locked="0"/>
    </xf>
    <xf numFmtId="0" fontId="79" fillId="15" borderId="56" xfId="0" applyFont="1" applyFill="1" applyBorder="1" applyAlignment="1" applyProtection="1">
      <alignment horizontal="left" vertical="top" wrapText="1"/>
      <protection locked="0"/>
    </xf>
    <xf numFmtId="0" fontId="79" fillId="15" borderId="52" xfId="0" applyFont="1" applyFill="1" applyBorder="1" applyAlignment="1" applyProtection="1">
      <alignment horizontal="left" vertical="top" wrapText="1"/>
      <protection locked="0"/>
    </xf>
    <xf numFmtId="0" fontId="79" fillId="15" borderId="59" xfId="0" applyFont="1" applyFill="1" applyBorder="1" applyAlignment="1" applyProtection="1">
      <alignment horizontal="left" vertical="top" wrapText="1"/>
      <protection locked="0"/>
    </xf>
    <xf numFmtId="0" fontId="79" fillId="0" borderId="56" xfId="0" applyFont="1" applyBorder="1" applyAlignment="1" applyProtection="1">
      <alignment horizontal="justify" vertical="top" wrapText="1"/>
      <protection locked="0"/>
    </xf>
    <xf numFmtId="0" fontId="79" fillId="0" borderId="52" xfId="0" applyFont="1" applyBorder="1" applyAlignment="1" applyProtection="1">
      <alignment horizontal="justify" vertical="top" wrapText="1"/>
      <protection locked="0"/>
    </xf>
    <xf numFmtId="0" fontId="79" fillId="0" borderId="59" xfId="0" applyFont="1" applyBorder="1" applyAlignment="1" applyProtection="1">
      <alignment horizontal="justify" vertical="top" wrapText="1"/>
      <protection locked="0"/>
    </xf>
    <xf numFmtId="0" fontId="76" fillId="15" borderId="58" xfId="0" applyFont="1" applyFill="1" applyBorder="1" applyAlignment="1" applyProtection="1">
      <alignment horizontal="center" vertical="top" textRotation="90" wrapText="1"/>
      <protection locked="0"/>
    </xf>
    <xf numFmtId="0" fontId="76" fillId="15" borderId="60" xfId="0" applyFont="1" applyFill="1" applyBorder="1" applyAlignment="1" applyProtection="1">
      <alignment horizontal="center" vertical="top" textRotation="90" wrapText="1"/>
      <protection locked="0"/>
    </xf>
    <xf numFmtId="0" fontId="76" fillId="15" borderId="61" xfId="0" applyFont="1" applyFill="1" applyBorder="1" applyAlignment="1" applyProtection="1">
      <alignment horizontal="center" vertical="top" wrapText="1"/>
      <protection locked="0"/>
    </xf>
    <xf numFmtId="0" fontId="76" fillId="15" borderId="61" xfId="0" applyFont="1" applyFill="1" applyBorder="1" applyAlignment="1" applyProtection="1">
      <alignment horizontal="center" vertical="top" textRotation="90" wrapText="1"/>
      <protection locked="0"/>
    </xf>
    <xf numFmtId="0" fontId="79" fillId="0" borderId="54" xfId="0" applyFont="1" applyBorder="1" applyAlignment="1" applyProtection="1">
      <alignment horizontal="justify" vertical="top" wrapText="1"/>
      <protection locked="0"/>
    </xf>
    <xf numFmtId="41" fontId="77" fillId="0" borderId="56" xfId="0" applyNumberFormat="1" applyFont="1" applyBorder="1" applyAlignment="1" applyProtection="1">
      <alignment horizontal="center" vertical="top" textRotation="90" wrapText="1"/>
      <protection locked="0"/>
    </xf>
    <xf numFmtId="41" fontId="77" fillId="0" borderId="52" xfId="0" applyNumberFormat="1" applyFont="1" applyBorder="1" applyAlignment="1" applyProtection="1">
      <alignment horizontal="center" vertical="top" textRotation="90" wrapText="1"/>
      <protection locked="0"/>
    </xf>
    <xf numFmtId="41" fontId="77" fillId="0" borderId="59" xfId="0" applyNumberFormat="1" applyFont="1" applyBorder="1" applyAlignment="1" applyProtection="1">
      <alignment horizontal="center" vertical="top" textRotation="90" wrapText="1"/>
      <protection locked="0"/>
    </xf>
    <xf numFmtId="9" fontId="79" fillId="26" borderId="56" xfId="0" applyNumberFormat="1" applyFont="1" applyFill="1" applyBorder="1" applyAlignment="1" applyProtection="1">
      <alignment horizontal="center" vertical="top"/>
      <protection locked="0"/>
    </xf>
    <xf numFmtId="9" fontId="79" fillId="26" borderId="52" xfId="0" applyNumberFormat="1" applyFont="1" applyFill="1" applyBorder="1" applyAlignment="1" applyProtection="1">
      <alignment horizontal="center" vertical="top"/>
      <protection locked="0"/>
    </xf>
    <xf numFmtId="9" fontId="79" fillId="26" borderId="59" xfId="0" applyNumberFormat="1" applyFont="1" applyFill="1" applyBorder="1" applyAlignment="1" applyProtection="1">
      <alignment horizontal="center" vertical="top"/>
      <protection locked="0"/>
    </xf>
    <xf numFmtId="0" fontId="77" fillId="0" borderId="56" xfId="0" applyFont="1" applyBorder="1" applyAlignment="1" applyProtection="1">
      <alignment horizontal="center" vertical="top" textRotation="90"/>
      <protection locked="0"/>
    </xf>
    <xf numFmtId="0" fontId="77" fillId="0" borderId="52" xfId="0" applyFont="1" applyBorder="1" applyAlignment="1" applyProtection="1">
      <alignment horizontal="center" vertical="top" textRotation="90"/>
      <protection locked="0"/>
    </xf>
    <xf numFmtId="0" fontId="77" fillId="0" borderId="59" xfId="0" applyFont="1" applyBorder="1" applyAlignment="1" applyProtection="1">
      <alignment horizontal="center" vertical="top" textRotation="90"/>
      <protection locked="0"/>
    </xf>
    <xf numFmtId="0" fontId="79" fillId="0" borderId="56" xfId="0" applyFont="1" applyBorder="1" applyAlignment="1" applyProtection="1">
      <alignment horizontal="center" vertical="top" textRotation="90"/>
      <protection locked="0"/>
    </xf>
    <xf numFmtId="0" fontId="79" fillId="0" borderId="52" xfId="0" applyFont="1" applyBorder="1" applyAlignment="1" applyProtection="1">
      <alignment horizontal="center" vertical="top" textRotation="90"/>
      <protection locked="0"/>
    </xf>
    <xf numFmtId="0" fontId="79" fillId="0" borderId="59" xfId="0" applyFont="1" applyBorder="1" applyAlignment="1" applyProtection="1">
      <alignment horizontal="center" vertical="top" textRotation="90"/>
      <protection locked="0"/>
    </xf>
    <xf numFmtId="0" fontId="79" fillId="0" borderId="61" xfId="0" applyFont="1" applyFill="1" applyBorder="1" applyAlignment="1" applyProtection="1">
      <alignment horizontal="center" vertical="top"/>
      <protection locked="0"/>
    </xf>
    <xf numFmtId="9" fontId="77" fillId="0" borderId="56" xfId="1" applyFont="1" applyBorder="1" applyAlignment="1" applyProtection="1">
      <alignment horizontal="center" vertical="top"/>
      <protection locked="0"/>
    </xf>
    <xf numFmtId="9" fontId="77" fillId="0" borderId="52" xfId="1" applyFont="1" applyBorder="1" applyAlignment="1" applyProtection="1">
      <alignment horizontal="center" vertical="top"/>
      <protection locked="0"/>
    </xf>
    <xf numFmtId="9" fontId="77" fillId="0" borderId="59" xfId="1" applyFont="1" applyBorder="1" applyAlignment="1" applyProtection="1">
      <alignment horizontal="center" vertical="top"/>
      <protection locked="0"/>
    </xf>
    <xf numFmtId="1" fontId="79" fillId="0" borderId="56" xfId="0" applyNumberFormat="1" applyFont="1" applyBorder="1" applyAlignment="1" applyProtection="1">
      <alignment horizontal="center" vertical="top" textRotation="90" wrapText="1"/>
      <protection locked="0"/>
    </xf>
    <xf numFmtId="1" fontId="79" fillId="0" borderId="52" xfId="0" applyNumberFormat="1" applyFont="1" applyBorder="1" applyAlignment="1" applyProtection="1">
      <alignment horizontal="center" vertical="top" textRotation="90" wrapText="1"/>
      <protection locked="0"/>
    </xf>
    <xf numFmtId="1" fontId="79" fillId="0" borderId="59" xfId="0" applyNumberFormat="1" applyFont="1" applyBorder="1" applyAlignment="1" applyProtection="1">
      <alignment horizontal="center" vertical="top" textRotation="90" wrapText="1"/>
      <protection locked="0"/>
    </xf>
    <xf numFmtId="165" fontId="79" fillId="26" borderId="56" xfId="1" applyNumberFormat="1" applyFont="1" applyFill="1" applyBorder="1" applyAlignment="1" applyProtection="1">
      <alignment horizontal="center" vertical="top"/>
      <protection locked="0"/>
    </xf>
    <xf numFmtId="165" fontId="79" fillId="26" borderId="52" xfId="1" applyNumberFormat="1" applyFont="1" applyFill="1" applyBorder="1" applyAlignment="1" applyProtection="1">
      <alignment horizontal="center" vertical="top"/>
      <protection locked="0"/>
    </xf>
    <xf numFmtId="165" fontId="79" fillId="26" borderId="59" xfId="1" applyNumberFormat="1" applyFont="1" applyFill="1" applyBorder="1" applyAlignment="1" applyProtection="1">
      <alignment horizontal="center" vertical="top"/>
      <protection locked="0"/>
    </xf>
    <xf numFmtId="0" fontId="77" fillId="0" borderId="56" xfId="0" applyFont="1" applyBorder="1" applyAlignment="1" applyProtection="1">
      <alignment horizontal="center" vertical="top" textRotation="90" wrapText="1"/>
      <protection locked="0"/>
    </xf>
    <xf numFmtId="0" fontId="77" fillId="0" borderId="52" xfId="0" applyFont="1" applyBorder="1" applyAlignment="1" applyProtection="1">
      <alignment horizontal="center" vertical="top" textRotation="90" wrapText="1"/>
      <protection locked="0"/>
    </xf>
    <xf numFmtId="0" fontId="77" fillId="0" borderId="59" xfId="0" applyFont="1" applyBorder="1" applyAlignment="1" applyProtection="1">
      <alignment horizontal="center" vertical="top" textRotation="90" wrapText="1"/>
      <protection locked="0"/>
    </xf>
    <xf numFmtId="0" fontId="79" fillId="0" borderId="56" xfId="0" applyFont="1" applyBorder="1" applyAlignment="1" applyProtection="1">
      <alignment horizontal="center" vertical="top"/>
      <protection locked="0"/>
    </xf>
    <xf numFmtId="0" fontId="79" fillId="0" borderId="52" xfId="0" applyFont="1" applyBorder="1" applyAlignment="1" applyProtection="1">
      <alignment horizontal="center" vertical="top"/>
      <protection locked="0"/>
    </xf>
    <xf numFmtId="0" fontId="79" fillId="0" borderId="59" xfId="0" applyFont="1" applyBorder="1" applyAlignment="1" applyProtection="1">
      <alignment horizontal="center" vertical="top"/>
      <protection locked="0"/>
    </xf>
    <xf numFmtId="0" fontId="77" fillId="15" borderId="56" xfId="0" applyFont="1" applyFill="1" applyBorder="1" applyAlignment="1" applyProtection="1">
      <alignment horizontal="center" vertical="top" wrapText="1"/>
      <protection locked="0"/>
    </xf>
    <xf numFmtId="0" fontId="77" fillId="15" borderId="52" xfId="0" applyFont="1" applyFill="1" applyBorder="1" applyAlignment="1" applyProtection="1">
      <alignment horizontal="center" vertical="top" wrapText="1"/>
      <protection locked="0"/>
    </xf>
    <xf numFmtId="0" fontId="77" fillId="15" borderId="59" xfId="0" applyFont="1" applyFill="1" applyBorder="1" applyAlignment="1" applyProtection="1">
      <alignment horizontal="center" vertical="top" wrapText="1"/>
      <protection locked="0"/>
    </xf>
    <xf numFmtId="9" fontId="79" fillId="15" borderId="56" xfId="0" applyNumberFormat="1" applyFont="1" applyFill="1" applyBorder="1" applyAlignment="1" applyProtection="1">
      <alignment horizontal="center" vertical="top" wrapText="1"/>
      <protection locked="0"/>
    </xf>
    <xf numFmtId="9" fontId="79" fillId="15" borderId="52" xfId="0" applyNumberFormat="1" applyFont="1" applyFill="1" applyBorder="1" applyAlignment="1" applyProtection="1">
      <alignment horizontal="center" vertical="top" wrapText="1"/>
      <protection locked="0"/>
    </xf>
    <xf numFmtId="9" fontId="79" fillId="15" borderId="59" xfId="0" applyNumberFormat="1" applyFont="1" applyFill="1" applyBorder="1" applyAlignment="1" applyProtection="1">
      <alignment horizontal="center" vertical="top" wrapText="1"/>
      <protection locked="0"/>
    </xf>
    <xf numFmtId="41" fontId="79" fillId="2" borderId="56" xfId="0" applyNumberFormat="1" applyFont="1" applyFill="1" applyBorder="1" applyAlignment="1" applyProtection="1">
      <alignment horizontal="center" vertical="top" wrapText="1"/>
      <protection locked="0"/>
    </xf>
    <xf numFmtId="41" fontId="79" fillId="2" borderId="52" xfId="0" applyNumberFormat="1" applyFont="1" applyFill="1" applyBorder="1" applyAlignment="1" applyProtection="1">
      <alignment horizontal="center" vertical="top" wrapText="1"/>
      <protection locked="0"/>
    </xf>
    <xf numFmtId="41" fontId="79" fillId="2" borderId="59" xfId="0" applyNumberFormat="1" applyFont="1" applyFill="1" applyBorder="1" applyAlignment="1" applyProtection="1">
      <alignment horizontal="center" vertical="top" wrapText="1"/>
      <protection locked="0"/>
    </xf>
    <xf numFmtId="0" fontId="75" fillId="0" borderId="100" xfId="0" applyFont="1" applyFill="1" applyBorder="1" applyAlignment="1" applyProtection="1">
      <alignment horizontal="center" vertical="top"/>
      <protection locked="0"/>
    </xf>
    <xf numFmtId="0" fontId="75" fillId="0" borderId="110" xfId="0" applyFont="1" applyFill="1" applyBorder="1" applyAlignment="1" applyProtection="1">
      <alignment horizontal="center" vertical="top"/>
      <protection locked="0"/>
    </xf>
    <xf numFmtId="0" fontId="75" fillId="0" borderId="113" xfId="0" applyFont="1" applyFill="1" applyBorder="1" applyAlignment="1" applyProtection="1">
      <alignment horizontal="center" vertical="top"/>
      <protection locked="0"/>
    </xf>
    <xf numFmtId="0" fontId="77" fillId="0" borderId="54" xfId="0" applyFont="1" applyBorder="1" applyAlignment="1" applyProtection="1">
      <alignment horizontal="center" vertical="top" textRotation="90" wrapText="1"/>
      <protection locked="0"/>
    </xf>
    <xf numFmtId="9" fontId="79" fillId="26" borderId="54" xfId="0" applyNumberFormat="1" applyFont="1" applyFill="1" applyBorder="1" applyAlignment="1" applyProtection="1">
      <alignment horizontal="center" vertical="top"/>
      <protection locked="0"/>
    </xf>
    <xf numFmtId="41" fontId="77" fillId="0" borderId="54" xfId="0" applyNumberFormat="1" applyFont="1" applyBorder="1" applyAlignment="1" applyProtection="1">
      <alignment horizontal="center" vertical="top" textRotation="90" wrapText="1"/>
      <protection locked="0"/>
    </xf>
    <xf numFmtId="0" fontId="77" fillId="0" borderId="54" xfId="0" applyFont="1" applyBorder="1" applyAlignment="1" applyProtection="1">
      <alignment horizontal="center" vertical="top" textRotation="90"/>
      <protection locked="0"/>
    </xf>
    <xf numFmtId="0" fontId="79" fillId="0" borderId="54" xfId="0" applyFont="1" applyBorder="1" applyAlignment="1" applyProtection="1">
      <alignment horizontal="center" vertical="top" textRotation="90"/>
      <protection locked="0"/>
    </xf>
    <xf numFmtId="41" fontId="79" fillId="2" borderId="54" xfId="0" applyNumberFormat="1" applyFont="1" applyFill="1" applyBorder="1" applyAlignment="1" applyProtection="1">
      <alignment horizontal="center" vertical="top" wrapText="1"/>
      <protection locked="0"/>
    </xf>
    <xf numFmtId="9" fontId="77" fillId="15" borderId="54" xfId="0" applyNumberFormat="1" applyFont="1" applyFill="1" applyBorder="1" applyAlignment="1" applyProtection="1">
      <alignment horizontal="center" vertical="top" wrapText="1"/>
      <protection locked="0"/>
    </xf>
    <xf numFmtId="9" fontId="77" fillId="0" borderId="54" xfId="1" applyFont="1" applyBorder="1" applyAlignment="1" applyProtection="1">
      <alignment horizontal="center" vertical="top"/>
      <protection locked="0"/>
    </xf>
    <xf numFmtId="1" fontId="79" fillId="0" borderId="54" xfId="0" applyNumberFormat="1" applyFont="1" applyBorder="1" applyAlignment="1" applyProtection="1">
      <alignment horizontal="center" vertical="top" textRotation="90" wrapText="1"/>
      <protection locked="0"/>
    </xf>
    <xf numFmtId="165" fontId="79" fillId="26" borderId="54" xfId="1" applyNumberFormat="1" applyFont="1" applyFill="1" applyBorder="1" applyAlignment="1" applyProtection="1">
      <alignment horizontal="center" vertical="top"/>
      <protection locked="0"/>
    </xf>
    <xf numFmtId="0" fontId="79" fillId="0" borderId="54" xfId="0" applyFont="1" applyBorder="1" applyAlignment="1" applyProtection="1">
      <alignment horizontal="center" vertical="top"/>
      <protection locked="0"/>
    </xf>
    <xf numFmtId="0" fontId="77" fillId="15" borderId="54" xfId="0" applyFont="1" applyFill="1" applyBorder="1" applyAlignment="1" applyProtection="1">
      <alignment horizontal="center" vertical="top" wrapText="1"/>
      <protection locked="0"/>
    </xf>
    <xf numFmtId="9" fontId="79" fillId="15" borderId="54" xfId="0" applyNumberFormat="1" applyFont="1" applyFill="1" applyBorder="1" applyAlignment="1" applyProtection="1">
      <alignment horizontal="center" vertical="top" wrapText="1"/>
      <protection locked="0"/>
    </xf>
    <xf numFmtId="0" fontId="79" fillId="2" borderId="54" xfId="0" applyFont="1" applyFill="1" applyBorder="1" applyAlignment="1" applyProtection="1">
      <alignment vertical="top" wrapText="1"/>
      <protection locked="0"/>
    </xf>
    <xf numFmtId="0" fontId="79" fillId="15" borderId="54" xfId="0" applyFont="1" applyFill="1" applyBorder="1" applyAlignment="1" applyProtection="1">
      <alignment horizontal="justify" vertical="top"/>
      <protection locked="0"/>
    </xf>
    <xf numFmtId="9" fontId="75" fillId="26" borderId="64" xfId="0" applyNumberFormat="1" applyFont="1" applyFill="1" applyBorder="1" applyAlignment="1" applyProtection="1">
      <alignment horizontal="center" vertical="top"/>
      <protection locked="0"/>
    </xf>
    <xf numFmtId="9" fontId="75" fillId="26" borderId="114" xfId="0" applyNumberFormat="1" applyFont="1" applyFill="1" applyBorder="1" applyAlignment="1" applyProtection="1">
      <alignment horizontal="center" vertical="top"/>
      <protection locked="0"/>
    </xf>
    <xf numFmtId="0" fontId="76" fillId="0" borderId="64" xfId="0" applyFont="1" applyBorder="1" applyAlignment="1" applyProtection="1">
      <alignment horizontal="center" vertical="top" textRotation="90"/>
      <protection locked="0"/>
    </xf>
    <xf numFmtId="0" fontId="76" fillId="0" borderId="114" xfId="0" applyFont="1" applyBorder="1" applyAlignment="1" applyProtection="1">
      <alignment horizontal="center" vertical="top" textRotation="90"/>
      <protection locked="0"/>
    </xf>
    <xf numFmtId="0" fontId="75" fillId="0" borderId="64" xfId="0" applyFont="1" applyBorder="1" applyAlignment="1" applyProtection="1">
      <alignment horizontal="center" vertical="top" textRotation="90"/>
      <protection locked="0"/>
    </xf>
    <xf numFmtId="0" fontId="75" fillId="0" borderId="114" xfId="0" applyFont="1" applyBorder="1" applyAlignment="1" applyProtection="1">
      <alignment horizontal="center" vertical="top" textRotation="90"/>
      <protection locked="0"/>
    </xf>
    <xf numFmtId="41" fontId="75" fillId="2" borderId="64" xfId="0" applyNumberFormat="1" applyFont="1" applyFill="1" applyBorder="1" applyAlignment="1" applyProtection="1">
      <alignment horizontal="center" vertical="top" wrapText="1"/>
      <protection locked="0"/>
    </xf>
    <xf numFmtId="41" fontId="75" fillId="2" borderId="114" xfId="0" applyNumberFormat="1" applyFont="1" applyFill="1" applyBorder="1" applyAlignment="1" applyProtection="1">
      <alignment horizontal="center" vertical="top" wrapText="1"/>
      <protection locked="0"/>
    </xf>
    <xf numFmtId="9" fontId="76" fillId="15" borderId="64" xfId="0" applyNumberFormat="1" applyFont="1" applyFill="1" applyBorder="1" applyAlignment="1" applyProtection="1">
      <alignment horizontal="center" vertical="top" wrapText="1"/>
      <protection locked="0"/>
    </xf>
    <xf numFmtId="9" fontId="76" fillId="15" borderId="114" xfId="0" applyNumberFormat="1" applyFont="1" applyFill="1" applyBorder="1" applyAlignment="1" applyProtection="1">
      <alignment horizontal="center" vertical="top" wrapText="1"/>
      <protection locked="0"/>
    </xf>
    <xf numFmtId="9" fontId="76" fillId="0" borderId="64" xfId="1" applyFont="1" applyBorder="1" applyAlignment="1" applyProtection="1">
      <alignment horizontal="center" vertical="top"/>
      <protection locked="0"/>
    </xf>
    <xf numFmtId="9" fontId="76" fillId="0" borderId="114" xfId="1" applyFont="1" applyBorder="1" applyAlignment="1" applyProtection="1">
      <alignment horizontal="center" vertical="top"/>
      <protection locked="0"/>
    </xf>
    <xf numFmtId="1" fontId="75" fillId="0" borderId="64" xfId="0" applyNumberFormat="1" applyFont="1" applyBorder="1" applyAlignment="1" applyProtection="1">
      <alignment horizontal="center" vertical="top" textRotation="90" wrapText="1"/>
      <protection locked="0"/>
    </xf>
    <xf numFmtId="1" fontId="75" fillId="0" borderId="114" xfId="0" applyNumberFormat="1" applyFont="1" applyBorder="1" applyAlignment="1" applyProtection="1">
      <alignment horizontal="center" vertical="top" textRotation="90" wrapText="1"/>
      <protection locked="0"/>
    </xf>
    <xf numFmtId="165" fontId="75" fillId="26" borderId="64" xfId="1" applyNumberFormat="1" applyFont="1" applyFill="1" applyBorder="1" applyAlignment="1" applyProtection="1">
      <alignment horizontal="center" vertical="top"/>
      <protection locked="0"/>
    </xf>
    <xf numFmtId="165" fontId="75" fillId="26" borderId="114" xfId="1" applyNumberFormat="1" applyFont="1" applyFill="1" applyBorder="1" applyAlignment="1" applyProtection="1">
      <alignment horizontal="center" vertical="top"/>
      <protection locked="0"/>
    </xf>
    <xf numFmtId="0" fontId="76" fillId="0" borderId="64" xfId="0" applyFont="1" applyBorder="1" applyAlignment="1" applyProtection="1">
      <alignment horizontal="center" vertical="top" textRotation="90" wrapText="1"/>
      <protection locked="0"/>
    </xf>
    <xf numFmtId="0" fontId="76" fillId="0" borderId="114" xfId="0" applyFont="1" applyBorder="1" applyAlignment="1" applyProtection="1">
      <alignment horizontal="center" vertical="top" textRotation="90" wrapText="1"/>
      <protection locked="0"/>
    </xf>
    <xf numFmtId="41" fontId="76" fillId="0" borderId="64" xfId="0" applyNumberFormat="1" applyFont="1" applyBorder="1" applyAlignment="1" applyProtection="1">
      <alignment horizontal="center" vertical="top" textRotation="90" wrapText="1"/>
      <protection locked="0"/>
    </xf>
    <xf numFmtId="41" fontId="76" fillId="0" borderId="114" xfId="0" applyNumberFormat="1" applyFont="1" applyBorder="1" applyAlignment="1" applyProtection="1">
      <alignment horizontal="center" vertical="top" textRotation="90" wrapText="1"/>
      <protection locked="0"/>
    </xf>
    <xf numFmtId="0" fontId="79" fillId="0" borderId="64" xfId="0" applyFont="1" applyBorder="1" applyAlignment="1" applyProtection="1">
      <alignment horizontal="justify" vertical="top" wrapText="1"/>
      <protection locked="0"/>
    </xf>
    <xf numFmtId="0" fontId="79" fillId="0" borderId="114" xfId="0" applyFont="1" applyBorder="1" applyAlignment="1" applyProtection="1">
      <alignment horizontal="justify" vertical="top" wrapText="1"/>
      <protection locked="0"/>
    </xf>
    <xf numFmtId="0" fontId="75" fillId="0" borderId="64" xfId="0" applyFont="1" applyBorder="1" applyAlignment="1" applyProtection="1">
      <alignment horizontal="justify" vertical="top" wrapText="1"/>
      <protection locked="0"/>
    </xf>
    <xf numFmtId="0" fontId="75" fillId="0" borderId="114" xfId="0" applyFont="1" applyBorder="1" applyAlignment="1" applyProtection="1">
      <alignment horizontal="justify" vertical="top" wrapText="1"/>
      <protection locked="0"/>
    </xf>
    <xf numFmtId="0" fontId="75" fillId="0" borderId="64" xfId="0" applyFont="1" applyBorder="1" applyAlignment="1" applyProtection="1">
      <alignment horizontal="center" vertical="top"/>
      <protection locked="0"/>
    </xf>
    <xf numFmtId="0" fontId="75" fillId="0" borderId="114" xfId="0" applyFont="1" applyBorder="1" applyAlignment="1" applyProtection="1">
      <alignment horizontal="center" vertical="top"/>
      <protection locked="0"/>
    </xf>
    <xf numFmtId="0" fontId="76" fillId="15" borderId="64" xfId="0" applyFont="1" applyFill="1" applyBorder="1" applyAlignment="1" applyProtection="1">
      <alignment horizontal="center" vertical="top" wrapText="1"/>
      <protection locked="0"/>
    </xf>
    <xf numFmtId="0" fontId="76" fillId="15" borderId="114" xfId="0" applyFont="1" applyFill="1" applyBorder="1" applyAlignment="1" applyProtection="1">
      <alignment horizontal="center" vertical="top" wrapText="1"/>
      <protection locked="0"/>
    </xf>
    <xf numFmtId="9" fontId="75" fillId="15" borderId="64" xfId="0" applyNumberFormat="1" applyFont="1" applyFill="1" applyBorder="1" applyAlignment="1" applyProtection="1">
      <alignment horizontal="center" vertical="top" wrapText="1"/>
      <protection locked="0"/>
    </xf>
    <xf numFmtId="9" fontId="75" fillId="15" borderId="114" xfId="0" applyNumberFormat="1" applyFont="1" applyFill="1" applyBorder="1" applyAlignment="1" applyProtection="1">
      <alignment horizontal="center" vertical="top" wrapText="1"/>
      <protection locked="0"/>
    </xf>
    <xf numFmtId="0" fontId="75" fillId="2" borderId="64" xfId="0" applyFont="1" applyFill="1" applyBorder="1" applyAlignment="1" applyProtection="1">
      <alignment vertical="top" wrapText="1"/>
      <protection locked="0"/>
    </xf>
    <xf numFmtId="0" fontId="75" fillId="2" borderId="114" xfId="0" applyFont="1" applyFill="1" applyBorder="1" applyAlignment="1" applyProtection="1">
      <alignment vertical="top" wrapText="1"/>
      <protection locked="0"/>
    </xf>
    <xf numFmtId="0" fontId="75" fillId="15" borderId="64" xfId="0" applyFont="1" applyFill="1" applyBorder="1" applyAlignment="1" applyProtection="1">
      <alignment horizontal="justify" vertical="top"/>
      <protection locked="0"/>
    </xf>
    <xf numFmtId="0" fontId="75" fillId="15" borderId="114" xfId="0" applyFont="1" applyFill="1" applyBorder="1" applyAlignment="1" applyProtection="1">
      <alignment horizontal="justify" vertical="top"/>
      <protection locked="0"/>
    </xf>
    <xf numFmtId="0" fontId="75" fillId="0" borderId="52" xfId="0" applyFont="1" applyBorder="1" applyAlignment="1" applyProtection="1">
      <alignment horizontal="justify" vertical="top" wrapText="1"/>
      <protection locked="0"/>
    </xf>
    <xf numFmtId="0" fontId="75" fillId="0" borderId="72" xfId="0" applyFont="1" applyFill="1" applyBorder="1" applyAlignment="1" applyProtection="1">
      <alignment horizontal="center" vertical="top"/>
      <protection locked="0"/>
    </xf>
    <xf numFmtId="0" fontId="75" fillId="0" borderId="44" xfId="0" applyFont="1" applyFill="1" applyBorder="1" applyAlignment="1" applyProtection="1">
      <alignment horizontal="center" vertical="top"/>
      <protection locked="0"/>
    </xf>
    <xf numFmtId="0" fontId="75" fillId="0" borderId="106" xfId="0" applyFont="1" applyFill="1" applyBorder="1" applyAlignment="1" applyProtection="1">
      <alignment horizontal="center" vertical="top"/>
      <protection locked="0"/>
    </xf>
    <xf numFmtId="0" fontId="75" fillId="0" borderId="65" xfId="0" applyFont="1" applyFill="1" applyBorder="1" applyAlignment="1" applyProtection="1">
      <alignment horizontal="center" vertical="top"/>
      <protection locked="0"/>
    </xf>
    <xf numFmtId="0" fontId="75" fillId="0" borderId="116" xfId="0" applyFont="1" applyFill="1" applyBorder="1" applyAlignment="1" applyProtection="1">
      <alignment horizontal="center" vertical="top"/>
      <protection locked="0"/>
    </xf>
    <xf numFmtId="0" fontId="75" fillId="0" borderId="63" xfId="0" applyFont="1" applyFill="1" applyBorder="1" applyAlignment="1" applyProtection="1">
      <alignment horizontal="center" vertical="top"/>
      <protection locked="0"/>
    </xf>
    <xf numFmtId="0" fontId="59" fillId="0" borderId="36" xfId="0" applyFont="1" applyFill="1" applyBorder="1" applyAlignment="1" applyProtection="1">
      <alignment horizontal="center" vertical="center"/>
      <protection locked="0"/>
    </xf>
    <xf numFmtId="0" fontId="59" fillId="0" borderId="38" xfId="0" applyFont="1" applyFill="1" applyBorder="1" applyAlignment="1" applyProtection="1">
      <alignment horizontal="center" vertical="center"/>
      <protection locked="0"/>
    </xf>
    <xf numFmtId="0" fontId="59" fillId="0" borderId="91" xfId="0" applyFont="1" applyFill="1" applyBorder="1" applyAlignment="1" applyProtection="1">
      <alignment horizontal="center" vertical="center"/>
      <protection locked="0"/>
    </xf>
    <xf numFmtId="0" fontId="59" fillId="0" borderId="36" xfId="0" applyFont="1" applyFill="1" applyBorder="1" applyAlignment="1" applyProtection="1">
      <alignment horizontal="center" vertical="top" wrapText="1"/>
      <protection locked="0"/>
    </xf>
    <xf numFmtId="0" fontId="59" fillId="0" borderId="38" xfId="0" applyFont="1" applyFill="1" applyBorder="1" applyAlignment="1" applyProtection="1">
      <alignment horizontal="center" vertical="top" wrapText="1"/>
      <protection locked="0"/>
    </xf>
    <xf numFmtId="0" fontId="59" fillId="0" borderId="91" xfId="0" applyFont="1" applyFill="1" applyBorder="1" applyAlignment="1" applyProtection="1">
      <alignment horizontal="center" vertical="top" wrapText="1"/>
      <protection locked="0"/>
    </xf>
    <xf numFmtId="0" fontId="76" fillId="0" borderId="52" xfId="0" applyFont="1" applyBorder="1" applyAlignment="1" applyProtection="1">
      <alignment horizontal="center" vertical="top" textRotation="90" wrapText="1"/>
      <protection locked="0"/>
    </xf>
    <xf numFmtId="9" fontId="75" fillId="26" borderId="52" xfId="0" applyNumberFormat="1" applyFont="1" applyFill="1" applyBorder="1" applyAlignment="1" applyProtection="1">
      <alignment horizontal="center" vertical="top"/>
      <protection locked="0"/>
    </xf>
    <xf numFmtId="41" fontId="76" fillId="0" borderId="52" xfId="0" applyNumberFormat="1" applyFont="1" applyBorder="1" applyAlignment="1" applyProtection="1">
      <alignment horizontal="center" vertical="top" textRotation="90" wrapText="1"/>
      <protection locked="0"/>
    </xf>
    <xf numFmtId="0" fontId="76" fillId="0" borderId="52" xfId="0" applyFont="1" applyBorder="1" applyAlignment="1" applyProtection="1">
      <alignment horizontal="center" vertical="top" textRotation="90"/>
      <protection locked="0"/>
    </xf>
    <xf numFmtId="0" fontId="75" fillId="0" borderId="52" xfId="0" applyFont="1" applyBorder="1" applyAlignment="1" applyProtection="1">
      <alignment horizontal="center" vertical="top" textRotation="90"/>
      <protection locked="0"/>
    </xf>
    <xf numFmtId="41" fontId="75" fillId="2" borderId="52" xfId="0" applyNumberFormat="1" applyFont="1" applyFill="1" applyBorder="1" applyAlignment="1" applyProtection="1">
      <alignment horizontal="center" vertical="top" wrapText="1"/>
      <protection locked="0"/>
    </xf>
    <xf numFmtId="9" fontId="76" fillId="15" borderId="52" xfId="0" applyNumberFormat="1" applyFont="1" applyFill="1" applyBorder="1" applyAlignment="1" applyProtection="1">
      <alignment horizontal="center" vertical="top" wrapText="1"/>
      <protection locked="0"/>
    </xf>
    <xf numFmtId="9" fontId="76" fillId="0" borderId="52" xfId="1" applyFont="1" applyBorder="1" applyAlignment="1" applyProtection="1">
      <alignment horizontal="center" vertical="top"/>
      <protection locked="0"/>
    </xf>
    <xf numFmtId="1" fontId="75" fillId="0" borderId="52" xfId="0" applyNumberFormat="1" applyFont="1" applyBorder="1" applyAlignment="1" applyProtection="1">
      <alignment horizontal="center" vertical="top" textRotation="90" wrapText="1"/>
      <protection locked="0"/>
    </xf>
    <xf numFmtId="165" fontId="75" fillId="26" borderId="52" xfId="1" applyNumberFormat="1" applyFont="1" applyFill="1" applyBorder="1" applyAlignment="1" applyProtection="1">
      <alignment horizontal="center" vertical="top"/>
      <protection locked="0"/>
    </xf>
    <xf numFmtId="0" fontId="75" fillId="0" borderId="52" xfId="0" applyFont="1" applyBorder="1" applyAlignment="1" applyProtection="1">
      <alignment horizontal="center" vertical="top"/>
      <protection locked="0"/>
    </xf>
    <xf numFmtId="9" fontId="75" fillId="15" borderId="52" xfId="0" applyNumberFormat="1" applyFont="1" applyFill="1" applyBorder="1" applyAlignment="1" applyProtection="1">
      <alignment horizontal="center" vertical="top" wrapText="1"/>
      <protection locked="0"/>
    </xf>
    <xf numFmtId="0" fontId="75" fillId="2" borderId="52" xfId="0" applyFont="1" applyFill="1" applyBorder="1" applyAlignment="1" applyProtection="1">
      <alignment vertical="top" wrapText="1"/>
      <protection locked="0"/>
    </xf>
    <xf numFmtId="0" fontId="75" fillId="15" borderId="52" xfId="0" applyFont="1" applyFill="1" applyBorder="1" applyAlignment="1" applyProtection="1">
      <alignment horizontal="justify" vertical="top"/>
      <protection locked="0"/>
    </xf>
    <xf numFmtId="9" fontId="59" fillId="26" borderId="70" xfId="0" applyNumberFormat="1" applyFont="1" applyFill="1" applyBorder="1" applyAlignment="1" applyProtection="1">
      <alignment horizontal="center" vertical="top"/>
      <protection locked="0"/>
    </xf>
    <xf numFmtId="9" fontId="59" fillId="26" borderId="75" xfId="0" applyNumberFormat="1" applyFont="1" applyFill="1" applyBorder="1" applyAlignment="1" applyProtection="1">
      <alignment horizontal="center" vertical="top"/>
      <protection locked="0"/>
    </xf>
    <xf numFmtId="9" fontId="59" fillId="26" borderId="78" xfId="0" applyNumberFormat="1" applyFont="1" applyFill="1" applyBorder="1" applyAlignment="1" applyProtection="1">
      <alignment horizontal="center" vertical="top"/>
      <protection locked="0"/>
    </xf>
    <xf numFmtId="0" fontId="23" fillId="0" borderId="70" xfId="0" applyFont="1" applyBorder="1" applyAlignment="1" applyProtection="1">
      <alignment horizontal="center" vertical="top" textRotation="90"/>
      <protection locked="0"/>
    </xf>
    <xf numFmtId="0" fontId="23" fillId="0" borderId="75" xfId="0" applyFont="1" applyBorder="1" applyAlignment="1" applyProtection="1">
      <alignment horizontal="center" vertical="top" textRotation="90"/>
      <protection locked="0"/>
    </xf>
    <xf numFmtId="0" fontId="23" fillId="0" borderId="78" xfId="0" applyFont="1" applyBorder="1" applyAlignment="1" applyProtection="1">
      <alignment horizontal="center" vertical="top" textRotation="90"/>
      <protection locked="0"/>
    </xf>
    <xf numFmtId="0" fontId="59" fillId="0" borderId="85" xfId="0" applyFont="1" applyBorder="1" applyAlignment="1" applyProtection="1">
      <alignment horizontal="center" vertical="top" textRotation="90"/>
      <protection locked="0"/>
    </xf>
    <xf numFmtId="0" fontId="59" fillId="0" borderId="90" xfId="0" applyFont="1" applyBorder="1" applyAlignment="1" applyProtection="1">
      <alignment horizontal="center" vertical="top" textRotation="90"/>
      <protection locked="0"/>
    </xf>
    <xf numFmtId="0" fontId="59" fillId="0" borderId="96" xfId="0" applyFont="1" applyBorder="1" applyAlignment="1" applyProtection="1">
      <alignment horizontal="center" vertical="top" textRotation="90"/>
      <protection locked="0"/>
    </xf>
    <xf numFmtId="41" fontId="59" fillId="2" borderId="80" xfId="0" applyNumberFormat="1" applyFont="1" applyFill="1" applyBorder="1" applyAlignment="1" applyProtection="1">
      <alignment horizontal="center" vertical="top" wrapText="1"/>
      <protection locked="0"/>
    </xf>
    <xf numFmtId="41" fontId="59" fillId="2" borderId="86" xfId="0" applyNumberFormat="1" applyFont="1" applyFill="1" applyBorder="1" applyAlignment="1" applyProtection="1">
      <alignment horizontal="center" vertical="top" wrapText="1"/>
      <protection locked="0"/>
    </xf>
    <xf numFmtId="41" fontId="59" fillId="2" borderId="92" xfId="0" applyNumberFormat="1" applyFont="1" applyFill="1" applyBorder="1" applyAlignment="1" applyProtection="1">
      <alignment horizontal="center" vertical="top" wrapText="1"/>
      <protection locked="0"/>
    </xf>
    <xf numFmtId="9" fontId="23" fillId="15" borderId="80" xfId="0" applyNumberFormat="1" applyFont="1" applyFill="1" applyBorder="1" applyAlignment="1" applyProtection="1">
      <alignment horizontal="center" vertical="top" wrapText="1"/>
      <protection locked="0"/>
    </xf>
    <xf numFmtId="9" fontId="23" fillId="15" borderId="86" xfId="0" applyNumberFormat="1" applyFont="1" applyFill="1" applyBorder="1" applyAlignment="1" applyProtection="1">
      <alignment horizontal="center" vertical="top" wrapText="1"/>
      <protection locked="0"/>
    </xf>
    <xf numFmtId="9" fontId="23" fillId="15" borderId="92" xfId="0" applyNumberFormat="1" applyFont="1" applyFill="1" applyBorder="1" applyAlignment="1" applyProtection="1">
      <alignment horizontal="center" vertical="top" wrapText="1"/>
      <protection locked="0"/>
    </xf>
    <xf numFmtId="9" fontId="23" fillId="0" borderId="83" xfId="1" applyFont="1" applyBorder="1" applyAlignment="1" applyProtection="1">
      <alignment horizontal="center" vertical="top"/>
      <protection locked="0"/>
    </xf>
    <xf numFmtId="9" fontId="23" fillId="0" borderId="89" xfId="1" applyFont="1" applyBorder="1" applyAlignment="1" applyProtection="1">
      <alignment horizontal="center" vertical="top"/>
      <protection locked="0"/>
    </xf>
    <xf numFmtId="9" fontId="23" fillId="0" borderId="95" xfId="1" applyFont="1" applyBorder="1" applyAlignment="1" applyProtection="1">
      <alignment horizontal="center" vertical="top"/>
      <protection locked="0"/>
    </xf>
    <xf numFmtId="1" fontId="59" fillId="0" borderId="57" xfId="0" applyNumberFormat="1" applyFont="1" applyBorder="1" applyAlignment="1" applyProtection="1">
      <alignment horizontal="center" vertical="top" textRotation="90" wrapText="1"/>
      <protection locked="0"/>
    </xf>
    <xf numFmtId="1" fontId="59" fillId="0" borderId="58" xfId="0" applyNumberFormat="1" applyFont="1" applyBorder="1" applyAlignment="1" applyProtection="1">
      <alignment horizontal="center" vertical="top" textRotation="90" wrapText="1"/>
      <protection locked="0"/>
    </xf>
    <xf numFmtId="1" fontId="59" fillId="0" borderId="60" xfId="0" applyNumberFormat="1" applyFont="1" applyBorder="1" applyAlignment="1" applyProtection="1">
      <alignment horizontal="center" vertical="top" textRotation="90" wrapText="1"/>
      <protection locked="0"/>
    </xf>
    <xf numFmtId="165" fontId="59" fillId="26" borderId="69" xfId="1" applyNumberFormat="1" applyFont="1" applyFill="1" applyBorder="1" applyAlignment="1" applyProtection="1">
      <alignment horizontal="center" vertical="top"/>
      <protection locked="0"/>
    </xf>
    <xf numFmtId="165" fontId="59" fillId="26" borderId="74" xfId="1" applyNumberFormat="1" applyFont="1" applyFill="1" applyBorder="1" applyAlignment="1" applyProtection="1">
      <alignment horizontal="center" vertical="top"/>
      <protection locked="0"/>
    </xf>
    <xf numFmtId="165" fontId="59" fillId="26" borderId="77" xfId="1" applyNumberFormat="1" applyFont="1" applyFill="1" applyBorder="1" applyAlignment="1" applyProtection="1">
      <alignment horizontal="center" vertical="top"/>
      <protection locked="0"/>
    </xf>
    <xf numFmtId="0" fontId="75" fillId="0" borderId="36" xfId="0" applyFont="1" applyFill="1" applyBorder="1" applyAlignment="1" applyProtection="1">
      <alignment horizontal="center" vertical="top"/>
      <protection locked="0"/>
    </xf>
    <xf numFmtId="0" fontId="75" fillId="0" borderId="38" xfId="0" applyFont="1" applyFill="1" applyBorder="1" applyAlignment="1" applyProtection="1">
      <alignment horizontal="center" vertical="top"/>
      <protection locked="0"/>
    </xf>
    <xf numFmtId="0" fontId="75" fillId="0" borderId="55" xfId="0" applyFont="1" applyFill="1" applyBorder="1" applyAlignment="1" applyProtection="1">
      <alignment horizontal="center" vertical="top" wrapText="1"/>
      <protection locked="0"/>
    </xf>
    <xf numFmtId="0" fontId="75" fillId="0" borderId="51" xfId="0" applyFont="1" applyFill="1" applyBorder="1" applyAlignment="1" applyProtection="1">
      <alignment horizontal="center" vertical="top" wrapText="1"/>
      <protection locked="0"/>
    </xf>
    <xf numFmtId="0" fontId="75" fillId="0" borderId="43" xfId="0" applyFont="1" applyFill="1" applyBorder="1" applyAlignment="1" applyProtection="1">
      <alignment horizontal="center" vertical="top" wrapText="1"/>
      <protection locked="0"/>
    </xf>
    <xf numFmtId="0" fontId="75" fillId="0" borderId="61" xfId="0" applyFont="1" applyFill="1" applyBorder="1" applyAlignment="1" applyProtection="1">
      <alignment horizontal="center" vertical="top" wrapText="1"/>
      <protection locked="0"/>
    </xf>
    <xf numFmtId="0" fontId="23" fillId="0" borderId="70" xfId="0" applyFont="1" applyBorder="1" applyAlignment="1" applyProtection="1">
      <alignment horizontal="center" vertical="top" textRotation="90" wrapText="1"/>
      <protection locked="0"/>
    </xf>
    <xf numFmtId="0" fontId="23" fillId="0" borderId="75" xfId="0" applyFont="1" applyBorder="1" applyAlignment="1" applyProtection="1">
      <alignment horizontal="center" vertical="top" textRotation="90" wrapText="1"/>
      <protection locked="0"/>
    </xf>
    <xf numFmtId="0" fontId="23" fillId="0" borderId="78" xfId="0" applyFont="1" applyBorder="1" applyAlignment="1" applyProtection="1">
      <alignment horizontal="center" vertical="top" textRotation="90" wrapText="1"/>
      <protection locked="0"/>
    </xf>
    <xf numFmtId="41" fontId="23" fillId="0" borderId="70" xfId="0" applyNumberFormat="1" applyFont="1" applyBorder="1" applyAlignment="1" applyProtection="1">
      <alignment horizontal="center" vertical="top" textRotation="90" wrapText="1"/>
      <protection locked="0"/>
    </xf>
    <xf numFmtId="41" fontId="23" fillId="0" borderId="75" xfId="0" applyNumberFormat="1" applyFont="1" applyBorder="1" applyAlignment="1" applyProtection="1">
      <alignment horizontal="center" vertical="top" textRotation="90" wrapText="1"/>
      <protection locked="0"/>
    </xf>
    <xf numFmtId="41" fontId="23" fillId="0" borderId="78" xfId="0" applyNumberFormat="1" applyFont="1" applyBorder="1" applyAlignment="1" applyProtection="1">
      <alignment horizontal="center" vertical="top" textRotation="90" wrapText="1"/>
      <protection locked="0"/>
    </xf>
    <xf numFmtId="0" fontId="59" fillId="0" borderId="56" xfId="0" applyFont="1" applyBorder="1" applyAlignment="1" applyProtection="1">
      <alignment horizontal="justify" vertical="top" wrapText="1"/>
      <protection locked="0"/>
    </xf>
    <xf numFmtId="0" fontId="59" fillId="0" borderId="52" xfId="0" applyFont="1" applyBorder="1" applyAlignment="1" applyProtection="1">
      <alignment horizontal="justify" vertical="top" wrapText="1"/>
      <protection locked="0"/>
    </xf>
    <xf numFmtId="0" fontId="59" fillId="0" borderId="59" xfId="0" applyFont="1" applyBorder="1" applyAlignment="1" applyProtection="1">
      <alignment horizontal="justify" vertical="top" wrapText="1"/>
      <protection locked="0"/>
    </xf>
    <xf numFmtId="0" fontId="63" fillId="0" borderId="56" xfId="0" applyFont="1" applyBorder="1" applyAlignment="1" applyProtection="1">
      <alignment horizontal="justify" vertical="top" wrapText="1"/>
      <protection locked="0"/>
    </xf>
    <xf numFmtId="0" fontId="63" fillId="0" borderId="52" xfId="0" applyFont="1" applyBorder="1" applyAlignment="1" applyProtection="1">
      <alignment horizontal="justify" vertical="top" wrapText="1"/>
      <protection locked="0"/>
    </xf>
    <xf numFmtId="0" fontId="63" fillId="0" borderId="59" xfId="0" applyFont="1" applyBorder="1" applyAlignment="1" applyProtection="1">
      <alignment horizontal="justify" vertical="top" wrapText="1"/>
      <protection locked="0"/>
    </xf>
    <xf numFmtId="0" fontId="59" fillId="0" borderId="57" xfId="0" applyFont="1" applyBorder="1" applyAlignment="1" applyProtection="1">
      <alignment horizontal="center" vertical="top" wrapText="1"/>
      <protection locked="0"/>
    </xf>
    <xf numFmtId="0" fontId="59" fillId="0" borderId="58" xfId="0" applyFont="1" applyBorder="1" applyAlignment="1" applyProtection="1">
      <alignment horizontal="center" vertical="top" wrapText="1"/>
      <protection locked="0"/>
    </xf>
    <xf numFmtId="0" fontId="59" fillId="0" borderId="60" xfId="0" applyFont="1" applyBorder="1" applyAlignment="1" applyProtection="1">
      <alignment horizontal="center" vertical="top" wrapText="1"/>
      <protection locked="0"/>
    </xf>
    <xf numFmtId="0" fontId="59" fillId="0" borderId="82" xfId="0" applyFont="1" applyBorder="1" applyAlignment="1" applyProtection="1">
      <alignment horizontal="center" vertical="top"/>
      <protection locked="0"/>
    </xf>
    <xf numFmtId="0" fontId="59" fillId="0" borderId="88" xfId="0" applyFont="1" applyBorder="1" applyAlignment="1" applyProtection="1">
      <alignment horizontal="center" vertical="top"/>
      <protection locked="0"/>
    </xf>
    <xf numFmtId="0" fontId="59" fillId="0" borderId="94" xfId="0" applyFont="1" applyBorder="1" applyAlignment="1" applyProtection="1">
      <alignment horizontal="center" vertical="top"/>
      <protection locked="0"/>
    </xf>
    <xf numFmtId="0" fontId="23" fillId="15" borderId="80" xfId="0" applyFont="1" applyFill="1" applyBorder="1" applyAlignment="1" applyProtection="1">
      <alignment horizontal="center" vertical="top" wrapText="1"/>
      <protection locked="0"/>
    </xf>
    <xf numFmtId="0" fontId="23" fillId="15" borderId="86" xfId="0" applyFont="1" applyFill="1" applyBorder="1" applyAlignment="1" applyProtection="1">
      <alignment horizontal="center" vertical="top" wrapText="1"/>
      <protection locked="0"/>
    </xf>
    <xf numFmtId="0" fontId="23" fillId="15" borderId="92" xfId="0" applyFont="1" applyFill="1" applyBorder="1" applyAlignment="1" applyProtection="1">
      <alignment horizontal="center" vertical="top" wrapText="1"/>
      <protection locked="0"/>
    </xf>
    <xf numFmtId="9" fontId="59" fillId="15" borderId="80" xfId="0" applyNumberFormat="1" applyFont="1" applyFill="1" applyBorder="1" applyAlignment="1" applyProtection="1">
      <alignment horizontal="center" vertical="top" wrapText="1"/>
      <protection locked="0"/>
    </xf>
    <xf numFmtId="9" fontId="59" fillId="15" borderId="86" xfId="0" applyNumberFormat="1" applyFont="1" applyFill="1" applyBorder="1" applyAlignment="1" applyProtection="1">
      <alignment horizontal="center" vertical="top" wrapText="1"/>
      <protection locked="0"/>
    </xf>
    <xf numFmtId="9" fontId="59" fillId="15" borderId="92" xfId="0" applyNumberFormat="1" applyFont="1" applyFill="1" applyBorder="1" applyAlignment="1" applyProtection="1">
      <alignment horizontal="center" vertical="top" wrapText="1"/>
      <protection locked="0"/>
    </xf>
    <xf numFmtId="0" fontId="59" fillId="2" borderId="43" xfId="0" applyFont="1" applyFill="1" applyBorder="1" applyAlignment="1" applyProtection="1">
      <alignment vertical="top" wrapText="1"/>
      <protection locked="0"/>
    </xf>
    <xf numFmtId="0" fontId="59" fillId="2" borderId="44" xfId="0" applyFont="1" applyFill="1" applyBorder="1" applyAlignment="1" applyProtection="1">
      <alignment vertical="top" wrapText="1"/>
      <protection locked="0"/>
    </xf>
    <xf numFmtId="0" fontId="59" fillId="2" borderId="45" xfId="0" applyFont="1" applyFill="1" applyBorder="1" applyAlignment="1" applyProtection="1">
      <alignment vertical="top" wrapText="1"/>
      <protection locked="0"/>
    </xf>
    <xf numFmtId="0" fontId="59" fillId="15" borderId="56" xfId="0" applyFont="1" applyFill="1" applyBorder="1" applyAlignment="1" applyProtection="1">
      <alignment horizontal="justify" vertical="top"/>
      <protection locked="0"/>
    </xf>
    <xf numFmtId="0" fontId="59" fillId="15" borderId="52" xfId="0" applyFont="1" applyFill="1" applyBorder="1" applyAlignment="1" applyProtection="1">
      <alignment horizontal="justify" vertical="top"/>
      <protection locked="0"/>
    </xf>
    <xf numFmtId="0" fontId="59" fillId="15" borderId="59" xfId="0" applyFont="1" applyFill="1" applyBorder="1" applyAlignment="1" applyProtection="1">
      <alignment horizontal="justify" vertical="top"/>
      <protection locked="0"/>
    </xf>
    <xf numFmtId="0" fontId="75" fillId="0" borderId="56" xfId="0" applyFont="1" applyBorder="1" applyAlignment="1" applyProtection="1">
      <alignment horizontal="justify" vertical="top" wrapText="1"/>
      <protection locked="0"/>
    </xf>
    <xf numFmtId="0" fontId="75" fillId="0" borderId="54" xfId="0" applyFont="1" applyBorder="1" applyAlignment="1" applyProtection="1">
      <alignment horizontal="justify" vertical="top" wrapText="1"/>
      <protection locked="0"/>
    </xf>
    <xf numFmtId="0" fontId="75" fillId="0" borderId="57" xfId="0" applyFont="1" applyBorder="1" applyAlignment="1" applyProtection="1">
      <alignment horizontal="justify" vertical="top" wrapText="1"/>
      <protection locked="0"/>
    </xf>
    <xf numFmtId="0" fontId="75" fillId="0" borderId="62" xfId="0" applyFont="1" applyBorder="1" applyAlignment="1" applyProtection="1">
      <alignment horizontal="justify" vertical="top" wrapText="1"/>
      <protection locked="0"/>
    </xf>
    <xf numFmtId="0" fontId="75" fillId="0" borderId="82" xfId="0" applyFont="1" applyBorder="1" applyAlignment="1" applyProtection="1">
      <alignment horizontal="center" vertical="top"/>
      <protection locked="0"/>
    </xf>
    <xf numFmtId="0" fontId="75" fillId="0" borderId="88" xfId="0" applyFont="1" applyBorder="1" applyAlignment="1" applyProtection="1">
      <alignment horizontal="center" vertical="top"/>
      <protection locked="0"/>
    </xf>
    <xf numFmtId="0" fontId="76" fillId="15" borderId="80" xfId="0" applyFont="1" applyFill="1" applyBorder="1" applyAlignment="1" applyProtection="1">
      <alignment horizontal="center" vertical="top" wrapText="1"/>
      <protection locked="0"/>
    </xf>
    <xf numFmtId="0" fontId="76" fillId="15" borderId="86" xfId="0" applyFont="1" applyFill="1" applyBorder="1" applyAlignment="1" applyProtection="1">
      <alignment horizontal="center" vertical="top" wrapText="1"/>
      <protection locked="0"/>
    </xf>
    <xf numFmtId="9" fontId="75" fillId="15" borderId="80" xfId="0" applyNumberFormat="1" applyFont="1" applyFill="1" applyBorder="1" applyAlignment="1" applyProtection="1">
      <alignment horizontal="center" vertical="top" wrapText="1"/>
      <protection locked="0"/>
    </xf>
    <xf numFmtId="9" fontId="75" fillId="15" borderId="86" xfId="0" applyNumberFormat="1" applyFont="1" applyFill="1" applyBorder="1" applyAlignment="1" applyProtection="1">
      <alignment horizontal="center" vertical="top" wrapText="1"/>
      <protection locked="0"/>
    </xf>
    <xf numFmtId="0" fontId="75" fillId="2" borderId="43" xfId="0" applyFont="1" applyFill="1" applyBorder="1" applyAlignment="1" applyProtection="1">
      <alignment vertical="top" wrapText="1"/>
      <protection locked="0"/>
    </xf>
    <xf numFmtId="0" fontId="75" fillId="2" borderId="61" xfId="0" applyFont="1" applyFill="1" applyBorder="1" applyAlignment="1" applyProtection="1">
      <alignment vertical="top" wrapText="1"/>
      <protection locked="0"/>
    </xf>
    <xf numFmtId="0" fontId="75" fillId="15" borderId="56" xfId="0" applyFont="1" applyFill="1" applyBorder="1" applyAlignment="1" applyProtection="1">
      <alignment horizontal="justify" vertical="top"/>
      <protection locked="0"/>
    </xf>
    <xf numFmtId="0" fontId="75" fillId="15" borderId="54" xfId="0" applyFont="1" applyFill="1" applyBorder="1" applyAlignment="1" applyProtection="1">
      <alignment horizontal="justify" vertical="top"/>
      <protection locked="0"/>
    </xf>
    <xf numFmtId="0" fontId="75" fillId="0" borderId="70" xfId="0" applyFont="1" applyBorder="1" applyAlignment="1" applyProtection="1">
      <alignment horizontal="justify" vertical="top" wrapText="1"/>
      <protection locked="0"/>
    </xf>
    <xf numFmtId="0" fontId="75" fillId="0" borderId="75" xfId="0" applyFont="1" applyBorder="1" applyAlignment="1" applyProtection="1">
      <alignment horizontal="justify" vertical="top" wrapText="1"/>
      <protection locked="0"/>
    </xf>
    <xf numFmtId="0" fontId="76" fillId="0" borderId="70" xfId="0" applyFont="1" applyBorder="1" applyAlignment="1" applyProtection="1">
      <alignment horizontal="center" vertical="top" textRotation="90" wrapText="1"/>
      <protection locked="0"/>
    </xf>
    <xf numFmtId="0" fontId="76" fillId="0" borderId="75" xfId="0" applyFont="1" applyBorder="1" applyAlignment="1" applyProtection="1">
      <alignment horizontal="center" vertical="top" textRotation="90" wrapText="1"/>
      <protection locked="0"/>
    </xf>
    <xf numFmtId="9" fontId="75" fillId="26" borderId="70" xfId="0" applyNumberFormat="1" applyFont="1" applyFill="1" applyBorder="1" applyAlignment="1" applyProtection="1">
      <alignment horizontal="center" vertical="top"/>
      <protection locked="0"/>
    </xf>
    <xf numFmtId="9" fontId="75" fillId="26" borderId="75" xfId="0" applyNumberFormat="1" applyFont="1" applyFill="1" applyBorder="1" applyAlignment="1" applyProtection="1">
      <alignment horizontal="center" vertical="top"/>
      <protection locked="0"/>
    </xf>
    <xf numFmtId="41" fontId="76" fillId="0" borderId="70" xfId="0" applyNumberFormat="1" applyFont="1" applyBorder="1" applyAlignment="1" applyProtection="1">
      <alignment horizontal="center" vertical="top" textRotation="90" wrapText="1"/>
      <protection locked="0"/>
    </xf>
    <xf numFmtId="41" fontId="76" fillId="0" borderId="75" xfId="0" applyNumberFormat="1" applyFont="1" applyBorder="1" applyAlignment="1" applyProtection="1">
      <alignment horizontal="center" vertical="top" textRotation="90" wrapText="1"/>
      <protection locked="0"/>
    </xf>
    <xf numFmtId="0" fontId="76" fillId="0" borderId="70" xfId="0" applyFont="1" applyBorder="1" applyAlignment="1" applyProtection="1">
      <alignment horizontal="center" vertical="top" textRotation="90"/>
      <protection locked="0"/>
    </xf>
    <xf numFmtId="0" fontId="76" fillId="0" borderId="75" xfId="0" applyFont="1" applyBorder="1" applyAlignment="1" applyProtection="1">
      <alignment horizontal="center" vertical="top" textRotation="90"/>
      <protection locked="0"/>
    </xf>
    <xf numFmtId="0" fontId="75" fillId="0" borderId="85" xfId="0" applyFont="1" applyBorder="1" applyAlignment="1" applyProtection="1">
      <alignment horizontal="center" vertical="top" textRotation="90"/>
      <protection locked="0"/>
    </xf>
    <xf numFmtId="0" fontId="75" fillId="0" borderId="90" xfId="0" applyFont="1" applyBorder="1" applyAlignment="1" applyProtection="1">
      <alignment horizontal="center" vertical="top" textRotation="90"/>
      <protection locked="0"/>
    </xf>
    <xf numFmtId="41" fontId="75" fillId="2" borderId="80" xfId="0" applyNumberFormat="1" applyFont="1" applyFill="1" applyBorder="1" applyAlignment="1" applyProtection="1">
      <alignment horizontal="center" vertical="top" wrapText="1"/>
      <protection locked="0"/>
    </xf>
    <xf numFmtId="41" fontId="75" fillId="2" borderId="86" xfId="0" applyNumberFormat="1" applyFont="1" applyFill="1" applyBorder="1" applyAlignment="1" applyProtection="1">
      <alignment horizontal="center" vertical="top" wrapText="1"/>
      <protection locked="0"/>
    </xf>
    <xf numFmtId="9" fontId="76" fillId="15" borderId="80" xfId="0" applyNumberFormat="1" applyFont="1" applyFill="1" applyBorder="1" applyAlignment="1" applyProtection="1">
      <alignment horizontal="center" vertical="top" wrapText="1"/>
      <protection locked="0"/>
    </xf>
    <xf numFmtId="9" fontId="76" fillId="15" borderId="86" xfId="0" applyNumberFormat="1" applyFont="1" applyFill="1" applyBorder="1" applyAlignment="1" applyProtection="1">
      <alignment horizontal="center" vertical="top" wrapText="1"/>
      <protection locked="0"/>
    </xf>
    <xf numFmtId="9" fontId="76" fillId="0" borderId="83" xfId="1" applyFont="1" applyBorder="1" applyAlignment="1" applyProtection="1">
      <alignment horizontal="center" vertical="top"/>
      <protection locked="0"/>
    </xf>
    <xf numFmtId="9" fontId="76" fillId="0" borderId="89" xfId="1" applyFont="1" applyBorder="1" applyAlignment="1" applyProtection="1">
      <alignment horizontal="center" vertical="top"/>
      <protection locked="0"/>
    </xf>
    <xf numFmtId="1" fontId="75" fillId="0" borderId="57" xfId="0" applyNumberFormat="1" applyFont="1" applyBorder="1" applyAlignment="1" applyProtection="1">
      <alignment horizontal="center" vertical="top" textRotation="90" wrapText="1"/>
      <protection locked="0"/>
    </xf>
    <xf numFmtId="1" fontId="75" fillId="0" borderId="62" xfId="0" applyNumberFormat="1" applyFont="1" applyBorder="1" applyAlignment="1" applyProtection="1">
      <alignment horizontal="center" vertical="top" textRotation="90" wrapText="1"/>
      <protection locked="0"/>
    </xf>
    <xf numFmtId="165" fontId="75" fillId="26" borderId="69" xfId="1" applyNumberFormat="1" applyFont="1" applyFill="1" applyBorder="1" applyAlignment="1" applyProtection="1">
      <alignment horizontal="center" vertical="top"/>
      <protection locked="0"/>
    </xf>
    <xf numFmtId="165" fontId="75" fillId="26" borderId="74" xfId="1" applyNumberFormat="1" applyFont="1" applyFill="1" applyBorder="1" applyAlignment="1" applyProtection="1">
      <alignment horizontal="center" vertical="top"/>
      <protection locked="0"/>
    </xf>
    <xf numFmtId="0" fontId="75" fillId="0" borderId="110" xfId="0" applyFont="1" applyFill="1" applyBorder="1" applyAlignment="1" applyProtection="1">
      <alignment horizontal="center" vertical="top" wrapText="1"/>
      <protection locked="0"/>
    </xf>
    <xf numFmtId="0" fontId="75" fillId="0" borderId="113" xfId="0" applyFont="1" applyFill="1" applyBorder="1" applyAlignment="1" applyProtection="1">
      <alignment horizontal="center" vertical="top" wrapText="1"/>
      <protection locked="0"/>
    </xf>
    <xf numFmtId="0" fontId="79" fillId="0" borderId="108" xfId="0" applyFont="1" applyFill="1" applyBorder="1" applyAlignment="1" applyProtection="1">
      <alignment horizontal="center" vertical="top"/>
      <protection locked="0"/>
    </xf>
    <xf numFmtId="0" fontId="79" fillId="0" borderId="0" xfId="0" applyFont="1" applyFill="1" applyBorder="1" applyAlignment="1" applyProtection="1">
      <alignment horizontal="center" vertical="top"/>
      <protection locked="0"/>
    </xf>
    <xf numFmtId="0" fontId="79" fillId="0" borderId="111" xfId="0" applyFont="1" applyFill="1" applyBorder="1" applyAlignment="1" applyProtection="1">
      <alignment horizontal="center" vertical="top"/>
      <protection locked="0"/>
    </xf>
    <xf numFmtId="0" fontId="79" fillId="0" borderId="109" xfId="0" applyFont="1" applyFill="1" applyBorder="1" applyAlignment="1" applyProtection="1">
      <alignment horizontal="center" vertical="top"/>
      <protection locked="0"/>
    </xf>
    <xf numFmtId="0" fontId="79" fillId="0" borderId="97" xfId="0" applyFont="1" applyFill="1" applyBorder="1" applyAlignment="1" applyProtection="1">
      <alignment horizontal="center" vertical="top"/>
      <protection locked="0"/>
    </xf>
    <xf numFmtId="0" fontId="79" fillId="0" borderId="112" xfId="0" applyFont="1" applyFill="1" applyBorder="1" applyAlignment="1" applyProtection="1">
      <alignment horizontal="center" vertical="top"/>
      <protection locked="0"/>
    </xf>
    <xf numFmtId="0" fontId="80" fillId="0" borderId="117" xfId="0" applyFont="1" applyFill="1" applyBorder="1" applyAlignment="1" applyProtection="1">
      <alignment horizontal="center" vertical="top"/>
      <protection locked="0"/>
    </xf>
    <xf numFmtId="0" fontId="80" fillId="0" borderId="51" xfId="0" applyFont="1" applyFill="1" applyBorder="1" applyAlignment="1" applyProtection="1">
      <alignment horizontal="center" vertical="top"/>
      <protection locked="0"/>
    </xf>
    <xf numFmtId="0" fontId="80" fillId="0" borderId="124" xfId="0" applyFont="1" applyFill="1" applyBorder="1" applyAlignment="1" applyProtection="1">
      <alignment horizontal="center" vertical="top"/>
      <protection locked="0"/>
    </xf>
    <xf numFmtId="0" fontId="75" fillId="0" borderId="64" xfId="0" applyFont="1" applyFill="1" applyBorder="1" applyAlignment="1" applyProtection="1">
      <alignment vertical="top" wrapText="1"/>
      <protection locked="0"/>
    </xf>
    <xf numFmtId="0" fontId="75" fillId="0" borderId="114" xfId="0" applyFont="1" applyFill="1" applyBorder="1" applyAlignment="1" applyProtection="1">
      <alignment vertical="top" wrapText="1"/>
      <protection locked="0"/>
    </xf>
    <xf numFmtId="9" fontId="75" fillId="26" borderId="115" xfId="0" applyNumberFormat="1" applyFont="1" applyFill="1" applyBorder="1" applyAlignment="1" applyProtection="1">
      <alignment horizontal="center" vertical="top"/>
      <protection locked="0"/>
    </xf>
    <xf numFmtId="9" fontId="75" fillId="26" borderId="130" xfId="0" applyNumberFormat="1" applyFont="1" applyFill="1" applyBorder="1" applyAlignment="1" applyProtection="1">
      <alignment horizontal="center" vertical="top"/>
      <protection locked="0"/>
    </xf>
    <xf numFmtId="0" fontId="76" fillId="0" borderId="115" xfId="0" applyFont="1" applyBorder="1" applyAlignment="1" applyProtection="1">
      <alignment horizontal="center" vertical="top" textRotation="90"/>
      <protection locked="0"/>
    </xf>
    <xf numFmtId="0" fontId="76" fillId="0" borderId="130" xfId="0" applyFont="1" applyBorder="1" applyAlignment="1" applyProtection="1">
      <alignment horizontal="center" vertical="top" textRotation="90"/>
      <protection locked="0"/>
    </xf>
    <xf numFmtId="0" fontId="75" fillId="0" borderId="123" xfId="0" applyFont="1" applyBorder="1" applyAlignment="1" applyProtection="1">
      <alignment horizontal="center" vertical="top" textRotation="90"/>
      <protection locked="0"/>
    </xf>
    <xf numFmtId="0" fontId="75" fillId="0" borderId="131" xfId="0" applyFont="1" applyBorder="1" applyAlignment="1" applyProtection="1">
      <alignment horizontal="center" vertical="top" textRotation="90"/>
      <protection locked="0"/>
    </xf>
    <xf numFmtId="41" fontId="75" fillId="2" borderId="120" xfId="0" applyNumberFormat="1" applyFont="1" applyFill="1" applyBorder="1" applyAlignment="1" applyProtection="1">
      <alignment horizontal="center" vertical="top" wrapText="1"/>
      <protection locked="0"/>
    </xf>
    <xf numFmtId="41" fontId="75" fillId="2" borderId="127" xfId="0" applyNumberFormat="1" applyFont="1" applyFill="1" applyBorder="1" applyAlignment="1" applyProtection="1">
      <alignment horizontal="center" vertical="top" wrapText="1"/>
      <protection locked="0"/>
    </xf>
    <xf numFmtId="9" fontId="76" fillId="15" borderId="120" xfId="0" applyNumberFormat="1" applyFont="1" applyFill="1" applyBorder="1" applyAlignment="1" applyProtection="1">
      <alignment horizontal="center" vertical="top" wrapText="1"/>
      <protection locked="0"/>
    </xf>
    <xf numFmtId="9" fontId="76" fillId="15" borderId="127" xfId="0" applyNumberFormat="1" applyFont="1" applyFill="1" applyBorder="1" applyAlignment="1" applyProtection="1">
      <alignment horizontal="center" vertical="top" wrapText="1"/>
      <protection locked="0"/>
    </xf>
    <xf numFmtId="9" fontId="76" fillId="0" borderId="121" xfId="1" applyFont="1" applyBorder="1" applyAlignment="1" applyProtection="1">
      <alignment horizontal="center" vertical="top"/>
      <protection locked="0"/>
    </xf>
    <xf numFmtId="9" fontId="76" fillId="0" borderId="128" xfId="1" applyFont="1" applyBorder="1" applyAlignment="1" applyProtection="1">
      <alignment horizontal="center" vertical="top"/>
      <protection locked="0"/>
    </xf>
    <xf numFmtId="1" fontId="75" fillId="0" borderId="118" xfId="0" applyNumberFormat="1" applyFont="1" applyBorder="1" applyAlignment="1" applyProtection="1">
      <alignment horizontal="center" vertical="top" textRotation="90" wrapText="1"/>
      <protection locked="0"/>
    </xf>
    <xf numFmtId="1" fontId="75" fillId="0" borderId="58" xfId="0" applyNumberFormat="1" applyFont="1" applyBorder="1" applyAlignment="1" applyProtection="1">
      <alignment horizontal="center" vertical="top" textRotation="90" wrapText="1"/>
      <protection locked="0"/>
    </xf>
    <xf numFmtId="1" fontId="75" fillId="0" borderId="125" xfId="0" applyNumberFormat="1" applyFont="1" applyBorder="1" applyAlignment="1" applyProtection="1">
      <alignment horizontal="center" vertical="top" textRotation="90" wrapText="1"/>
      <protection locked="0"/>
    </xf>
    <xf numFmtId="165" fontId="75" fillId="26" borderId="122" xfId="1" applyNumberFormat="1" applyFont="1" applyFill="1" applyBorder="1" applyAlignment="1" applyProtection="1">
      <alignment horizontal="center" vertical="top"/>
      <protection locked="0"/>
    </xf>
    <xf numFmtId="165" fontId="75" fillId="26" borderId="129" xfId="1" applyNumberFormat="1" applyFont="1" applyFill="1" applyBorder="1" applyAlignment="1" applyProtection="1">
      <alignment horizontal="center" vertical="top"/>
      <protection locked="0"/>
    </xf>
    <xf numFmtId="0" fontId="75" fillId="0" borderId="45" xfId="0" applyFont="1" applyFill="1" applyBorder="1" applyAlignment="1" applyProtection="1">
      <alignment horizontal="center" vertical="top"/>
      <protection locked="0"/>
    </xf>
    <xf numFmtId="0" fontId="76" fillId="0" borderId="115" xfId="0" applyFont="1" applyBorder="1" applyAlignment="1" applyProtection="1">
      <alignment horizontal="center" vertical="top" textRotation="90" wrapText="1"/>
      <protection locked="0"/>
    </xf>
    <xf numFmtId="0" fontId="76" fillId="0" borderId="130" xfId="0" applyFont="1" applyBorder="1" applyAlignment="1" applyProtection="1">
      <alignment horizontal="center" vertical="top" textRotation="90" wrapText="1"/>
      <protection locked="0"/>
    </xf>
    <xf numFmtId="41" fontId="76" fillId="0" borderId="115" xfId="0" applyNumberFormat="1" applyFont="1" applyBorder="1" applyAlignment="1" applyProtection="1">
      <alignment horizontal="center" vertical="top" textRotation="90" wrapText="1"/>
      <protection locked="0"/>
    </xf>
    <xf numFmtId="41" fontId="76" fillId="0" borderId="130" xfId="0" applyNumberFormat="1" applyFont="1" applyBorder="1" applyAlignment="1" applyProtection="1">
      <alignment horizontal="center" vertical="top" textRotation="90" wrapText="1"/>
      <protection locked="0"/>
    </xf>
    <xf numFmtId="0" fontId="75" fillId="0" borderId="118" xfId="0" applyFont="1" applyBorder="1" applyAlignment="1" applyProtection="1">
      <alignment horizontal="justify" vertical="top" wrapText="1"/>
      <protection locked="0"/>
    </xf>
    <xf numFmtId="0" fontId="75" fillId="0" borderId="58" xfId="0" applyFont="1" applyBorder="1" applyAlignment="1" applyProtection="1">
      <alignment horizontal="justify" vertical="top" wrapText="1"/>
      <protection locked="0"/>
    </xf>
    <xf numFmtId="0" fontId="75" fillId="0" borderId="125" xfId="0" applyFont="1" applyBorder="1" applyAlignment="1" applyProtection="1">
      <alignment horizontal="justify" vertical="top" wrapText="1"/>
      <protection locked="0"/>
    </xf>
    <xf numFmtId="0" fontId="75" fillId="0" borderId="119" xfId="0" applyFont="1" applyBorder="1" applyAlignment="1" applyProtection="1">
      <alignment horizontal="center" vertical="top"/>
      <protection locked="0"/>
    </xf>
    <xf numFmtId="0" fontId="75" fillId="0" borderId="126" xfId="0" applyFont="1" applyBorder="1" applyAlignment="1" applyProtection="1">
      <alignment horizontal="center" vertical="top"/>
      <protection locked="0"/>
    </xf>
    <xf numFmtId="0" fontId="76" fillId="15" borderId="120" xfId="0" applyFont="1" applyFill="1" applyBorder="1" applyAlignment="1" applyProtection="1">
      <alignment horizontal="center" vertical="top" wrapText="1"/>
      <protection locked="0"/>
    </xf>
    <xf numFmtId="0" fontId="76" fillId="15" borderId="127" xfId="0" applyFont="1" applyFill="1" applyBorder="1" applyAlignment="1" applyProtection="1">
      <alignment horizontal="center" vertical="top" wrapText="1"/>
      <protection locked="0"/>
    </xf>
    <xf numFmtId="9" fontId="75" fillId="15" borderId="120" xfId="0" applyNumberFormat="1" applyFont="1" applyFill="1" applyBorder="1" applyAlignment="1" applyProtection="1">
      <alignment horizontal="center" vertical="top" wrapText="1"/>
      <protection locked="0"/>
    </xf>
    <xf numFmtId="9" fontId="75" fillId="15" borderId="127" xfId="0" applyNumberFormat="1" applyFont="1" applyFill="1" applyBorder="1" applyAlignment="1" applyProtection="1">
      <alignment horizontal="center" vertical="top" wrapText="1"/>
      <protection locked="0"/>
    </xf>
    <xf numFmtId="0" fontId="75" fillId="2" borderId="110" xfId="0" applyFont="1" applyFill="1" applyBorder="1" applyAlignment="1" applyProtection="1">
      <alignment vertical="top" wrapText="1"/>
      <protection locked="0"/>
    </xf>
    <xf numFmtId="0" fontId="75" fillId="2" borderId="44" xfId="0" applyFont="1" applyFill="1" applyBorder="1" applyAlignment="1" applyProtection="1">
      <alignment vertical="top" wrapText="1"/>
      <protection locked="0"/>
    </xf>
    <xf numFmtId="0" fontId="75" fillId="2" borderId="113" xfId="0" applyFont="1" applyFill="1" applyBorder="1" applyAlignment="1" applyProtection="1">
      <alignment vertical="top" wrapText="1"/>
      <protection locked="0"/>
    </xf>
    <xf numFmtId="0" fontId="79" fillId="0" borderId="135" xfId="0" applyFont="1" applyFill="1" applyBorder="1" applyAlignment="1" applyProtection="1">
      <alignment horizontal="center" vertical="top"/>
      <protection locked="0"/>
    </xf>
    <xf numFmtId="0" fontId="79" fillId="0" borderId="38" xfId="0" applyFont="1" applyFill="1" applyBorder="1" applyAlignment="1" applyProtection="1">
      <alignment horizontal="center" vertical="top"/>
      <protection locked="0"/>
    </xf>
    <xf numFmtId="0" fontId="79" fillId="0" borderId="136" xfId="0" applyFont="1" applyFill="1" applyBorder="1" applyAlignment="1" applyProtection="1">
      <alignment horizontal="center" vertical="top"/>
      <protection locked="0"/>
    </xf>
    <xf numFmtId="0" fontId="79" fillId="0" borderId="73" xfId="0" applyFont="1" applyBorder="1" applyAlignment="1" applyProtection="1">
      <alignment horizontal="justify" vertical="top" wrapText="1"/>
      <protection locked="0"/>
    </xf>
    <xf numFmtId="0" fontId="75" fillId="0" borderId="73" xfId="0" applyFont="1" applyBorder="1" applyAlignment="1" applyProtection="1">
      <alignment horizontal="justify" vertical="top" wrapText="1"/>
      <protection locked="0"/>
    </xf>
    <xf numFmtId="0" fontId="75" fillId="0" borderId="59" xfId="0" applyFont="1" applyBorder="1" applyAlignment="1" applyProtection="1">
      <alignment horizontal="justify" vertical="top" wrapText="1"/>
      <protection locked="0"/>
    </xf>
    <xf numFmtId="0" fontId="75" fillId="0" borderId="73" xfId="0" applyFont="1" applyBorder="1" applyAlignment="1" applyProtection="1">
      <alignment horizontal="center" vertical="top"/>
      <protection locked="0"/>
    </xf>
    <xf numFmtId="0" fontId="75" fillId="0" borderId="59" xfId="0" applyFont="1" applyBorder="1" applyAlignment="1" applyProtection="1">
      <alignment horizontal="center" vertical="top"/>
      <protection locked="0"/>
    </xf>
    <xf numFmtId="0" fontId="76" fillId="15" borderId="73" xfId="0" applyFont="1" applyFill="1" applyBorder="1" applyAlignment="1" applyProtection="1">
      <alignment horizontal="center" vertical="top" wrapText="1"/>
      <protection locked="0"/>
    </xf>
    <xf numFmtId="9" fontId="75" fillId="15" borderId="73" xfId="0" applyNumberFormat="1" applyFont="1" applyFill="1" applyBorder="1" applyAlignment="1" applyProtection="1">
      <alignment horizontal="center" vertical="top" wrapText="1"/>
      <protection locked="0"/>
    </xf>
    <xf numFmtId="9" fontId="75" fillId="15" borderId="59" xfId="0" applyNumberFormat="1" applyFont="1" applyFill="1" applyBorder="1" applyAlignment="1" applyProtection="1">
      <alignment horizontal="center" vertical="top" wrapText="1"/>
      <protection locked="0"/>
    </xf>
    <xf numFmtId="0" fontId="75" fillId="2" borderId="73" xfId="0" applyFont="1" applyFill="1" applyBorder="1" applyAlignment="1" applyProtection="1">
      <alignment vertical="top" wrapText="1"/>
      <protection locked="0"/>
    </xf>
    <xf numFmtId="0" fontId="75" fillId="2" borderId="59" xfId="0" applyFont="1" applyFill="1" applyBorder="1" applyAlignment="1" applyProtection="1">
      <alignment vertical="top" wrapText="1"/>
      <protection locked="0"/>
    </xf>
    <xf numFmtId="0" fontId="75" fillId="15" borderId="73" xfId="0" applyFont="1" applyFill="1" applyBorder="1" applyAlignment="1" applyProtection="1">
      <alignment horizontal="justify" vertical="top"/>
      <protection locked="0"/>
    </xf>
    <xf numFmtId="0" fontId="75" fillId="15" borderId="59" xfId="0" applyFont="1" applyFill="1" applyBorder="1" applyAlignment="1" applyProtection="1">
      <alignment horizontal="justify" vertical="top"/>
      <protection locked="0"/>
    </xf>
    <xf numFmtId="0" fontId="76" fillId="0" borderId="73" xfId="0" applyFont="1" applyBorder="1" applyAlignment="1" applyProtection="1">
      <alignment horizontal="center" vertical="top" textRotation="90" wrapText="1"/>
      <protection locked="0"/>
    </xf>
    <xf numFmtId="0" fontId="76" fillId="0" borderId="59" xfId="0" applyFont="1" applyBorder="1" applyAlignment="1" applyProtection="1">
      <alignment horizontal="center" vertical="top" textRotation="90" wrapText="1"/>
      <protection locked="0"/>
    </xf>
    <xf numFmtId="9" fontId="75" fillId="26" borderId="73" xfId="0" applyNumberFormat="1" applyFont="1" applyFill="1" applyBorder="1" applyAlignment="1" applyProtection="1">
      <alignment horizontal="center" vertical="top"/>
      <protection locked="0"/>
    </xf>
    <xf numFmtId="9" fontId="75" fillId="26" borderId="59" xfId="0" applyNumberFormat="1" applyFont="1" applyFill="1" applyBorder="1" applyAlignment="1" applyProtection="1">
      <alignment horizontal="center" vertical="top"/>
      <protection locked="0"/>
    </xf>
    <xf numFmtId="41" fontId="76" fillId="0" borderId="73" xfId="0" applyNumberFormat="1" applyFont="1" applyBorder="1" applyAlignment="1" applyProtection="1">
      <alignment horizontal="center" vertical="top" textRotation="90" wrapText="1"/>
      <protection locked="0"/>
    </xf>
    <xf numFmtId="41" fontId="76" fillId="0" borderId="59" xfId="0" applyNumberFormat="1" applyFont="1" applyBorder="1" applyAlignment="1" applyProtection="1">
      <alignment horizontal="center" vertical="top" textRotation="90" wrapText="1"/>
      <protection locked="0"/>
    </xf>
    <xf numFmtId="0" fontId="76" fillId="0" borderId="73" xfId="0" applyFont="1" applyBorder="1" applyAlignment="1" applyProtection="1">
      <alignment horizontal="center" vertical="top" textRotation="90"/>
      <protection locked="0"/>
    </xf>
    <xf numFmtId="0" fontId="76" fillId="0" borderId="59" xfId="0" applyFont="1" applyBorder="1" applyAlignment="1" applyProtection="1">
      <alignment horizontal="center" vertical="top" textRotation="90"/>
      <protection locked="0"/>
    </xf>
    <xf numFmtId="0" fontId="75" fillId="0" borderId="73" xfId="0" applyFont="1" applyBorder="1" applyAlignment="1" applyProtection="1">
      <alignment horizontal="center" vertical="top" textRotation="90"/>
      <protection locked="0"/>
    </xf>
    <xf numFmtId="0" fontId="75" fillId="0" borderId="59" xfId="0" applyFont="1" applyBorder="1" applyAlignment="1" applyProtection="1">
      <alignment horizontal="center" vertical="top" textRotation="90"/>
      <protection locked="0"/>
    </xf>
    <xf numFmtId="41" fontId="75" fillId="2" borderId="73" xfId="0" applyNumberFormat="1" applyFont="1" applyFill="1" applyBorder="1" applyAlignment="1" applyProtection="1">
      <alignment horizontal="center" vertical="top" wrapText="1"/>
      <protection locked="0"/>
    </xf>
    <xf numFmtId="41" fontId="75" fillId="2" borderId="59" xfId="0" applyNumberFormat="1" applyFont="1" applyFill="1" applyBorder="1" applyAlignment="1" applyProtection="1">
      <alignment horizontal="center" vertical="top" wrapText="1"/>
      <protection locked="0"/>
    </xf>
    <xf numFmtId="9" fontId="76" fillId="15" borderId="73" xfId="0" applyNumberFormat="1" applyFont="1" applyFill="1" applyBorder="1" applyAlignment="1" applyProtection="1">
      <alignment horizontal="center" vertical="top" wrapText="1"/>
      <protection locked="0"/>
    </xf>
    <xf numFmtId="9" fontId="76" fillId="15" borderId="59" xfId="0" applyNumberFormat="1" applyFont="1" applyFill="1" applyBorder="1" applyAlignment="1" applyProtection="1">
      <alignment horizontal="center" vertical="top" wrapText="1"/>
      <protection locked="0"/>
    </xf>
    <xf numFmtId="9" fontId="76" fillId="0" borderId="73" xfId="1" applyFont="1" applyBorder="1" applyAlignment="1" applyProtection="1">
      <alignment horizontal="center" vertical="top"/>
      <protection locked="0"/>
    </xf>
    <xf numFmtId="9" fontId="76" fillId="0" borderId="59" xfId="1" applyFont="1" applyBorder="1" applyAlignment="1" applyProtection="1">
      <alignment horizontal="center" vertical="top"/>
      <protection locked="0"/>
    </xf>
    <xf numFmtId="1" fontId="75" fillId="0" borderId="73" xfId="0" applyNumberFormat="1" applyFont="1" applyBorder="1" applyAlignment="1" applyProtection="1">
      <alignment horizontal="center" vertical="top" textRotation="90" wrapText="1"/>
      <protection locked="0"/>
    </xf>
    <xf numFmtId="1" fontId="75" fillId="0" borderId="59" xfId="0" applyNumberFormat="1" applyFont="1" applyBorder="1" applyAlignment="1" applyProtection="1">
      <alignment horizontal="center" vertical="top" textRotation="90" wrapText="1"/>
      <protection locked="0"/>
    </xf>
    <xf numFmtId="165" fontId="75" fillId="26" borderId="73" xfId="1" applyNumberFormat="1" applyFont="1" applyFill="1" applyBorder="1" applyAlignment="1" applyProtection="1">
      <alignment horizontal="center" vertical="top"/>
      <protection locked="0"/>
    </xf>
    <xf numFmtId="165" fontId="75" fillId="26" borderId="59" xfId="1" applyNumberFormat="1" applyFont="1" applyFill="1" applyBorder="1" applyAlignment="1" applyProtection="1">
      <alignment horizontal="center" vertical="top"/>
      <protection locked="0"/>
    </xf>
    <xf numFmtId="0" fontId="75" fillId="0" borderId="43" xfId="0" applyFont="1" applyFill="1" applyBorder="1" applyAlignment="1" applyProtection="1">
      <alignment horizontal="center" vertical="top"/>
      <protection locked="0"/>
    </xf>
    <xf numFmtId="0" fontId="75" fillId="0" borderId="45" xfId="0" applyFont="1" applyFill="1" applyBorder="1" applyAlignment="1" applyProtection="1">
      <alignment horizontal="center" vertical="top" wrapText="1"/>
      <protection locked="0"/>
    </xf>
    <xf numFmtId="0" fontId="76" fillId="0" borderId="56" xfId="0" applyFont="1" applyBorder="1" applyAlignment="1" applyProtection="1">
      <alignment horizontal="center" vertical="top" textRotation="90" wrapText="1"/>
      <protection locked="0"/>
    </xf>
    <xf numFmtId="9" fontId="75" fillId="26" borderId="56" xfId="0" applyNumberFormat="1" applyFont="1" applyFill="1" applyBorder="1" applyAlignment="1" applyProtection="1">
      <alignment horizontal="center" vertical="top"/>
      <protection locked="0"/>
    </xf>
    <xf numFmtId="41" fontId="76" fillId="0" borderId="56" xfId="0" applyNumberFormat="1" applyFont="1" applyBorder="1" applyAlignment="1" applyProtection="1">
      <alignment horizontal="center" vertical="top" textRotation="90" wrapText="1"/>
      <protection locked="0"/>
    </xf>
    <xf numFmtId="0" fontId="76" fillId="0" borderId="56" xfId="0" applyFont="1" applyBorder="1" applyAlignment="1" applyProtection="1">
      <alignment horizontal="center" vertical="top" textRotation="90"/>
      <protection locked="0"/>
    </xf>
    <xf numFmtId="0" fontId="75" fillId="0" borderId="56" xfId="0" applyFont="1" applyBorder="1" applyAlignment="1" applyProtection="1">
      <alignment horizontal="center" vertical="top" textRotation="90"/>
      <protection locked="0"/>
    </xf>
    <xf numFmtId="41" fontId="75" fillId="2" borderId="56" xfId="0" applyNumberFormat="1" applyFont="1" applyFill="1" applyBorder="1" applyAlignment="1" applyProtection="1">
      <alignment horizontal="center" vertical="top" wrapText="1"/>
      <protection locked="0"/>
    </xf>
    <xf numFmtId="9" fontId="76" fillId="15" borderId="56" xfId="0" applyNumberFormat="1" applyFont="1" applyFill="1" applyBorder="1" applyAlignment="1" applyProtection="1">
      <alignment horizontal="center" vertical="top" wrapText="1"/>
      <protection locked="0"/>
    </xf>
    <xf numFmtId="9" fontId="76" fillId="0" borderId="56" xfId="1" applyFont="1" applyBorder="1" applyAlignment="1" applyProtection="1">
      <alignment horizontal="center" vertical="top"/>
      <protection locked="0"/>
    </xf>
    <xf numFmtId="1" fontId="75" fillId="0" borderId="56" xfId="0" applyNumberFormat="1" applyFont="1" applyBorder="1" applyAlignment="1" applyProtection="1">
      <alignment horizontal="center" vertical="top" textRotation="90" wrapText="1"/>
      <protection locked="0"/>
    </xf>
    <xf numFmtId="165" fontId="75" fillId="26" borderId="56" xfId="1" applyNumberFormat="1" applyFont="1" applyFill="1" applyBorder="1" applyAlignment="1" applyProtection="1">
      <alignment horizontal="center" vertical="top"/>
      <protection locked="0"/>
    </xf>
    <xf numFmtId="0" fontId="75" fillId="0" borderId="56" xfId="0" applyFont="1" applyBorder="1" applyAlignment="1" applyProtection="1">
      <alignment horizontal="center" vertical="top"/>
      <protection locked="0"/>
    </xf>
    <xf numFmtId="9" fontId="75" fillId="15" borderId="56" xfId="0" applyNumberFormat="1" applyFont="1" applyFill="1" applyBorder="1" applyAlignment="1" applyProtection="1">
      <alignment horizontal="center" vertical="top" wrapText="1"/>
      <protection locked="0"/>
    </xf>
    <xf numFmtId="0" fontId="75" fillId="2" borderId="56" xfId="0" applyFont="1" applyFill="1" applyBorder="1" applyAlignment="1" applyProtection="1">
      <alignment vertical="top" wrapText="1"/>
      <protection locked="0"/>
    </xf>
    <xf numFmtId="0" fontId="75" fillId="0" borderId="56" xfId="0" applyFont="1" applyFill="1" applyBorder="1" applyAlignment="1" applyProtection="1">
      <alignment vertical="top" wrapText="1"/>
      <protection locked="0"/>
    </xf>
    <xf numFmtId="0" fontId="75" fillId="0" borderId="52" xfId="0" applyFont="1" applyFill="1" applyBorder="1" applyAlignment="1" applyProtection="1">
      <alignment vertical="top" wrapText="1"/>
      <protection locked="0"/>
    </xf>
    <xf numFmtId="0" fontId="75" fillId="0" borderId="59" xfId="0" applyFont="1" applyFill="1" applyBorder="1" applyAlignment="1" applyProtection="1">
      <alignment vertical="top" wrapText="1"/>
      <protection locked="0"/>
    </xf>
    <xf numFmtId="0" fontId="79" fillId="0" borderId="56" xfId="0" applyFont="1" applyBorder="1" applyAlignment="1" applyProtection="1">
      <alignment horizontal="left" vertical="top" wrapText="1"/>
      <protection locked="0"/>
    </xf>
    <xf numFmtId="0" fontId="79" fillId="0" borderId="52" xfId="0" applyFont="1" applyBorder="1" applyAlignment="1" applyProtection="1">
      <alignment horizontal="left" vertical="top" wrapText="1"/>
      <protection locked="0"/>
    </xf>
    <xf numFmtId="0" fontId="79" fillId="0" borderId="59" xfId="0" applyFont="1" applyBorder="1" applyAlignment="1" applyProtection="1">
      <alignment horizontal="left" vertical="top" wrapText="1"/>
      <protection locked="0"/>
    </xf>
    <xf numFmtId="0" fontId="79" fillId="0" borderId="56" xfId="0" applyFont="1" applyBorder="1" applyAlignment="1" applyProtection="1">
      <alignment horizontal="center" vertical="top" wrapText="1"/>
      <protection locked="0"/>
    </xf>
    <xf numFmtId="0" fontId="79" fillId="0" borderId="52" xfId="0" applyFont="1" applyBorder="1" applyAlignment="1" applyProtection="1">
      <alignment horizontal="center" vertical="top" wrapText="1"/>
      <protection locked="0"/>
    </xf>
    <xf numFmtId="0" fontId="79" fillId="0" borderId="59" xfId="0" applyFont="1" applyBorder="1" applyAlignment="1" applyProtection="1">
      <alignment horizontal="center" vertical="top" wrapText="1"/>
      <protection locked="0"/>
    </xf>
    <xf numFmtId="0" fontId="75" fillId="0" borderId="69" xfId="0" applyFont="1" applyFill="1" applyBorder="1" applyAlignment="1" applyProtection="1">
      <alignment horizontal="center" vertical="top"/>
      <protection locked="0"/>
    </xf>
    <xf numFmtId="0" fontId="75" fillId="0" borderId="74" xfId="0" applyFont="1" applyFill="1" applyBorder="1" applyAlignment="1" applyProtection="1">
      <alignment horizontal="center" vertical="top"/>
      <protection locked="0"/>
    </xf>
    <xf numFmtId="0" fontId="75" fillId="0" borderId="77" xfId="0" applyFont="1" applyFill="1" applyBorder="1" applyAlignment="1" applyProtection="1">
      <alignment horizontal="center" vertical="top"/>
      <protection locked="0"/>
    </xf>
    <xf numFmtId="9" fontId="75" fillId="26" borderId="78" xfId="0" applyNumberFormat="1" applyFont="1" applyFill="1" applyBorder="1" applyAlignment="1" applyProtection="1">
      <alignment horizontal="center" vertical="top"/>
      <protection locked="0"/>
    </xf>
    <xf numFmtId="0" fontId="76" fillId="0" borderId="78" xfId="0" applyFont="1" applyBorder="1" applyAlignment="1" applyProtection="1">
      <alignment horizontal="center" vertical="top" textRotation="90"/>
      <protection locked="0"/>
    </xf>
    <xf numFmtId="0" fontId="75" fillId="0" borderId="71" xfId="0" applyFont="1" applyBorder="1" applyAlignment="1" applyProtection="1">
      <alignment horizontal="center" vertical="top" textRotation="90"/>
      <protection locked="0"/>
    </xf>
    <xf numFmtId="0" fontId="75" fillId="0" borderId="76" xfId="0" applyFont="1" applyBorder="1" applyAlignment="1" applyProtection="1">
      <alignment horizontal="center" vertical="top" textRotation="90"/>
      <protection locked="0"/>
    </xf>
    <xf numFmtId="0" fontId="75" fillId="0" borderId="79" xfId="0" applyFont="1" applyBorder="1" applyAlignment="1" applyProtection="1">
      <alignment horizontal="center" vertical="top" textRotation="90"/>
      <protection locked="0"/>
    </xf>
    <xf numFmtId="41" fontId="75" fillId="2" borderId="92" xfId="0" applyNumberFormat="1" applyFont="1" applyFill="1" applyBorder="1" applyAlignment="1" applyProtection="1">
      <alignment horizontal="center" vertical="top" wrapText="1"/>
      <protection locked="0"/>
    </xf>
    <xf numFmtId="9" fontId="76" fillId="15" borderId="92" xfId="0" applyNumberFormat="1" applyFont="1" applyFill="1" applyBorder="1" applyAlignment="1" applyProtection="1">
      <alignment horizontal="center" vertical="top" wrapText="1"/>
      <protection locked="0"/>
    </xf>
    <xf numFmtId="9" fontId="76" fillId="0" borderId="81" xfId="1" applyFont="1" applyBorder="1" applyAlignment="1" applyProtection="1">
      <alignment horizontal="center" vertical="top"/>
      <protection locked="0"/>
    </xf>
    <xf numFmtId="9" fontId="76" fillId="0" borderId="87" xfId="1" applyFont="1" applyBorder="1" applyAlignment="1" applyProtection="1">
      <alignment horizontal="center" vertical="top"/>
      <protection locked="0"/>
    </xf>
    <xf numFmtId="9" fontId="76" fillId="0" borderId="145" xfId="1" applyFont="1" applyBorder="1" applyAlignment="1" applyProtection="1">
      <alignment horizontal="center" vertical="top"/>
      <protection locked="0"/>
    </xf>
    <xf numFmtId="1" fontId="75" fillId="0" borderId="71" xfId="0" applyNumberFormat="1" applyFont="1" applyBorder="1" applyAlignment="1" applyProtection="1">
      <alignment horizontal="center" vertical="top" textRotation="90" wrapText="1"/>
      <protection locked="0"/>
    </xf>
    <xf numFmtId="1" fontId="75" fillId="0" borderId="76" xfId="0" applyNumberFormat="1" applyFont="1" applyBorder="1" applyAlignment="1" applyProtection="1">
      <alignment horizontal="center" vertical="top" textRotation="90" wrapText="1"/>
      <protection locked="0"/>
    </xf>
    <xf numFmtId="1" fontId="75" fillId="0" borderId="79" xfId="0" applyNumberFormat="1" applyFont="1" applyBorder="1" applyAlignment="1" applyProtection="1">
      <alignment horizontal="center" vertical="top" textRotation="90" wrapText="1"/>
      <protection locked="0"/>
    </xf>
    <xf numFmtId="165" fontId="75" fillId="26" borderId="77" xfId="1" applyNumberFormat="1" applyFont="1" applyFill="1" applyBorder="1" applyAlignment="1" applyProtection="1">
      <alignment horizontal="center" vertical="top"/>
      <protection locked="0"/>
    </xf>
    <xf numFmtId="0" fontId="75" fillId="0" borderId="55" xfId="0" applyFont="1" applyFill="1" applyBorder="1" applyAlignment="1" applyProtection="1">
      <alignment horizontal="center" vertical="top"/>
      <protection locked="0"/>
    </xf>
    <xf numFmtId="0" fontId="75" fillId="0" borderId="41" xfId="0" applyFont="1" applyFill="1" applyBorder="1" applyAlignment="1" applyProtection="1">
      <alignment horizontal="center" vertical="top"/>
      <protection locked="0"/>
    </xf>
    <xf numFmtId="0" fontId="76" fillId="0" borderId="78" xfId="0" applyFont="1" applyBorder="1" applyAlignment="1" applyProtection="1">
      <alignment horizontal="center" vertical="top" textRotation="90" wrapText="1"/>
      <protection locked="0"/>
    </xf>
    <xf numFmtId="41" fontId="76" fillId="0" borderId="78" xfId="0" applyNumberFormat="1" applyFont="1" applyBorder="1" applyAlignment="1" applyProtection="1">
      <alignment horizontal="center" vertical="top" textRotation="90" wrapText="1"/>
      <protection locked="0"/>
    </xf>
    <xf numFmtId="0" fontId="79" fillId="0" borderId="70" xfId="0" applyFont="1" applyBorder="1" applyAlignment="1" applyProtection="1">
      <alignment horizontal="justify" vertical="top" wrapText="1"/>
      <protection locked="0"/>
    </xf>
    <xf numFmtId="0" fontId="79" fillId="0" borderId="75" xfId="0" applyFont="1" applyBorder="1" applyAlignment="1" applyProtection="1">
      <alignment horizontal="justify" vertical="top" wrapText="1"/>
      <protection locked="0"/>
    </xf>
    <xf numFmtId="0" fontId="79" fillId="0" borderId="78" xfId="0" applyFont="1" applyBorder="1" applyAlignment="1" applyProtection="1">
      <alignment horizontal="justify" vertical="top" wrapText="1"/>
      <protection locked="0"/>
    </xf>
    <xf numFmtId="0" fontId="75" fillId="0" borderId="71" xfId="0" applyFont="1" applyBorder="1" applyAlignment="1" applyProtection="1">
      <alignment horizontal="justify" vertical="top" wrapText="1"/>
      <protection locked="0"/>
    </xf>
    <xf numFmtId="0" fontId="75" fillId="0" borderId="76" xfId="0" applyFont="1" applyBorder="1" applyAlignment="1" applyProtection="1">
      <alignment horizontal="justify" vertical="top" wrapText="1"/>
      <protection locked="0"/>
    </xf>
    <xf numFmtId="0" fontId="75" fillId="0" borderId="79" xfId="0" applyFont="1" applyBorder="1" applyAlignment="1" applyProtection="1">
      <alignment horizontal="justify" vertical="top" wrapText="1"/>
      <protection locked="0"/>
    </xf>
    <xf numFmtId="0" fontId="75" fillId="0" borderId="142" xfId="0" applyFont="1" applyBorder="1" applyAlignment="1" applyProtection="1">
      <alignment horizontal="center" vertical="top"/>
      <protection locked="0"/>
    </xf>
    <xf numFmtId="0" fontId="75" fillId="0" borderId="143" xfId="0" applyFont="1" applyBorder="1" applyAlignment="1" applyProtection="1">
      <alignment horizontal="center" vertical="top"/>
      <protection locked="0"/>
    </xf>
    <xf numFmtId="0" fontId="75" fillId="0" borderId="144" xfId="0" applyFont="1" applyBorder="1" applyAlignment="1" applyProtection="1">
      <alignment horizontal="center" vertical="top"/>
      <protection locked="0"/>
    </xf>
    <xf numFmtId="0" fontId="76" fillId="15" borderId="92" xfId="0" applyFont="1" applyFill="1" applyBorder="1" applyAlignment="1" applyProtection="1">
      <alignment horizontal="center" vertical="top" wrapText="1"/>
      <protection locked="0"/>
    </xf>
    <xf numFmtId="9" fontId="75" fillId="15" borderId="92" xfId="0" applyNumberFormat="1" applyFont="1" applyFill="1" applyBorder="1" applyAlignment="1" applyProtection="1">
      <alignment horizontal="center" vertical="top" wrapText="1"/>
      <protection locked="0"/>
    </xf>
    <xf numFmtId="0" fontId="75" fillId="0" borderId="70" xfId="0" applyFont="1" applyFill="1" applyBorder="1" applyAlignment="1" applyProtection="1">
      <alignment vertical="top" wrapText="1"/>
      <protection locked="0"/>
    </xf>
    <xf numFmtId="0" fontId="75" fillId="0" borderId="75" xfId="0" applyFont="1" applyFill="1" applyBorder="1" applyAlignment="1" applyProtection="1">
      <alignment vertical="top" wrapText="1"/>
      <protection locked="0"/>
    </xf>
    <xf numFmtId="0" fontId="75" fillId="0" borderId="78" xfId="0" applyFont="1" applyFill="1" applyBorder="1" applyAlignment="1" applyProtection="1">
      <alignment vertical="top" wrapText="1"/>
      <protection locked="0"/>
    </xf>
    <xf numFmtId="0" fontId="75" fillId="15" borderId="70" xfId="0" applyFont="1" applyFill="1" applyBorder="1" applyAlignment="1" applyProtection="1">
      <alignment horizontal="justify" vertical="top"/>
      <protection locked="0"/>
    </xf>
    <xf numFmtId="0" fontId="75" fillId="15" borderId="75" xfId="0" applyFont="1" applyFill="1" applyBorder="1" applyAlignment="1" applyProtection="1">
      <alignment horizontal="justify" vertical="top"/>
      <protection locked="0"/>
    </xf>
    <xf numFmtId="0" fontId="75" fillId="15" borderId="78" xfId="0" applyFont="1" applyFill="1" applyBorder="1" applyAlignment="1" applyProtection="1">
      <alignment horizontal="justify" vertical="top"/>
      <protection locked="0"/>
    </xf>
    <xf numFmtId="0" fontId="75" fillId="0" borderId="78" xfId="0" applyFont="1" applyBorder="1" applyAlignment="1" applyProtection="1">
      <alignment horizontal="justify" vertical="top" wrapText="1"/>
      <protection locked="0"/>
    </xf>
    <xf numFmtId="0" fontId="85" fillId="0" borderId="19" xfId="0" applyFont="1" applyBorder="1" applyAlignment="1">
      <alignment horizontal="center" vertical="center" wrapText="1"/>
    </xf>
    <xf numFmtId="0" fontId="86" fillId="0" borderId="19" xfId="0" applyFont="1" applyBorder="1" applyAlignment="1">
      <alignment horizontal="left" vertical="top" wrapText="1"/>
    </xf>
    <xf numFmtId="0" fontId="86" fillId="0" borderId="19" xfId="0" applyFont="1" applyBorder="1" applyAlignment="1">
      <alignment horizontal="left" vertical="center" wrapText="1"/>
    </xf>
    <xf numFmtId="14" fontId="86" fillId="0" borderId="19" xfId="0" applyNumberFormat="1" applyFont="1" applyBorder="1" applyAlignment="1">
      <alignment horizontal="center" vertical="top" wrapText="1"/>
    </xf>
    <xf numFmtId="0" fontId="21" fillId="0" borderId="0" xfId="0" applyFont="1" applyAlignment="1">
      <alignment horizontal="center" vertical="center"/>
    </xf>
    <xf numFmtId="0" fontId="42" fillId="0" borderId="0" xfId="0" applyFont="1" applyAlignment="1">
      <alignment horizontal="center" vertical="center"/>
    </xf>
    <xf numFmtId="0" fontId="22" fillId="0" borderId="0" xfId="0" applyFont="1" applyAlignment="1">
      <alignment horizontal="center" vertical="center" wrapText="1"/>
    </xf>
    <xf numFmtId="0" fontId="17" fillId="4" borderId="5" xfId="0" applyFont="1" applyFill="1" applyBorder="1" applyAlignment="1" applyProtection="1">
      <alignment horizontal="center" wrapText="1" readingOrder="1"/>
      <protection hidden="1"/>
    </xf>
    <xf numFmtId="0" fontId="17" fillId="4" borderId="0" xfId="0" applyFont="1" applyFill="1" applyAlignment="1" applyProtection="1">
      <alignment horizontal="center" wrapText="1" readingOrder="1"/>
      <protection hidden="1"/>
    </xf>
    <xf numFmtId="0" fontId="17" fillId="4" borderId="6" xfId="0" applyFont="1" applyFill="1" applyBorder="1" applyAlignment="1" applyProtection="1">
      <alignment horizontal="center" wrapText="1" readingOrder="1"/>
      <protection hidden="1"/>
    </xf>
    <xf numFmtId="0" fontId="17" fillId="4" borderId="7" xfId="0" applyFont="1" applyFill="1" applyBorder="1" applyAlignment="1" applyProtection="1">
      <alignment horizontal="center" wrapText="1" readingOrder="1"/>
      <protection hidden="1"/>
    </xf>
    <xf numFmtId="0" fontId="17" fillId="4" borderId="9" xfId="0" applyFont="1" applyFill="1" applyBorder="1" applyAlignment="1" applyProtection="1">
      <alignment horizontal="center" wrapText="1" readingOrder="1"/>
      <protection hidden="1"/>
    </xf>
    <xf numFmtId="0" fontId="17" fillId="4" borderId="8" xfId="0" applyFont="1" applyFill="1" applyBorder="1" applyAlignment="1" applyProtection="1">
      <alignment horizontal="center" wrapText="1" readingOrder="1"/>
      <protection hidden="1"/>
    </xf>
    <xf numFmtId="0" fontId="17" fillId="4" borderId="3" xfId="0" applyFont="1" applyFill="1" applyBorder="1" applyAlignment="1" applyProtection="1">
      <alignment horizontal="center" wrapText="1" readingOrder="1"/>
      <protection hidden="1"/>
    </xf>
    <xf numFmtId="0" fontId="17" fillId="4" borderId="10" xfId="0" applyFont="1" applyFill="1" applyBorder="1" applyAlignment="1" applyProtection="1">
      <alignment horizontal="center" wrapText="1" readingOrder="1"/>
      <protection hidden="1"/>
    </xf>
    <xf numFmtId="0" fontId="17" fillId="4" borderId="4" xfId="0" applyFont="1" applyFill="1" applyBorder="1" applyAlignment="1" applyProtection="1">
      <alignment horizontal="center" wrapText="1" readingOrder="1"/>
      <protection hidden="1"/>
    </xf>
    <xf numFmtId="0" fontId="17" fillId="12" borderId="5" xfId="0" applyFont="1" applyFill="1" applyBorder="1" applyAlignment="1" applyProtection="1">
      <alignment horizontal="center" wrapText="1" readingOrder="1"/>
      <protection hidden="1"/>
    </xf>
    <xf numFmtId="0" fontId="17" fillId="12" borderId="0" xfId="0" applyFont="1" applyFill="1" applyAlignment="1" applyProtection="1">
      <alignment horizontal="center" wrapText="1" readingOrder="1"/>
      <protection hidden="1"/>
    </xf>
    <xf numFmtId="0" fontId="17" fillId="12" borderId="6" xfId="0" applyFont="1" applyFill="1" applyBorder="1" applyAlignment="1" applyProtection="1">
      <alignment horizontal="center" wrapText="1" readingOrder="1"/>
      <protection hidden="1"/>
    </xf>
    <xf numFmtId="0" fontId="17" fillId="12" borderId="7" xfId="0" applyFont="1" applyFill="1" applyBorder="1" applyAlignment="1" applyProtection="1">
      <alignment horizontal="center" wrapText="1" readingOrder="1"/>
      <protection hidden="1"/>
    </xf>
    <xf numFmtId="0" fontId="17" fillId="12" borderId="9" xfId="0" applyFont="1" applyFill="1" applyBorder="1" applyAlignment="1" applyProtection="1">
      <alignment horizontal="center" wrapText="1" readingOrder="1"/>
      <protection hidden="1"/>
    </xf>
    <xf numFmtId="0" fontId="17" fillId="12" borderId="8" xfId="0" applyFont="1" applyFill="1" applyBorder="1" applyAlignment="1" applyProtection="1">
      <alignment horizontal="center" wrapText="1" readingOrder="1"/>
      <protection hidden="1"/>
    </xf>
    <xf numFmtId="0" fontId="17" fillId="12" borderId="3" xfId="0" applyFont="1" applyFill="1" applyBorder="1" applyAlignment="1" applyProtection="1">
      <alignment horizontal="center" wrapText="1" readingOrder="1"/>
      <protection hidden="1"/>
    </xf>
    <xf numFmtId="0" fontId="17" fillId="12" borderId="10" xfId="0" applyFont="1" applyFill="1" applyBorder="1" applyAlignment="1" applyProtection="1">
      <alignment horizontal="center" wrapText="1" readingOrder="1"/>
      <protection hidden="1"/>
    </xf>
    <xf numFmtId="0" fontId="17" fillId="12" borderId="4" xfId="0" applyFont="1" applyFill="1" applyBorder="1" applyAlignment="1" applyProtection="1">
      <alignment horizontal="center" wrapText="1" readingOrder="1"/>
      <protection hidden="1"/>
    </xf>
    <xf numFmtId="0" fontId="17" fillId="11" borderId="5" xfId="0" applyFont="1" applyFill="1" applyBorder="1" applyAlignment="1" applyProtection="1">
      <alignment horizontal="center" wrapText="1" readingOrder="1"/>
      <protection hidden="1"/>
    </xf>
    <xf numFmtId="0" fontId="17" fillId="11" borderId="0" xfId="0" applyFont="1" applyFill="1" applyAlignment="1" applyProtection="1">
      <alignment horizontal="center" wrapText="1" readingOrder="1"/>
      <protection hidden="1"/>
    </xf>
    <xf numFmtId="0" fontId="17" fillId="11" borderId="6" xfId="0" applyFont="1" applyFill="1" applyBorder="1" applyAlignment="1" applyProtection="1">
      <alignment horizontal="center" wrapText="1" readingOrder="1"/>
      <protection hidden="1"/>
    </xf>
    <xf numFmtId="0" fontId="17" fillId="11" borderId="7" xfId="0" applyFont="1" applyFill="1" applyBorder="1" applyAlignment="1" applyProtection="1">
      <alignment horizontal="center" wrapText="1" readingOrder="1"/>
      <protection hidden="1"/>
    </xf>
    <xf numFmtId="0" fontId="17" fillId="11" borderId="9" xfId="0" applyFont="1" applyFill="1" applyBorder="1" applyAlignment="1" applyProtection="1">
      <alignment horizontal="center" wrapText="1" readingOrder="1"/>
      <protection hidden="1"/>
    </xf>
    <xf numFmtId="0" fontId="17" fillId="11" borderId="8" xfId="0" applyFont="1" applyFill="1" applyBorder="1" applyAlignment="1" applyProtection="1">
      <alignment horizontal="center" wrapText="1" readingOrder="1"/>
      <protection hidden="1"/>
    </xf>
    <xf numFmtId="0" fontId="17" fillId="11" borderId="3" xfId="0" applyFont="1" applyFill="1" applyBorder="1" applyAlignment="1" applyProtection="1">
      <alignment horizontal="center" wrapText="1" readingOrder="1"/>
      <protection hidden="1"/>
    </xf>
    <xf numFmtId="0" fontId="17" fillId="11" borderId="10" xfId="0" applyFont="1" applyFill="1" applyBorder="1" applyAlignment="1" applyProtection="1">
      <alignment horizontal="center" wrapText="1" readingOrder="1"/>
      <protection hidden="1"/>
    </xf>
    <xf numFmtId="0" fontId="17" fillId="11" borderId="4" xfId="0" applyFont="1" applyFill="1" applyBorder="1" applyAlignment="1" applyProtection="1">
      <alignment horizontal="center" wrapText="1" readingOrder="1"/>
      <protection hidden="1"/>
    </xf>
    <xf numFmtId="0" fontId="17" fillId="10" borderId="5" xfId="0" applyFont="1" applyFill="1" applyBorder="1" applyAlignment="1" applyProtection="1">
      <alignment horizontal="center" vertical="center" wrapText="1" readingOrder="1"/>
      <protection hidden="1"/>
    </xf>
    <xf numFmtId="0" fontId="17" fillId="10" borderId="0" xfId="0" applyFont="1" applyFill="1" applyAlignment="1" applyProtection="1">
      <alignment horizontal="center" vertical="center" wrapText="1" readingOrder="1"/>
      <protection hidden="1"/>
    </xf>
    <xf numFmtId="0" fontId="17" fillId="10" borderId="6" xfId="0" applyFont="1" applyFill="1" applyBorder="1" applyAlignment="1" applyProtection="1">
      <alignment horizontal="center" vertical="center" wrapText="1" readingOrder="1"/>
      <protection hidden="1"/>
    </xf>
    <xf numFmtId="0" fontId="17" fillId="10" borderId="7" xfId="0" applyFont="1" applyFill="1" applyBorder="1" applyAlignment="1" applyProtection="1">
      <alignment horizontal="center" vertical="center" wrapText="1" readingOrder="1"/>
      <protection hidden="1"/>
    </xf>
    <xf numFmtId="0" fontId="17" fillId="10" borderId="9" xfId="0" applyFont="1" applyFill="1" applyBorder="1" applyAlignment="1" applyProtection="1">
      <alignment horizontal="center" vertical="center" wrapText="1" readingOrder="1"/>
      <protection hidden="1"/>
    </xf>
    <xf numFmtId="0" fontId="17" fillId="10" borderId="8" xfId="0" applyFont="1" applyFill="1" applyBorder="1" applyAlignment="1" applyProtection="1">
      <alignment horizontal="center" vertical="center" wrapText="1" readingOrder="1"/>
      <protection hidden="1"/>
    </xf>
    <xf numFmtId="0" fontId="17" fillId="10" borderId="3" xfId="0" applyFont="1" applyFill="1" applyBorder="1" applyAlignment="1" applyProtection="1">
      <alignment horizontal="center" vertical="center" wrapText="1" readingOrder="1"/>
      <protection hidden="1"/>
    </xf>
    <xf numFmtId="0" fontId="17" fillId="10" borderId="10" xfId="0" applyFont="1" applyFill="1" applyBorder="1" applyAlignment="1" applyProtection="1">
      <alignment horizontal="center" vertical="center" wrapText="1" readingOrder="1"/>
      <protection hidden="1"/>
    </xf>
    <xf numFmtId="0" fontId="17" fillId="10" borderId="4" xfId="0" applyFont="1" applyFill="1" applyBorder="1" applyAlignment="1" applyProtection="1">
      <alignment horizontal="center" vertical="center" wrapText="1" readingOrder="1"/>
      <protection hidden="1"/>
    </xf>
    <xf numFmtId="0" fontId="15" fillId="9" borderId="0" xfId="0" applyFont="1" applyFill="1" applyAlignment="1">
      <alignment horizontal="center" vertical="center" wrapText="1" readingOrder="1"/>
    </xf>
    <xf numFmtId="0" fontId="14" fillId="0" borderId="3" xfId="0" applyFont="1" applyBorder="1" applyAlignment="1">
      <alignment horizontal="center" vertical="center" wrapText="1"/>
    </xf>
    <xf numFmtId="0" fontId="14" fillId="0" borderId="10" xfId="0" applyFont="1" applyBorder="1" applyAlignment="1">
      <alignment horizontal="center" vertical="center"/>
    </xf>
    <xf numFmtId="0" fontId="14" fillId="0" borderId="4" xfId="0" applyFont="1" applyBorder="1" applyAlignment="1">
      <alignment horizontal="center" vertical="center"/>
    </xf>
    <xf numFmtId="0" fontId="14" fillId="0" borderId="5" xfId="0" applyFont="1" applyBorder="1" applyAlignment="1">
      <alignment horizontal="center" vertical="center"/>
    </xf>
    <xf numFmtId="0" fontId="14" fillId="0" borderId="0" xfId="0" applyFont="1" applyAlignment="1">
      <alignment horizontal="center" vertical="center"/>
    </xf>
    <xf numFmtId="0" fontId="14" fillId="0" borderId="6" xfId="0" applyFont="1" applyBorder="1" applyAlignment="1">
      <alignment horizontal="center" vertical="center"/>
    </xf>
    <xf numFmtId="0" fontId="14" fillId="0" borderId="7" xfId="0" applyFont="1" applyBorder="1" applyAlignment="1">
      <alignment horizontal="center" vertical="center"/>
    </xf>
    <xf numFmtId="0" fontId="14" fillId="0" borderId="9" xfId="0" applyFont="1" applyBorder="1" applyAlignment="1">
      <alignment horizontal="center" vertical="center"/>
    </xf>
    <xf numFmtId="0" fontId="14" fillId="0" borderId="8" xfId="0" applyFont="1" applyBorder="1" applyAlignment="1">
      <alignment horizontal="center" vertical="center"/>
    </xf>
    <xf numFmtId="0" fontId="14" fillId="0" borderId="10" xfId="0" applyFont="1" applyBorder="1" applyAlignment="1">
      <alignment horizontal="center" vertical="center" wrapText="1"/>
    </xf>
    <xf numFmtId="0" fontId="15" fillId="9" borderId="0" xfId="0" applyFont="1" applyFill="1" applyAlignment="1">
      <alignment horizontal="center" vertical="center" textRotation="90" wrapText="1" readingOrder="1"/>
    </xf>
    <xf numFmtId="0" fontId="15" fillId="9" borderId="6" xfId="0" applyFont="1" applyFill="1" applyBorder="1" applyAlignment="1">
      <alignment horizontal="center" vertical="center" textRotation="90" wrapText="1" readingOrder="1"/>
    </xf>
    <xf numFmtId="0" fontId="18" fillId="11" borderId="11" xfId="0" applyFont="1" applyFill="1" applyBorder="1" applyAlignment="1">
      <alignment horizontal="center" vertical="center" wrapText="1" readingOrder="1"/>
    </xf>
    <xf numFmtId="0" fontId="18" fillId="11" borderId="12" xfId="0" applyFont="1" applyFill="1" applyBorder="1" applyAlignment="1">
      <alignment horizontal="center" vertical="center" wrapText="1" readingOrder="1"/>
    </xf>
    <xf numFmtId="0" fontId="18" fillId="11" borderId="13" xfId="0" applyFont="1" applyFill="1" applyBorder="1" applyAlignment="1">
      <alignment horizontal="center" vertical="center" wrapText="1" readingOrder="1"/>
    </xf>
    <xf numFmtId="0" fontId="18" fillId="11" borderId="14" xfId="0" applyFont="1" applyFill="1" applyBorder="1" applyAlignment="1">
      <alignment horizontal="center" vertical="center" wrapText="1" readingOrder="1"/>
    </xf>
    <xf numFmtId="0" fontId="18" fillId="11" borderId="0" xfId="0" applyFont="1" applyFill="1" applyAlignment="1">
      <alignment horizontal="center" vertical="center" wrapText="1" readingOrder="1"/>
    </xf>
    <xf numFmtId="0" fontId="18" fillId="11" borderId="15" xfId="0" applyFont="1" applyFill="1" applyBorder="1" applyAlignment="1">
      <alignment horizontal="center" vertical="center" wrapText="1" readingOrder="1"/>
    </xf>
    <xf numFmtId="0" fontId="18" fillId="11" borderId="16" xfId="0" applyFont="1" applyFill="1" applyBorder="1" applyAlignment="1">
      <alignment horizontal="center" vertical="center" wrapText="1" readingOrder="1"/>
    </xf>
    <xf numFmtId="0" fontId="18" fillId="11" borderId="17" xfId="0" applyFont="1" applyFill="1" applyBorder="1" applyAlignment="1">
      <alignment horizontal="center" vertical="center" wrapText="1" readingOrder="1"/>
    </xf>
    <xf numFmtId="0" fontId="18" fillId="11" borderId="18" xfId="0" applyFont="1" applyFill="1" applyBorder="1" applyAlignment="1">
      <alignment horizontal="center" vertical="center" wrapText="1" readingOrder="1"/>
    </xf>
    <xf numFmtId="0" fontId="18" fillId="10" borderId="11" xfId="0" applyFont="1" applyFill="1" applyBorder="1" applyAlignment="1">
      <alignment horizontal="center" vertical="center" wrapText="1" readingOrder="1"/>
    </xf>
    <xf numFmtId="0" fontId="18" fillId="10" borderId="12" xfId="0" applyFont="1" applyFill="1" applyBorder="1" applyAlignment="1">
      <alignment horizontal="center" vertical="center" wrapText="1" readingOrder="1"/>
    </xf>
    <xf numFmtId="0" fontId="18" fillId="10" borderId="13" xfId="0" applyFont="1" applyFill="1" applyBorder="1" applyAlignment="1">
      <alignment horizontal="center" vertical="center" wrapText="1" readingOrder="1"/>
    </xf>
    <xf numFmtId="0" fontId="18" fillId="10" borderId="14" xfId="0" applyFont="1" applyFill="1" applyBorder="1" applyAlignment="1">
      <alignment horizontal="center" vertical="center" wrapText="1" readingOrder="1"/>
    </xf>
    <xf numFmtId="0" fontId="18" fillId="10" borderId="0" xfId="0" applyFont="1" applyFill="1" applyAlignment="1">
      <alignment horizontal="center" vertical="center" wrapText="1" readingOrder="1"/>
    </xf>
    <xf numFmtId="0" fontId="18" fillId="10" borderId="15" xfId="0" applyFont="1" applyFill="1" applyBorder="1" applyAlignment="1">
      <alignment horizontal="center" vertical="center" wrapText="1" readingOrder="1"/>
    </xf>
    <xf numFmtId="0" fontId="18" fillId="10" borderId="16" xfId="0" applyFont="1" applyFill="1" applyBorder="1" applyAlignment="1">
      <alignment horizontal="center" vertical="center" wrapText="1" readingOrder="1"/>
    </xf>
    <xf numFmtId="0" fontId="18" fillId="10" borderId="17" xfId="0" applyFont="1" applyFill="1" applyBorder="1" applyAlignment="1">
      <alignment horizontal="center" vertical="center" wrapText="1" readingOrder="1"/>
    </xf>
    <xf numFmtId="0" fontId="18" fillId="10" borderId="18" xfId="0" applyFont="1" applyFill="1" applyBorder="1" applyAlignment="1">
      <alignment horizontal="center" vertical="center" wrapText="1" readingOrder="1"/>
    </xf>
    <xf numFmtId="0" fontId="18" fillId="12" borderId="11" xfId="0" applyFont="1" applyFill="1" applyBorder="1" applyAlignment="1">
      <alignment horizontal="center" vertical="center" wrapText="1" readingOrder="1"/>
    </xf>
    <xf numFmtId="0" fontId="18" fillId="12" borderId="12" xfId="0" applyFont="1" applyFill="1" applyBorder="1" applyAlignment="1">
      <alignment horizontal="center" vertical="center" wrapText="1" readingOrder="1"/>
    </xf>
    <xf numFmtId="0" fontId="18" fillId="12" borderId="13" xfId="0" applyFont="1" applyFill="1" applyBorder="1" applyAlignment="1">
      <alignment horizontal="center" vertical="center" wrapText="1" readingOrder="1"/>
    </xf>
    <xf numFmtId="0" fontId="18" fillId="12" borderId="14" xfId="0" applyFont="1" applyFill="1" applyBorder="1" applyAlignment="1">
      <alignment horizontal="center" vertical="center" wrapText="1" readingOrder="1"/>
    </xf>
    <xf numFmtId="0" fontId="18" fillId="12" borderId="0" xfId="0" applyFont="1" applyFill="1" applyAlignment="1">
      <alignment horizontal="center" vertical="center" wrapText="1" readingOrder="1"/>
    </xf>
    <xf numFmtId="0" fontId="18" fillId="12" borderId="15" xfId="0" applyFont="1" applyFill="1" applyBorder="1" applyAlignment="1">
      <alignment horizontal="center" vertical="center" wrapText="1" readingOrder="1"/>
    </xf>
    <xf numFmtId="0" fontId="18" fillId="12" borderId="16" xfId="0" applyFont="1" applyFill="1" applyBorder="1" applyAlignment="1">
      <alignment horizontal="center" vertical="center" wrapText="1" readingOrder="1"/>
    </xf>
    <xf numFmtId="0" fontId="18" fillId="12" borderId="17" xfId="0" applyFont="1" applyFill="1" applyBorder="1" applyAlignment="1">
      <alignment horizontal="center" vertical="center" wrapText="1" readingOrder="1"/>
    </xf>
    <xf numFmtId="0" fontId="18" fillId="12" borderId="18" xfId="0" applyFont="1" applyFill="1" applyBorder="1" applyAlignment="1">
      <alignment horizontal="center" vertical="center" wrapText="1" readingOrder="1"/>
    </xf>
    <xf numFmtId="0" fontId="18" fillId="4" borderId="11" xfId="0" applyFont="1" applyFill="1" applyBorder="1" applyAlignment="1">
      <alignment horizontal="center" vertical="center" wrapText="1" readingOrder="1"/>
    </xf>
    <xf numFmtId="0" fontId="18" fillId="4" borderId="12" xfId="0" applyFont="1" applyFill="1" applyBorder="1" applyAlignment="1">
      <alignment horizontal="center" vertical="center" wrapText="1" readingOrder="1"/>
    </xf>
    <xf numFmtId="0" fontId="18" fillId="4" borderId="13" xfId="0" applyFont="1" applyFill="1" applyBorder="1" applyAlignment="1">
      <alignment horizontal="center" vertical="center" wrapText="1" readingOrder="1"/>
    </xf>
    <xf numFmtId="0" fontId="18" fillId="4" borderId="14" xfId="0" applyFont="1" applyFill="1" applyBorder="1" applyAlignment="1">
      <alignment horizontal="center" vertical="center" wrapText="1" readingOrder="1"/>
    </xf>
    <xf numFmtId="0" fontId="18" fillId="4" borderId="0" xfId="0" applyFont="1" applyFill="1" applyAlignment="1">
      <alignment horizontal="center" vertical="center" wrapText="1" readingOrder="1"/>
    </xf>
    <xf numFmtId="0" fontId="18" fillId="4" borderId="15" xfId="0" applyFont="1" applyFill="1" applyBorder="1" applyAlignment="1">
      <alignment horizontal="center" vertical="center" wrapText="1" readingOrder="1"/>
    </xf>
    <xf numFmtId="0" fontId="18" fillId="4" borderId="16" xfId="0" applyFont="1" applyFill="1" applyBorder="1" applyAlignment="1">
      <alignment horizontal="center" vertical="center" wrapText="1" readingOrder="1"/>
    </xf>
    <xf numFmtId="0" fontId="18" fillId="4" borderId="17" xfId="0" applyFont="1" applyFill="1" applyBorder="1" applyAlignment="1">
      <alignment horizontal="center" vertical="center" wrapText="1" readingOrder="1"/>
    </xf>
    <xf numFmtId="0" fontId="18" fillId="4" borderId="18" xfId="0" applyFont="1" applyFill="1" applyBorder="1" applyAlignment="1">
      <alignment horizontal="center" vertical="center" wrapText="1" readingOrder="1"/>
    </xf>
    <xf numFmtId="0" fontId="40" fillId="0" borderId="3" xfId="0" applyFont="1" applyBorder="1" applyAlignment="1">
      <alignment horizontal="center" vertical="center" wrapText="1"/>
    </xf>
    <xf numFmtId="0" fontId="40" fillId="0" borderId="10" xfId="0" applyFont="1" applyBorder="1" applyAlignment="1">
      <alignment horizontal="center" vertical="center"/>
    </xf>
    <xf numFmtId="0" fontId="40" fillId="0" borderId="4" xfId="0" applyFont="1" applyBorder="1" applyAlignment="1">
      <alignment horizontal="center" vertical="center"/>
    </xf>
    <xf numFmtId="0" fontId="40" fillId="0" borderId="5" xfId="0" applyFont="1" applyBorder="1" applyAlignment="1">
      <alignment horizontal="center" vertical="center"/>
    </xf>
    <xf numFmtId="0" fontId="40" fillId="0" borderId="0" xfId="0" applyFont="1" applyAlignment="1">
      <alignment horizontal="center" vertical="center"/>
    </xf>
    <xf numFmtId="0" fontId="40" fillId="0" borderId="6" xfId="0" applyFont="1" applyBorder="1" applyAlignment="1">
      <alignment horizontal="center" vertical="center"/>
    </xf>
    <xf numFmtId="0" fontId="40" fillId="0" borderId="7" xfId="0" applyFont="1" applyBorder="1" applyAlignment="1">
      <alignment horizontal="center" vertical="center"/>
    </xf>
    <xf numFmtId="0" fontId="40" fillId="0" borderId="9" xfId="0" applyFont="1" applyBorder="1" applyAlignment="1">
      <alignment horizontal="center" vertical="center"/>
    </xf>
    <xf numFmtId="0" fontId="40" fillId="0" borderId="8" xfId="0" applyFont="1" applyBorder="1" applyAlignment="1">
      <alignment horizontal="center" vertical="center"/>
    </xf>
    <xf numFmtId="0" fontId="40" fillId="0" borderId="10" xfId="0" applyFont="1" applyBorder="1" applyAlignment="1">
      <alignment horizontal="center" vertical="center" wrapText="1"/>
    </xf>
    <xf numFmtId="0" fontId="39" fillId="10" borderId="11" xfId="0" applyFont="1" applyFill="1" applyBorder="1" applyAlignment="1">
      <alignment horizontal="center" vertical="center" wrapText="1" readingOrder="1"/>
    </xf>
    <xf numFmtId="0" fontId="39" fillId="10" borderId="12" xfId="0" applyFont="1" applyFill="1" applyBorder="1" applyAlignment="1">
      <alignment horizontal="center" vertical="center" wrapText="1" readingOrder="1"/>
    </xf>
    <xf numFmtId="0" fontId="39" fillId="10" borderId="13" xfId="0" applyFont="1" applyFill="1" applyBorder="1" applyAlignment="1">
      <alignment horizontal="center" vertical="center" wrapText="1" readingOrder="1"/>
    </xf>
    <xf numFmtId="0" fontId="39" fillId="10" borderId="14" xfId="0" applyFont="1" applyFill="1" applyBorder="1" applyAlignment="1">
      <alignment horizontal="center" vertical="center" wrapText="1" readingOrder="1"/>
    </xf>
    <xf numFmtId="0" fontId="39" fillId="10" borderId="0" xfId="0" applyFont="1" applyFill="1" applyAlignment="1">
      <alignment horizontal="center" vertical="center" wrapText="1" readingOrder="1"/>
    </xf>
    <xf numFmtId="0" fontId="39" fillId="10" borderId="15" xfId="0" applyFont="1" applyFill="1" applyBorder="1" applyAlignment="1">
      <alignment horizontal="center" vertical="center" wrapText="1" readingOrder="1"/>
    </xf>
    <xf numFmtId="0" fontId="39" fillId="10" borderId="16" xfId="0" applyFont="1" applyFill="1" applyBorder="1" applyAlignment="1">
      <alignment horizontal="center" vertical="center" wrapText="1" readingOrder="1"/>
    </xf>
    <xf numFmtId="0" fontId="39" fillId="10" borderId="17" xfId="0" applyFont="1" applyFill="1" applyBorder="1" applyAlignment="1">
      <alignment horizontal="center" vertical="center" wrapText="1" readingOrder="1"/>
    </xf>
    <xf numFmtId="0" fontId="39" fillId="10" borderId="18" xfId="0" applyFont="1" applyFill="1" applyBorder="1" applyAlignment="1">
      <alignment horizontal="center" vertical="center" wrapText="1" readingOrder="1"/>
    </xf>
    <xf numFmtId="0" fontId="40" fillId="0" borderId="5" xfId="0" applyFont="1" applyBorder="1" applyAlignment="1">
      <alignment horizontal="center" vertical="center" wrapText="1"/>
    </xf>
    <xf numFmtId="0" fontId="39" fillId="11" borderId="11" xfId="0" applyFont="1" applyFill="1" applyBorder="1" applyAlignment="1">
      <alignment horizontal="center" vertical="center" wrapText="1" readingOrder="1"/>
    </xf>
    <xf numFmtId="0" fontId="39" fillId="11" borderId="12" xfId="0" applyFont="1" applyFill="1" applyBorder="1" applyAlignment="1">
      <alignment horizontal="center" vertical="center" wrapText="1" readingOrder="1"/>
    </xf>
    <xf numFmtId="0" fontId="39" fillId="11" borderId="13" xfId="0" applyFont="1" applyFill="1" applyBorder="1" applyAlignment="1">
      <alignment horizontal="center" vertical="center" wrapText="1" readingOrder="1"/>
    </xf>
    <xf numFmtId="0" fontId="39" fillId="11" borderId="14" xfId="0" applyFont="1" applyFill="1" applyBorder="1" applyAlignment="1">
      <alignment horizontal="center" vertical="center" wrapText="1" readingOrder="1"/>
    </xf>
    <xf numFmtId="0" fontId="39" fillId="11" borderId="0" xfId="0" applyFont="1" applyFill="1" applyAlignment="1">
      <alignment horizontal="center" vertical="center" wrapText="1" readingOrder="1"/>
    </xf>
    <xf numFmtId="0" fontId="39" fillId="11" borderId="15" xfId="0" applyFont="1" applyFill="1" applyBorder="1" applyAlignment="1">
      <alignment horizontal="center" vertical="center" wrapText="1" readingOrder="1"/>
    </xf>
    <xf numFmtId="0" fontId="39" fillId="11" borderId="16" xfId="0" applyFont="1" applyFill="1" applyBorder="1" applyAlignment="1">
      <alignment horizontal="center" vertical="center" wrapText="1" readingOrder="1"/>
    </xf>
    <xf numFmtId="0" fontId="39" fillId="11" borderId="17" xfId="0" applyFont="1" applyFill="1" applyBorder="1" applyAlignment="1">
      <alignment horizontal="center" vertical="center" wrapText="1" readingOrder="1"/>
    </xf>
    <xf numFmtId="0" fontId="39" fillId="11" borderId="18" xfId="0" applyFont="1" applyFill="1" applyBorder="1" applyAlignment="1">
      <alignment horizontal="center" vertical="center" wrapText="1" readingOrder="1"/>
    </xf>
    <xf numFmtId="0" fontId="38" fillId="0" borderId="0" xfId="0" applyFont="1" applyAlignment="1">
      <alignment horizontal="center" vertical="center" wrapText="1"/>
    </xf>
    <xf numFmtId="0" fontId="19" fillId="0" borderId="0" xfId="0" applyFont="1" applyAlignment="1">
      <alignment horizontal="center" vertical="center" wrapText="1"/>
    </xf>
    <xf numFmtId="0" fontId="39" fillId="4" borderId="11" xfId="0" applyFont="1" applyFill="1" applyBorder="1" applyAlignment="1">
      <alignment horizontal="center" vertical="center" wrapText="1" readingOrder="1"/>
    </xf>
    <xf numFmtId="0" fontId="39" fillId="4" borderId="12" xfId="0" applyFont="1" applyFill="1" applyBorder="1" applyAlignment="1">
      <alignment horizontal="center" vertical="center" wrapText="1" readingOrder="1"/>
    </xf>
    <xf numFmtId="0" fontId="39" fillId="4" borderId="13" xfId="0" applyFont="1" applyFill="1" applyBorder="1" applyAlignment="1">
      <alignment horizontal="center" vertical="center" wrapText="1" readingOrder="1"/>
    </xf>
    <xf numFmtId="0" fontId="39" fillId="4" borderId="14" xfId="0" applyFont="1" applyFill="1" applyBorder="1" applyAlignment="1">
      <alignment horizontal="center" vertical="center" wrapText="1" readingOrder="1"/>
    </xf>
    <xf numFmtId="0" fontId="39" fillId="4" borderId="0" xfId="0" applyFont="1" applyFill="1" applyAlignment="1">
      <alignment horizontal="center" vertical="center" wrapText="1" readingOrder="1"/>
    </xf>
    <xf numFmtId="0" fontId="39" fillId="4" borderId="15" xfId="0" applyFont="1" applyFill="1" applyBorder="1" applyAlignment="1">
      <alignment horizontal="center" vertical="center" wrapText="1" readingOrder="1"/>
    </xf>
    <xf numFmtId="0" fontId="39" fillId="4" borderId="16" xfId="0" applyFont="1" applyFill="1" applyBorder="1" applyAlignment="1">
      <alignment horizontal="center" vertical="center" wrapText="1" readingOrder="1"/>
    </xf>
    <xf numFmtId="0" fontId="39" fillId="4" borderId="17" xfId="0" applyFont="1" applyFill="1" applyBorder="1" applyAlignment="1">
      <alignment horizontal="center" vertical="center" wrapText="1" readingOrder="1"/>
    </xf>
    <xf numFmtId="0" fontId="39" fillId="4" borderId="18" xfId="0" applyFont="1" applyFill="1" applyBorder="1" applyAlignment="1">
      <alignment horizontal="center" vertical="center" wrapText="1" readingOrder="1"/>
    </xf>
    <xf numFmtId="0" fontId="39" fillId="12" borderId="11" xfId="0" applyFont="1" applyFill="1" applyBorder="1" applyAlignment="1">
      <alignment horizontal="center" vertical="center" wrapText="1" readingOrder="1"/>
    </xf>
    <xf numFmtId="0" fontId="39" fillId="12" borderId="12" xfId="0" applyFont="1" applyFill="1" applyBorder="1" applyAlignment="1">
      <alignment horizontal="center" vertical="center" wrapText="1" readingOrder="1"/>
    </xf>
    <xf numFmtId="0" fontId="39" fillId="12" borderId="13" xfId="0" applyFont="1" applyFill="1" applyBorder="1" applyAlignment="1">
      <alignment horizontal="center" vertical="center" wrapText="1" readingOrder="1"/>
    </xf>
    <xf numFmtId="0" fontId="39" fillId="12" borderId="14" xfId="0" applyFont="1" applyFill="1" applyBorder="1" applyAlignment="1">
      <alignment horizontal="center" vertical="center" wrapText="1" readingOrder="1"/>
    </xf>
    <xf numFmtId="0" fontId="39" fillId="12" borderId="0" xfId="0" applyFont="1" applyFill="1" applyAlignment="1">
      <alignment horizontal="center" vertical="center" wrapText="1" readingOrder="1"/>
    </xf>
    <xf numFmtId="0" fontId="39" fillId="12" borderId="15" xfId="0" applyFont="1" applyFill="1" applyBorder="1" applyAlignment="1">
      <alignment horizontal="center" vertical="center" wrapText="1" readingOrder="1"/>
    </xf>
    <xf numFmtId="0" fontId="39" fillId="12" borderId="16" xfId="0" applyFont="1" applyFill="1" applyBorder="1" applyAlignment="1">
      <alignment horizontal="center" vertical="center" wrapText="1" readingOrder="1"/>
    </xf>
    <xf numFmtId="0" fontId="39" fillId="12" borderId="17" xfId="0" applyFont="1" applyFill="1" applyBorder="1" applyAlignment="1">
      <alignment horizontal="center" vertical="center" wrapText="1" readingOrder="1"/>
    </xf>
    <xf numFmtId="0" fontId="39" fillId="12" borderId="18" xfId="0" applyFont="1" applyFill="1" applyBorder="1" applyAlignment="1">
      <alignment horizontal="center" vertical="center" wrapText="1" readingOrder="1"/>
    </xf>
    <xf numFmtId="0" fontId="10" fillId="16" borderId="19" xfId="7" applyBorder="1" applyAlignment="1">
      <alignment horizontal="center"/>
    </xf>
    <xf numFmtId="9" fontId="1" fillId="0" borderId="3" xfId="0" applyNumberFormat="1" applyFont="1" applyBorder="1" applyAlignment="1" applyProtection="1">
      <alignment horizontal="left" vertical="center" wrapText="1"/>
      <protection hidden="1"/>
    </xf>
    <xf numFmtId="9" fontId="1" fillId="0" borderId="10" xfId="0" applyNumberFormat="1" applyFont="1" applyBorder="1" applyAlignment="1" applyProtection="1">
      <alignment horizontal="left" vertical="center" wrapText="1"/>
      <protection hidden="1"/>
    </xf>
    <xf numFmtId="9" fontId="1" fillId="0" borderId="4" xfId="0" applyNumberFormat="1" applyFont="1" applyBorder="1" applyAlignment="1" applyProtection="1">
      <alignment horizontal="left" vertical="center" wrapText="1"/>
      <protection hidden="1"/>
    </xf>
    <xf numFmtId="9" fontId="1" fillId="0" borderId="7" xfId="0" applyNumberFormat="1" applyFont="1" applyBorder="1" applyAlignment="1" applyProtection="1">
      <alignment horizontal="left" vertical="center" wrapText="1"/>
      <protection hidden="1"/>
    </xf>
    <xf numFmtId="9" fontId="1" fillId="0" borderId="9" xfId="0" applyNumberFormat="1" applyFont="1" applyBorder="1" applyAlignment="1" applyProtection="1">
      <alignment horizontal="left" vertical="center" wrapText="1"/>
      <protection hidden="1"/>
    </xf>
    <xf numFmtId="9" fontId="1" fillId="0" borderId="8" xfId="0" applyNumberFormat="1" applyFont="1" applyBorder="1" applyAlignment="1" applyProtection="1">
      <alignment horizontal="left" vertical="center" wrapText="1"/>
      <protection hidden="1"/>
    </xf>
    <xf numFmtId="0" fontId="37" fillId="14" borderId="21" xfId="0" applyFont="1" applyFill="1" applyBorder="1" applyAlignment="1">
      <alignment horizontal="center" vertical="center" wrapText="1" readingOrder="1"/>
    </xf>
    <xf numFmtId="0" fontId="37" fillId="14" borderId="22" xfId="0" applyFont="1" applyFill="1" applyBorder="1" applyAlignment="1">
      <alignment horizontal="center" vertical="center" wrapText="1" readingOrder="1"/>
    </xf>
    <xf numFmtId="0" fontId="37" fillId="14" borderId="33" xfId="0" applyFont="1" applyFill="1" applyBorder="1" applyAlignment="1">
      <alignment horizontal="center" vertical="center" wrapText="1" readingOrder="1"/>
    </xf>
    <xf numFmtId="0" fontId="32" fillId="2" borderId="0" xfId="0" applyFont="1" applyFill="1" applyAlignment="1">
      <alignment horizontal="justify" vertical="center" wrapText="1"/>
    </xf>
    <xf numFmtId="0" fontId="34" fillId="14" borderId="30" xfId="0" applyFont="1" applyFill="1" applyBorder="1" applyAlignment="1">
      <alignment horizontal="center" vertical="center" wrapText="1" readingOrder="1"/>
    </xf>
    <xf numFmtId="0" fontId="34" fillId="14" borderId="31" xfId="0" applyFont="1" applyFill="1" applyBorder="1" applyAlignment="1">
      <alignment horizontal="center" vertical="center" wrapText="1" readingOrder="1"/>
    </xf>
    <xf numFmtId="0" fontId="34" fillId="2" borderId="28" xfId="0" applyFont="1" applyFill="1" applyBorder="1" applyAlignment="1">
      <alignment horizontal="center" vertical="center" wrapText="1" readingOrder="1"/>
    </xf>
    <xf numFmtId="0" fontId="34" fillId="2" borderId="23" xfId="0" applyFont="1" applyFill="1" applyBorder="1" applyAlignment="1">
      <alignment horizontal="center" vertical="center" wrapText="1" readingOrder="1"/>
    </xf>
    <xf numFmtId="0" fontId="34" fillId="2" borderId="20" xfId="0" applyFont="1" applyFill="1" applyBorder="1" applyAlignment="1">
      <alignment horizontal="center" vertical="center" wrapText="1" readingOrder="1"/>
    </xf>
    <xf numFmtId="0" fontId="34" fillId="2" borderId="19" xfId="0" applyFont="1" applyFill="1" applyBorder="1" applyAlignment="1">
      <alignment horizontal="center" vertical="center" wrapText="1" readingOrder="1"/>
    </xf>
    <xf numFmtId="0" fontId="34" fillId="2" borderId="25" xfId="0" applyFont="1" applyFill="1" applyBorder="1" applyAlignment="1">
      <alignment horizontal="center" vertical="center" wrapText="1" readingOrder="1"/>
    </xf>
    <xf numFmtId="0" fontId="34" fillId="2" borderId="26" xfId="0" applyFont="1" applyFill="1" applyBorder="1" applyAlignment="1">
      <alignment horizontal="center" vertical="center" wrapText="1" readingOrder="1"/>
    </xf>
    <xf numFmtId="14" fontId="86" fillId="0" borderId="19" xfId="0" applyNumberFormat="1" applyFont="1" applyBorder="1" applyAlignment="1">
      <alignment vertical="center" wrapText="1"/>
    </xf>
    <xf numFmtId="0" fontId="86" fillId="0" borderId="19" xfId="0" applyFont="1" applyBorder="1" applyAlignment="1">
      <alignment horizontal="center" vertical="center" wrapText="1"/>
    </xf>
  </cellXfs>
  <cellStyles count="14">
    <cellStyle name="Énfasis1" xfId="7" builtinId="29"/>
    <cellStyle name="Millares [0] 2" xfId="8"/>
    <cellStyle name="Millares [0] 3" xfId="10"/>
    <cellStyle name="Millares [0] 4" xfId="12"/>
    <cellStyle name="Millares [0] 5" xfId="13"/>
    <cellStyle name="Moneda [0]" xfId="5" builtinId="7"/>
    <cellStyle name="Moneda [0] 2" xfId="9"/>
    <cellStyle name="Moneda [0] 3" xfId="11"/>
    <cellStyle name="Normal" xfId="0" builtinId="0"/>
    <cellStyle name="Normal - Style1 2" xfId="2"/>
    <cellStyle name="Normal 2" xfId="4"/>
    <cellStyle name="Normal 2 2" xfId="3"/>
    <cellStyle name="Normal 2 3" xfId="6"/>
    <cellStyle name="Porcentaje" xfId="1" builtinId="5"/>
  </cellStyles>
  <dxfs count="2233">
    <dxf>
      <fill>
        <patternFill>
          <bgColor rgb="FFFF0000"/>
        </patternFill>
      </fill>
      <border>
        <left style="thin">
          <color auto="1"/>
        </left>
        <right style="thin">
          <color auto="1"/>
        </right>
        <top style="thin">
          <color auto="1"/>
        </top>
        <bottom style="thin">
          <color auto="1"/>
        </bottom>
        <vertical/>
        <horizontal/>
      </border>
    </dxf>
    <dxf>
      <fill>
        <patternFill>
          <bgColor theme="5"/>
        </patternFill>
      </fill>
      <border>
        <left style="thin">
          <color auto="1"/>
        </left>
        <right style="thin">
          <color auto="1"/>
        </right>
        <top style="thin">
          <color auto="1"/>
        </top>
        <bottom style="thin">
          <color auto="1"/>
        </bottom>
        <vertical/>
        <horizontal/>
      </border>
    </dxf>
    <dxf>
      <fill>
        <patternFill>
          <bgColor rgb="FFFFFF00"/>
        </patternFill>
      </fill>
      <border>
        <left style="thin">
          <color auto="1"/>
        </left>
        <right style="thin">
          <color auto="1"/>
        </right>
        <top style="thin">
          <color auto="1"/>
        </top>
        <bottom style="thin">
          <color auto="1"/>
        </bottom>
        <vertical/>
        <horizontal/>
      </border>
    </dxf>
    <dxf>
      <fill>
        <patternFill>
          <bgColor rgb="FF92D050"/>
        </patternFill>
      </fill>
      <border>
        <left style="thin">
          <color auto="1"/>
        </left>
        <right style="thin">
          <color auto="1"/>
        </right>
        <top style="thin">
          <color auto="1"/>
        </top>
        <bottom style="thin">
          <color auto="1"/>
        </bottom>
        <vertical/>
        <horizontal/>
      </border>
    </dxf>
    <dxf>
      <fill>
        <patternFill>
          <bgColor rgb="FFFF0000"/>
        </patternFill>
      </fill>
      <border>
        <left style="thin">
          <color auto="1"/>
        </left>
        <right style="thin">
          <color auto="1"/>
        </right>
        <top style="thin">
          <color auto="1"/>
        </top>
        <bottom style="thin">
          <color auto="1"/>
        </bottom>
        <vertical/>
        <horizontal/>
      </border>
    </dxf>
    <dxf>
      <fill>
        <patternFill>
          <bgColor theme="5"/>
        </patternFill>
      </fill>
      <border>
        <left style="thin">
          <color auto="1"/>
        </left>
        <right style="thin">
          <color auto="1"/>
        </right>
        <top style="thin">
          <color auto="1"/>
        </top>
        <bottom style="thin">
          <color auto="1"/>
        </bottom>
        <vertical/>
        <horizontal/>
      </border>
    </dxf>
    <dxf>
      <fill>
        <patternFill>
          <bgColor rgb="FFFFFF00"/>
        </patternFill>
      </fill>
      <border>
        <left style="thin">
          <color auto="1"/>
        </left>
        <right style="thin">
          <color auto="1"/>
        </right>
        <top style="thin">
          <color auto="1"/>
        </top>
        <bottom style="thin">
          <color auto="1"/>
        </bottom>
        <vertical/>
        <horizontal/>
      </border>
    </dxf>
    <dxf>
      <fill>
        <patternFill>
          <bgColor rgb="FF92D050"/>
        </patternFill>
      </fill>
      <border>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Arial Narrow"/>
        <scheme val="none"/>
      </font>
      <fill>
        <patternFill patternType="none">
          <fgColor indexed="64"/>
          <bgColor indexed="65"/>
        </patternFill>
      </fill>
      <alignment horizontal="general" vertical="center" textRotation="0" wrapText="0" indent="0" justifyLastLine="0" shrinkToFit="0" readingOrder="0"/>
    </dxf>
    <dxf>
      <fill>
        <patternFill>
          <bgColor rgb="FF00CC00"/>
        </patternFill>
      </fill>
    </dxf>
    <dxf>
      <fill>
        <patternFill>
          <bgColor rgb="FFFFFF00"/>
        </patternFill>
      </fill>
    </dxf>
    <dxf>
      <fill>
        <patternFill>
          <bgColor rgb="FF00CC99"/>
        </patternFill>
      </fill>
    </dxf>
    <dxf>
      <fill>
        <patternFill>
          <bgColor rgb="FF99FF99"/>
        </patternFill>
      </fill>
    </dxf>
    <dxf>
      <fill>
        <patternFill>
          <bgColor rgb="FFCCECFF"/>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FF0000"/>
        </patternFill>
      </fill>
    </dxf>
    <dxf>
      <font>
        <color auto="1"/>
      </font>
      <fill>
        <patternFill>
          <bgColor rgb="FFFFC000"/>
        </patternFill>
      </fill>
    </dxf>
    <dxf>
      <font>
        <color auto="1"/>
      </font>
      <fill>
        <patternFill>
          <bgColor rgb="FFFFFF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CC00"/>
        </patternFill>
      </fill>
    </dxf>
    <dxf>
      <fill>
        <patternFill>
          <bgColor rgb="FFFFFF00"/>
        </patternFill>
      </fill>
    </dxf>
    <dxf>
      <fill>
        <patternFill>
          <bgColor rgb="FF00CC99"/>
        </patternFill>
      </fill>
    </dxf>
    <dxf>
      <fill>
        <patternFill>
          <bgColor rgb="FF99FF99"/>
        </patternFill>
      </fill>
    </dxf>
    <dxf>
      <fill>
        <patternFill>
          <bgColor rgb="FFCCECFF"/>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FF0000"/>
        </patternFill>
      </fill>
    </dxf>
    <dxf>
      <font>
        <color auto="1"/>
      </font>
      <fill>
        <patternFill>
          <bgColor rgb="FFFFC000"/>
        </patternFill>
      </fill>
    </dxf>
    <dxf>
      <font>
        <color auto="1"/>
      </font>
      <fill>
        <patternFill>
          <bgColor rgb="FFFFFF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CC00"/>
        </patternFill>
      </fill>
    </dxf>
    <dxf>
      <fill>
        <patternFill>
          <bgColor rgb="FFFFFF00"/>
        </patternFill>
      </fill>
    </dxf>
    <dxf>
      <fill>
        <patternFill>
          <bgColor rgb="FF00CC99"/>
        </patternFill>
      </fill>
    </dxf>
    <dxf>
      <fill>
        <patternFill>
          <bgColor rgb="FF99FF99"/>
        </patternFill>
      </fill>
    </dxf>
    <dxf>
      <fill>
        <patternFill>
          <bgColor rgb="FFCCECFF"/>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FF0000"/>
        </patternFill>
      </fill>
    </dxf>
    <dxf>
      <font>
        <color auto="1"/>
      </font>
      <fill>
        <patternFill>
          <bgColor rgb="FFFFC000"/>
        </patternFill>
      </fill>
    </dxf>
    <dxf>
      <font>
        <color auto="1"/>
      </font>
      <fill>
        <patternFill>
          <bgColor rgb="FFFFFF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00CC00"/>
        </patternFill>
      </fill>
    </dxf>
    <dxf>
      <fill>
        <patternFill>
          <bgColor rgb="FFFFFF00"/>
        </patternFill>
      </fill>
    </dxf>
    <dxf>
      <fill>
        <patternFill>
          <bgColor rgb="FF00CC99"/>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FF0000"/>
        </patternFill>
      </fill>
    </dxf>
    <dxf>
      <font>
        <color auto="1"/>
      </font>
      <fill>
        <patternFill>
          <bgColor rgb="FFFFC000"/>
        </patternFill>
      </fill>
    </dxf>
    <dxf>
      <font>
        <color auto="1"/>
      </font>
      <fill>
        <patternFill>
          <bgColor rgb="FFFFFF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99FF99"/>
        </patternFill>
      </fill>
    </dxf>
    <dxf>
      <fill>
        <patternFill>
          <bgColor rgb="FFCCECFF"/>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FF0000"/>
        </patternFill>
      </fill>
    </dxf>
    <dxf>
      <font>
        <color auto="1"/>
      </font>
      <fill>
        <patternFill>
          <bgColor rgb="FFFFC000"/>
        </patternFill>
      </fill>
    </dxf>
    <dxf>
      <font>
        <color auto="1"/>
      </font>
      <fill>
        <patternFill>
          <bgColor rgb="FFFFFF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00CC00"/>
        </patternFill>
      </fill>
    </dxf>
    <dxf>
      <fill>
        <patternFill>
          <bgColor rgb="FFFFFF00"/>
        </patternFill>
      </fill>
    </dxf>
    <dxf>
      <fill>
        <patternFill>
          <bgColor rgb="FF00CC99"/>
        </patternFill>
      </fill>
    </dxf>
    <dxf>
      <fill>
        <patternFill>
          <bgColor rgb="FF99FF99"/>
        </patternFill>
      </fill>
    </dxf>
    <dxf>
      <fill>
        <patternFill>
          <bgColor rgb="FFCCECFF"/>
        </patternFill>
      </fill>
    </dxf>
    <dxf>
      <fill>
        <patternFill>
          <bgColor rgb="FFFFFF66"/>
        </patternFill>
      </fill>
    </dxf>
    <dxf>
      <fill>
        <patternFill>
          <bgColor rgb="FF00CC00"/>
        </patternFill>
      </fill>
    </dxf>
    <dxf>
      <fill>
        <patternFill>
          <bgColor rgb="FFFFFF00"/>
        </patternFill>
      </fill>
    </dxf>
    <dxf>
      <fill>
        <patternFill>
          <bgColor rgb="FF00CC99"/>
        </patternFill>
      </fill>
    </dxf>
    <dxf>
      <fill>
        <patternFill>
          <bgColor rgb="FF99FF99"/>
        </patternFill>
      </fill>
    </dxf>
    <dxf>
      <fill>
        <patternFill>
          <bgColor rgb="FFCCECFF"/>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FF0000"/>
        </patternFill>
      </fill>
    </dxf>
    <dxf>
      <font>
        <color auto="1"/>
      </font>
      <fill>
        <patternFill>
          <bgColor rgb="FFFFC000"/>
        </patternFill>
      </fill>
    </dxf>
    <dxf>
      <font>
        <color auto="1"/>
      </font>
      <fill>
        <patternFill>
          <bgColor rgb="FFFFFF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CC00"/>
        </patternFill>
      </fill>
    </dxf>
    <dxf>
      <fill>
        <patternFill>
          <bgColor rgb="FFFFFF00"/>
        </patternFill>
      </fill>
    </dxf>
    <dxf>
      <fill>
        <patternFill>
          <bgColor rgb="FF00CC99"/>
        </patternFill>
      </fill>
    </dxf>
    <dxf>
      <fill>
        <patternFill>
          <bgColor rgb="FF99FF99"/>
        </patternFill>
      </fill>
    </dxf>
    <dxf>
      <fill>
        <patternFill>
          <bgColor rgb="FFCCECFF"/>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FF0000"/>
        </patternFill>
      </fill>
    </dxf>
    <dxf>
      <font>
        <color auto="1"/>
      </font>
      <fill>
        <patternFill>
          <bgColor rgb="FFFFC000"/>
        </patternFill>
      </fill>
    </dxf>
    <dxf>
      <font>
        <color auto="1"/>
      </font>
      <fill>
        <patternFill>
          <bgColor rgb="FFFFFF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CC00"/>
        </patternFill>
      </fill>
    </dxf>
    <dxf>
      <fill>
        <patternFill>
          <bgColor rgb="FFFFFF00"/>
        </patternFill>
      </fill>
    </dxf>
    <dxf>
      <fill>
        <patternFill>
          <bgColor rgb="FF00CC99"/>
        </patternFill>
      </fill>
    </dxf>
    <dxf>
      <fill>
        <patternFill>
          <bgColor rgb="FF99FF99"/>
        </patternFill>
      </fill>
    </dxf>
    <dxf>
      <fill>
        <patternFill>
          <bgColor rgb="FFCCECFF"/>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FF0000"/>
        </patternFill>
      </fill>
    </dxf>
    <dxf>
      <font>
        <color auto="1"/>
      </font>
      <fill>
        <patternFill>
          <bgColor rgb="FFFFC000"/>
        </patternFill>
      </fill>
    </dxf>
    <dxf>
      <font>
        <color auto="1"/>
      </font>
      <fill>
        <patternFill>
          <bgColor rgb="FFFFFF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CC00"/>
        </patternFill>
      </fill>
    </dxf>
    <dxf>
      <fill>
        <patternFill>
          <bgColor rgb="FFFFFF00"/>
        </patternFill>
      </fill>
    </dxf>
    <dxf>
      <fill>
        <patternFill>
          <bgColor rgb="FF00CC99"/>
        </patternFill>
      </fill>
    </dxf>
    <dxf>
      <fill>
        <patternFill>
          <bgColor rgb="FF99FF99"/>
        </patternFill>
      </fill>
    </dxf>
    <dxf>
      <fill>
        <patternFill>
          <bgColor rgb="FFCCECFF"/>
        </patternFill>
      </fill>
    </dxf>
    <dxf>
      <fill>
        <patternFill>
          <bgColor rgb="FFFFFF66"/>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FF0000"/>
        </patternFill>
      </fill>
    </dxf>
    <dxf>
      <font>
        <color auto="1"/>
      </font>
      <fill>
        <patternFill>
          <bgColor rgb="FFFFC000"/>
        </patternFill>
      </fill>
    </dxf>
    <dxf>
      <font>
        <color auto="1"/>
      </font>
      <fill>
        <patternFill>
          <bgColor rgb="FFFFFF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CC00"/>
        </patternFill>
      </fill>
    </dxf>
    <dxf>
      <fill>
        <patternFill>
          <bgColor rgb="FFFFFF00"/>
        </patternFill>
      </fill>
    </dxf>
    <dxf>
      <fill>
        <patternFill>
          <bgColor rgb="FF00CC99"/>
        </patternFill>
      </fill>
    </dxf>
    <dxf>
      <fill>
        <patternFill>
          <bgColor rgb="FF99FF99"/>
        </patternFill>
      </fill>
    </dxf>
    <dxf>
      <fill>
        <patternFill>
          <bgColor rgb="FFCCECFF"/>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FF0000"/>
        </patternFill>
      </fill>
    </dxf>
    <dxf>
      <font>
        <color auto="1"/>
      </font>
      <fill>
        <patternFill>
          <bgColor rgb="FFFFC000"/>
        </patternFill>
      </fill>
    </dxf>
    <dxf>
      <font>
        <color auto="1"/>
      </font>
      <fill>
        <patternFill>
          <bgColor rgb="FFFFFF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CC00"/>
        </patternFill>
      </fill>
    </dxf>
    <dxf>
      <fill>
        <patternFill>
          <bgColor rgb="FFFFFF00"/>
        </patternFill>
      </fill>
    </dxf>
    <dxf>
      <fill>
        <patternFill>
          <bgColor rgb="FF00CC99"/>
        </patternFill>
      </fill>
    </dxf>
    <dxf>
      <fill>
        <patternFill>
          <bgColor rgb="FF99FF99"/>
        </patternFill>
      </fill>
    </dxf>
    <dxf>
      <fill>
        <patternFill>
          <bgColor rgb="FFCCECFF"/>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FF0000"/>
        </patternFill>
      </fill>
    </dxf>
    <dxf>
      <font>
        <color auto="1"/>
      </font>
      <fill>
        <patternFill>
          <bgColor rgb="FFFFC000"/>
        </patternFill>
      </fill>
    </dxf>
    <dxf>
      <font>
        <color auto="1"/>
      </font>
      <fill>
        <patternFill>
          <bgColor rgb="FFFFFF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CC00"/>
        </patternFill>
      </fill>
    </dxf>
    <dxf>
      <fill>
        <patternFill>
          <bgColor rgb="FFFFFF00"/>
        </patternFill>
      </fill>
    </dxf>
    <dxf>
      <fill>
        <patternFill>
          <bgColor rgb="FF00CC99"/>
        </patternFill>
      </fill>
    </dxf>
    <dxf>
      <fill>
        <patternFill>
          <bgColor rgb="FF99FF99"/>
        </patternFill>
      </fill>
    </dxf>
    <dxf>
      <fill>
        <patternFill>
          <bgColor rgb="FFCCECFF"/>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FF0000"/>
        </patternFill>
      </fill>
    </dxf>
    <dxf>
      <font>
        <color auto="1"/>
      </font>
      <fill>
        <patternFill>
          <bgColor rgb="FFFFC000"/>
        </patternFill>
      </fill>
    </dxf>
    <dxf>
      <font>
        <color auto="1"/>
      </font>
      <fill>
        <patternFill>
          <bgColor rgb="FFFFFF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CC00"/>
        </patternFill>
      </fill>
    </dxf>
    <dxf>
      <fill>
        <patternFill>
          <bgColor rgb="FFFFFF00"/>
        </patternFill>
      </fill>
    </dxf>
    <dxf>
      <fill>
        <patternFill>
          <bgColor rgb="FF00CC99"/>
        </patternFill>
      </fill>
    </dxf>
    <dxf>
      <fill>
        <patternFill>
          <bgColor rgb="FF99FF99"/>
        </patternFill>
      </fill>
    </dxf>
    <dxf>
      <fill>
        <patternFill>
          <bgColor rgb="FFCCECFF"/>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FF0000"/>
        </patternFill>
      </fill>
    </dxf>
    <dxf>
      <font>
        <color auto="1"/>
      </font>
      <fill>
        <patternFill>
          <bgColor rgb="FFFFC000"/>
        </patternFill>
      </fill>
    </dxf>
    <dxf>
      <font>
        <color auto="1"/>
      </font>
      <fill>
        <patternFill>
          <bgColor rgb="FFFFFF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CC00"/>
        </patternFill>
      </fill>
    </dxf>
    <dxf>
      <fill>
        <patternFill>
          <bgColor rgb="FFFFFF00"/>
        </patternFill>
      </fill>
    </dxf>
    <dxf>
      <fill>
        <patternFill>
          <bgColor rgb="FF00CC99"/>
        </patternFill>
      </fill>
    </dxf>
    <dxf>
      <fill>
        <patternFill>
          <bgColor rgb="FF99FF99"/>
        </patternFill>
      </fill>
    </dxf>
    <dxf>
      <fill>
        <patternFill>
          <bgColor rgb="FFCCECFF"/>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FF0000"/>
        </patternFill>
      </fill>
    </dxf>
    <dxf>
      <font>
        <color auto="1"/>
      </font>
      <fill>
        <patternFill>
          <bgColor rgb="FFFFC000"/>
        </patternFill>
      </fill>
    </dxf>
    <dxf>
      <font>
        <color auto="1"/>
      </font>
      <fill>
        <patternFill>
          <bgColor rgb="FFFFFF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FF0000"/>
        </patternFill>
      </fill>
    </dxf>
    <dxf>
      <font>
        <color auto="1"/>
      </font>
      <fill>
        <patternFill>
          <bgColor rgb="FFFFC000"/>
        </patternFill>
      </fill>
    </dxf>
    <dxf>
      <font>
        <color auto="1"/>
      </font>
      <fill>
        <patternFill>
          <bgColor rgb="FFFFFF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CC00"/>
        </patternFill>
      </fill>
    </dxf>
    <dxf>
      <fill>
        <patternFill>
          <bgColor rgb="FFFFFF00"/>
        </patternFill>
      </fill>
    </dxf>
    <dxf>
      <fill>
        <patternFill>
          <bgColor rgb="FF00CC99"/>
        </patternFill>
      </fill>
    </dxf>
    <dxf>
      <fill>
        <patternFill>
          <bgColor rgb="FF99FF99"/>
        </patternFill>
      </fill>
    </dxf>
    <dxf>
      <fill>
        <patternFill>
          <bgColor rgb="FFCCECFF"/>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FF0000"/>
        </patternFill>
      </fill>
    </dxf>
    <dxf>
      <font>
        <color auto="1"/>
      </font>
      <fill>
        <patternFill>
          <bgColor rgb="FFFFC000"/>
        </patternFill>
      </fill>
    </dxf>
    <dxf>
      <font>
        <color auto="1"/>
      </font>
      <fill>
        <patternFill>
          <bgColor rgb="FFFFFF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CC00"/>
        </patternFill>
      </fill>
    </dxf>
    <dxf>
      <fill>
        <patternFill>
          <bgColor rgb="FFFFFF00"/>
        </patternFill>
      </fill>
    </dxf>
    <dxf>
      <fill>
        <patternFill>
          <bgColor rgb="FF00CC99"/>
        </patternFill>
      </fill>
    </dxf>
    <dxf>
      <fill>
        <patternFill>
          <bgColor rgb="FF99FF99"/>
        </patternFill>
      </fill>
    </dxf>
    <dxf>
      <fill>
        <patternFill>
          <bgColor rgb="FFCCECFF"/>
        </patternFill>
      </fill>
    </dxf>
    <dxf>
      <fill>
        <patternFill>
          <bgColor rgb="FFFFFF66"/>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FF0000"/>
        </patternFill>
      </fill>
    </dxf>
    <dxf>
      <font>
        <color auto="1"/>
      </font>
      <fill>
        <patternFill>
          <bgColor rgb="FFFFC000"/>
        </patternFill>
      </fill>
    </dxf>
    <dxf>
      <font>
        <color auto="1"/>
      </font>
      <fill>
        <patternFill>
          <bgColor rgb="FFFFFF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FF0000"/>
        </patternFill>
      </fill>
    </dxf>
    <dxf>
      <font>
        <color auto="1"/>
      </font>
      <fill>
        <patternFill>
          <bgColor rgb="FFFFC000"/>
        </patternFill>
      </fill>
    </dxf>
    <dxf>
      <font>
        <color auto="1"/>
      </font>
      <fill>
        <patternFill>
          <bgColor rgb="FFFFFF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FF0000"/>
        </patternFill>
      </fill>
    </dxf>
    <dxf>
      <font>
        <color auto="1"/>
      </font>
      <fill>
        <patternFill>
          <bgColor rgb="FFFFC000"/>
        </patternFill>
      </fill>
    </dxf>
    <dxf>
      <font>
        <color auto="1"/>
      </font>
      <fill>
        <patternFill>
          <bgColor rgb="FFFFFF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CC00"/>
        </patternFill>
      </fill>
    </dxf>
    <dxf>
      <fill>
        <patternFill>
          <bgColor rgb="FFFFFF00"/>
        </patternFill>
      </fill>
    </dxf>
    <dxf>
      <fill>
        <patternFill>
          <bgColor rgb="FF00CC99"/>
        </patternFill>
      </fill>
    </dxf>
    <dxf>
      <fill>
        <patternFill>
          <bgColor rgb="FF99FF99"/>
        </patternFill>
      </fill>
    </dxf>
    <dxf>
      <fill>
        <patternFill>
          <bgColor rgb="FFCCECFF"/>
        </patternFill>
      </fill>
    </dxf>
    <dxf>
      <fill>
        <patternFill>
          <bgColor rgb="FFFFFF66"/>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FF0000"/>
        </patternFill>
      </fill>
    </dxf>
    <dxf>
      <font>
        <color auto="1"/>
      </font>
      <fill>
        <patternFill>
          <bgColor rgb="FFFFC000"/>
        </patternFill>
      </fill>
    </dxf>
    <dxf>
      <font>
        <color auto="1"/>
      </font>
      <fill>
        <patternFill>
          <bgColor rgb="FFFFFF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FF0000"/>
        </patternFill>
      </fill>
    </dxf>
    <dxf>
      <font>
        <color auto="1"/>
      </font>
      <fill>
        <patternFill>
          <bgColor rgb="FFFFC000"/>
        </patternFill>
      </fill>
    </dxf>
    <dxf>
      <font>
        <color auto="1"/>
      </font>
      <fill>
        <patternFill>
          <bgColor rgb="FFFFFF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CC00"/>
        </patternFill>
      </fill>
    </dxf>
    <dxf>
      <fill>
        <patternFill>
          <bgColor rgb="FFFFFF00"/>
        </patternFill>
      </fill>
    </dxf>
    <dxf>
      <fill>
        <patternFill>
          <bgColor rgb="FF00CC99"/>
        </patternFill>
      </fill>
    </dxf>
    <dxf>
      <fill>
        <patternFill>
          <bgColor rgb="FF99FF99"/>
        </patternFill>
      </fill>
    </dxf>
    <dxf>
      <fill>
        <patternFill>
          <bgColor rgb="FFCCECFF"/>
        </patternFill>
      </fill>
    </dxf>
    <dxf>
      <fill>
        <patternFill>
          <bgColor rgb="FFFFFF66"/>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FF0000"/>
        </patternFill>
      </fill>
    </dxf>
    <dxf>
      <font>
        <color auto="1"/>
      </font>
      <fill>
        <patternFill>
          <bgColor rgb="FFFFC000"/>
        </patternFill>
      </fill>
    </dxf>
    <dxf>
      <font>
        <color auto="1"/>
      </font>
      <fill>
        <patternFill>
          <bgColor rgb="FFFFFF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CC00"/>
        </patternFill>
      </fill>
    </dxf>
    <dxf>
      <fill>
        <patternFill>
          <bgColor rgb="FFFFFF00"/>
        </patternFill>
      </fill>
    </dxf>
    <dxf>
      <fill>
        <patternFill>
          <bgColor rgb="FF00CC99"/>
        </patternFill>
      </fill>
    </dxf>
    <dxf>
      <fill>
        <patternFill>
          <bgColor rgb="FF99FF99"/>
        </patternFill>
      </fill>
    </dxf>
    <dxf>
      <fill>
        <patternFill>
          <bgColor rgb="FFCCECFF"/>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FF0000"/>
        </patternFill>
      </fill>
    </dxf>
    <dxf>
      <font>
        <color auto="1"/>
      </font>
      <fill>
        <patternFill>
          <bgColor rgb="FFFFC000"/>
        </patternFill>
      </fill>
    </dxf>
    <dxf>
      <font>
        <color auto="1"/>
      </font>
      <fill>
        <patternFill>
          <bgColor rgb="FFFFFF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00CC00"/>
        </patternFill>
      </fill>
    </dxf>
    <dxf>
      <fill>
        <patternFill>
          <bgColor rgb="FFFFFF00"/>
        </patternFill>
      </fill>
    </dxf>
    <dxf>
      <fill>
        <patternFill>
          <bgColor rgb="FF00CC99"/>
        </patternFill>
      </fill>
    </dxf>
    <dxf>
      <fill>
        <patternFill>
          <bgColor rgb="FF99FF99"/>
        </patternFill>
      </fill>
    </dxf>
    <dxf>
      <fill>
        <patternFill>
          <bgColor rgb="FFCCECFF"/>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FF0000"/>
        </patternFill>
      </fill>
    </dxf>
    <dxf>
      <font>
        <color auto="1"/>
      </font>
      <fill>
        <patternFill>
          <bgColor rgb="FFFFC000"/>
        </patternFill>
      </fill>
    </dxf>
    <dxf>
      <font>
        <color auto="1"/>
      </font>
      <fill>
        <patternFill>
          <bgColor rgb="FFFFFF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FF0000"/>
        </patternFill>
      </fill>
    </dxf>
    <dxf>
      <font>
        <color auto="1"/>
      </font>
      <fill>
        <patternFill>
          <bgColor rgb="FFFFC000"/>
        </patternFill>
      </fill>
    </dxf>
    <dxf>
      <font>
        <color auto="1"/>
      </font>
      <fill>
        <patternFill>
          <bgColor rgb="FFFFFF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CC00"/>
        </patternFill>
      </fill>
    </dxf>
    <dxf>
      <fill>
        <patternFill>
          <bgColor rgb="FFFFFF00"/>
        </patternFill>
      </fill>
    </dxf>
    <dxf>
      <fill>
        <patternFill>
          <bgColor rgb="FF00CC99"/>
        </patternFill>
      </fill>
    </dxf>
    <dxf>
      <fill>
        <patternFill>
          <bgColor rgb="FF99FF99"/>
        </patternFill>
      </fill>
    </dxf>
    <dxf>
      <fill>
        <patternFill>
          <bgColor rgb="FFCCECFF"/>
        </patternFill>
      </fill>
    </dxf>
    <dxf>
      <fill>
        <patternFill>
          <bgColor rgb="FFFFFF66"/>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FF0000"/>
        </patternFill>
      </fill>
    </dxf>
    <dxf>
      <font>
        <color auto="1"/>
      </font>
      <fill>
        <patternFill>
          <bgColor rgb="FFFFC000"/>
        </patternFill>
      </fill>
    </dxf>
    <dxf>
      <font>
        <color auto="1"/>
      </font>
      <fill>
        <patternFill>
          <bgColor rgb="FFFFFF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CC00"/>
        </patternFill>
      </fill>
    </dxf>
    <dxf>
      <fill>
        <patternFill>
          <bgColor rgb="FFFFFF00"/>
        </patternFill>
      </fill>
    </dxf>
    <dxf>
      <fill>
        <patternFill>
          <bgColor rgb="FF00CC99"/>
        </patternFill>
      </fill>
    </dxf>
    <dxf>
      <fill>
        <patternFill>
          <bgColor rgb="FF99FF99"/>
        </patternFill>
      </fill>
    </dxf>
    <dxf>
      <fill>
        <patternFill>
          <bgColor rgb="FFCCECFF"/>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FF0000"/>
        </patternFill>
      </fill>
    </dxf>
    <dxf>
      <font>
        <color auto="1"/>
      </font>
      <fill>
        <patternFill>
          <bgColor rgb="FFFFC000"/>
        </patternFill>
      </fill>
    </dxf>
    <dxf>
      <font>
        <color auto="1"/>
      </font>
      <fill>
        <patternFill>
          <bgColor rgb="FFFFFF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CC00"/>
        </patternFill>
      </fill>
    </dxf>
    <dxf>
      <fill>
        <patternFill>
          <bgColor rgb="FFFFFF00"/>
        </patternFill>
      </fill>
    </dxf>
    <dxf>
      <fill>
        <patternFill>
          <bgColor rgb="FF00CC99"/>
        </patternFill>
      </fill>
    </dxf>
    <dxf>
      <fill>
        <patternFill>
          <bgColor rgb="FF99FF99"/>
        </patternFill>
      </fill>
    </dxf>
    <dxf>
      <fill>
        <patternFill>
          <bgColor rgb="FFCCECFF"/>
        </patternFill>
      </fill>
    </dxf>
    <dxf>
      <fill>
        <patternFill>
          <bgColor rgb="FFFFFF66"/>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FF0000"/>
        </patternFill>
      </fill>
    </dxf>
    <dxf>
      <font>
        <color auto="1"/>
      </font>
      <fill>
        <patternFill>
          <bgColor rgb="FFFFC000"/>
        </patternFill>
      </fill>
    </dxf>
    <dxf>
      <font>
        <color auto="1"/>
      </font>
      <fill>
        <patternFill>
          <bgColor rgb="FFFFFF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CC00"/>
        </patternFill>
      </fill>
    </dxf>
    <dxf>
      <fill>
        <patternFill>
          <bgColor rgb="FFFFFF00"/>
        </patternFill>
      </fill>
    </dxf>
    <dxf>
      <fill>
        <patternFill>
          <bgColor rgb="FF00CC99"/>
        </patternFill>
      </fill>
    </dxf>
    <dxf>
      <fill>
        <patternFill>
          <bgColor rgb="FF99FF99"/>
        </patternFill>
      </fill>
    </dxf>
    <dxf>
      <fill>
        <patternFill>
          <bgColor rgb="FFCCECFF"/>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FF0000"/>
        </patternFill>
      </fill>
    </dxf>
    <dxf>
      <font>
        <color auto="1"/>
      </font>
      <fill>
        <patternFill>
          <bgColor rgb="FFFFC000"/>
        </patternFill>
      </fill>
    </dxf>
    <dxf>
      <font>
        <color auto="1"/>
      </font>
      <fill>
        <patternFill>
          <bgColor rgb="FFFFFF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CC00"/>
        </patternFill>
      </fill>
    </dxf>
    <dxf>
      <fill>
        <patternFill>
          <bgColor rgb="FFFFFF00"/>
        </patternFill>
      </fill>
    </dxf>
    <dxf>
      <fill>
        <patternFill>
          <bgColor rgb="FF00CC99"/>
        </patternFill>
      </fill>
    </dxf>
    <dxf>
      <fill>
        <patternFill>
          <bgColor rgb="FF99FF99"/>
        </patternFill>
      </fill>
    </dxf>
    <dxf>
      <fill>
        <patternFill>
          <bgColor rgb="FFCCECFF"/>
        </patternFill>
      </fill>
    </dxf>
    <dxf>
      <fill>
        <patternFill>
          <bgColor rgb="FFFFFF66"/>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FF0000"/>
        </patternFill>
      </fill>
    </dxf>
    <dxf>
      <font>
        <color auto="1"/>
      </font>
      <fill>
        <patternFill>
          <bgColor rgb="FFFFC000"/>
        </patternFill>
      </fill>
    </dxf>
    <dxf>
      <font>
        <color auto="1"/>
      </font>
      <fill>
        <patternFill>
          <bgColor rgb="FFFFFF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FF0000"/>
        </patternFill>
      </fill>
    </dxf>
    <dxf>
      <font>
        <color auto="1"/>
      </font>
      <fill>
        <patternFill>
          <bgColor rgb="FFFFC000"/>
        </patternFill>
      </fill>
    </dxf>
    <dxf>
      <font>
        <color auto="1"/>
      </font>
      <fill>
        <patternFill>
          <bgColor rgb="FFFFFF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CC00"/>
        </patternFill>
      </fill>
    </dxf>
    <dxf>
      <fill>
        <patternFill>
          <bgColor rgb="FFFFFF00"/>
        </patternFill>
      </fill>
    </dxf>
    <dxf>
      <fill>
        <patternFill>
          <bgColor rgb="FF00CC99"/>
        </patternFill>
      </fill>
    </dxf>
    <dxf>
      <fill>
        <patternFill>
          <bgColor rgb="FF99FF99"/>
        </patternFill>
      </fill>
    </dxf>
    <dxf>
      <fill>
        <patternFill>
          <bgColor rgb="FFCCECFF"/>
        </patternFill>
      </fill>
    </dxf>
    <dxf>
      <fill>
        <patternFill>
          <bgColor rgb="FFFFFF66"/>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CC00"/>
        </patternFill>
      </fill>
    </dxf>
    <dxf>
      <fill>
        <patternFill>
          <bgColor rgb="FFFFFF00"/>
        </patternFill>
      </fill>
    </dxf>
    <dxf>
      <fill>
        <patternFill>
          <bgColor rgb="FF00CC99"/>
        </patternFill>
      </fill>
    </dxf>
    <dxf>
      <fill>
        <patternFill>
          <bgColor rgb="FF99FF99"/>
        </patternFill>
      </fill>
    </dxf>
    <dxf>
      <fill>
        <patternFill>
          <bgColor rgb="FFCCECFF"/>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FF0000"/>
        </patternFill>
      </fill>
    </dxf>
    <dxf>
      <font>
        <color auto="1"/>
      </font>
      <fill>
        <patternFill>
          <bgColor rgb="FFFFC000"/>
        </patternFill>
      </fill>
    </dxf>
    <dxf>
      <font>
        <color auto="1"/>
      </font>
      <fill>
        <patternFill>
          <bgColor rgb="FFFFFF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CC00"/>
        </patternFill>
      </fill>
    </dxf>
    <dxf>
      <fill>
        <patternFill>
          <bgColor rgb="FFFFFF00"/>
        </patternFill>
      </fill>
    </dxf>
    <dxf>
      <fill>
        <patternFill>
          <bgColor rgb="FF00CC99"/>
        </patternFill>
      </fill>
    </dxf>
    <dxf>
      <fill>
        <patternFill>
          <bgColor rgb="FF99FF99"/>
        </patternFill>
      </fill>
    </dxf>
    <dxf>
      <fill>
        <patternFill>
          <bgColor rgb="FFCCECFF"/>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FF0000"/>
        </patternFill>
      </fill>
    </dxf>
    <dxf>
      <font>
        <color auto="1"/>
      </font>
      <fill>
        <patternFill>
          <bgColor rgb="FFFFC000"/>
        </patternFill>
      </fill>
    </dxf>
    <dxf>
      <font>
        <color auto="1"/>
      </font>
      <fill>
        <patternFill>
          <bgColor rgb="FFFFFF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CC00"/>
        </patternFill>
      </fill>
    </dxf>
    <dxf>
      <fill>
        <patternFill>
          <bgColor rgb="FFFFFF00"/>
        </patternFill>
      </fill>
    </dxf>
    <dxf>
      <fill>
        <patternFill>
          <bgColor rgb="FF00CC99"/>
        </patternFill>
      </fill>
    </dxf>
    <dxf>
      <fill>
        <patternFill>
          <bgColor rgb="FF99FF99"/>
        </patternFill>
      </fill>
    </dxf>
    <dxf>
      <fill>
        <patternFill>
          <bgColor rgb="FFCCECFF"/>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FF0000"/>
        </patternFill>
      </fill>
    </dxf>
    <dxf>
      <font>
        <color auto="1"/>
      </font>
      <fill>
        <patternFill>
          <bgColor rgb="FFFFC000"/>
        </patternFill>
      </fill>
    </dxf>
    <dxf>
      <font>
        <color auto="1"/>
      </font>
      <fill>
        <patternFill>
          <bgColor rgb="FFFFFF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CC00"/>
        </patternFill>
      </fill>
    </dxf>
    <dxf>
      <fill>
        <patternFill>
          <bgColor rgb="FFFFFF00"/>
        </patternFill>
      </fill>
    </dxf>
    <dxf>
      <fill>
        <patternFill>
          <bgColor rgb="FF00CC99"/>
        </patternFill>
      </fill>
    </dxf>
    <dxf>
      <fill>
        <patternFill>
          <bgColor rgb="FF99FF99"/>
        </patternFill>
      </fill>
    </dxf>
    <dxf>
      <fill>
        <patternFill>
          <bgColor rgb="FFCCECFF"/>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FF0000"/>
        </patternFill>
      </fill>
    </dxf>
    <dxf>
      <font>
        <color auto="1"/>
      </font>
      <fill>
        <patternFill>
          <bgColor rgb="FFFFC000"/>
        </patternFill>
      </fill>
    </dxf>
    <dxf>
      <font>
        <color auto="1"/>
      </font>
      <fill>
        <patternFill>
          <bgColor rgb="FFFFFF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CC00"/>
        </patternFill>
      </fill>
    </dxf>
    <dxf>
      <fill>
        <patternFill>
          <bgColor rgb="FFFFFF00"/>
        </patternFill>
      </fill>
    </dxf>
    <dxf>
      <fill>
        <patternFill>
          <bgColor rgb="FF00CC99"/>
        </patternFill>
      </fill>
    </dxf>
    <dxf>
      <fill>
        <patternFill>
          <bgColor rgb="FF99FF99"/>
        </patternFill>
      </fill>
    </dxf>
    <dxf>
      <fill>
        <patternFill>
          <bgColor rgb="FFCCECFF"/>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FF0000"/>
        </patternFill>
      </fill>
    </dxf>
    <dxf>
      <font>
        <color auto="1"/>
      </font>
      <fill>
        <patternFill>
          <bgColor rgb="FFFFC000"/>
        </patternFill>
      </fill>
    </dxf>
    <dxf>
      <font>
        <color auto="1"/>
      </font>
      <fill>
        <patternFill>
          <bgColor rgb="FFFFFF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CC00"/>
        </patternFill>
      </fill>
    </dxf>
    <dxf>
      <fill>
        <patternFill>
          <bgColor rgb="FFFFFF00"/>
        </patternFill>
      </fill>
    </dxf>
    <dxf>
      <fill>
        <patternFill>
          <bgColor rgb="FF00CC99"/>
        </patternFill>
      </fill>
    </dxf>
    <dxf>
      <fill>
        <patternFill>
          <bgColor rgb="FF99FF99"/>
        </patternFill>
      </fill>
    </dxf>
    <dxf>
      <fill>
        <patternFill>
          <bgColor rgb="FFCCECFF"/>
        </patternFill>
      </fill>
    </dxf>
    <dxf>
      <fill>
        <patternFill>
          <bgColor rgb="FFFFFF66"/>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CC00"/>
        </patternFill>
      </fill>
    </dxf>
    <dxf>
      <fill>
        <patternFill>
          <bgColor rgb="FFFFFF00"/>
        </patternFill>
      </fill>
    </dxf>
    <dxf>
      <fill>
        <patternFill>
          <bgColor rgb="FF00CC99"/>
        </patternFill>
      </fill>
    </dxf>
    <dxf>
      <fill>
        <patternFill>
          <bgColor rgb="FF99FF99"/>
        </patternFill>
      </fill>
    </dxf>
    <dxf>
      <fill>
        <patternFill>
          <bgColor rgb="FFCCECFF"/>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FF0000"/>
        </patternFill>
      </fill>
    </dxf>
    <dxf>
      <font>
        <color auto="1"/>
      </font>
      <fill>
        <patternFill>
          <bgColor rgb="FFFFC000"/>
        </patternFill>
      </fill>
    </dxf>
    <dxf>
      <font>
        <color auto="1"/>
      </font>
      <fill>
        <patternFill>
          <bgColor rgb="FFFFFF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99FF99"/>
        </patternFill>
      </fill>
    </dxf>
    <dxf>
      <fill>
        <patternFill>
          <bgColor rgb="FFCCECFF"/>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FF0000"/>
        </patternFill>
      </fill>
    </dxf>
    <dxf>
      <font>
        <color auto="1"/>
      </font>
      <fill>
        <patternFill>
          <bgColor rgb="FFFFC000"/>
        </patternFill>
      </fill>
    </dxf>
    <dxf>
      <font>
        <color auto="1"/>
      </font>
      <fill>
        <patternFill>
          <bgColor rgb="FFFFFF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CC00"/>
        </patternFill>
      </fill>
    </dxf>
    <dxf>
      <fill>
        <patternFill>
          <bgColor rgb="FFFFFF00"/>
        </patternFill>
      </fill>
    </dxf>
    <dxf>
      <fill>
        <patternFill>
          <bgColor rgb="FF00CC99"/>
        </patternFill>
      </fill>
    </dxf>
    <dxf>
      <fill>
        <patternFill>
          <bgColor rgb="FF99FF99"/>
        </patternFill>
      </fill>
    </dxf>
    <dxf>
      <fill>
        <patternFill>
          <bgColor rgb="FFCCECFF"/>
        </patternFill>
      </fill>
    </dxf>
    <dxf>
      <fill>
        <patternFill>
          <bgColor rgb="FFFFFF66"/>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CC00"/>
        </patternFill>
      </fill>
    </dxf>
    <dxf>
      <fill>
        <patternFill>
          <bgColor rgb="FFFFFF00"/>
        </patternFill>
      </fill>
    </dxf>
    <dxf>
      <fill>
        <patternFill>
          <bgColor rgb="FF00CC99"/>
        </patternFill>
      </fill>
    </dxf>
    <dxf>
      <fill>
        <patternFill>
          <bgColor rgb="FF99FF99"/>
        </patternFill>
      </fill>
    </dxf>
    <dxf>
      <fill>
        <patternFill>
          <bgColor rgb="FFCCECFF"/>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FF0000"/>
        </patternFill>
      </fill>
    </dxf>
    <dxf>
      <font>
        <color auto="1"/>
      </font>
      <fill>
        <patternFill>
          <bgColor rgb="FFFFC000"/>
        </patternFill>
      </fill>
    </dxf>
    <dxf>
      <font>
        <color auto="1"/>
      </font>
      <fill>
        <patternFill>
          <bgColor rgb="FFFFFF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CC00"/>
        </patternFill>
      </fill>
    </dxf>
    <dxf>
      <fill>
        <patternFill>
          <bgColor rgb="FFFFFF00"/>
        </patternFill>
      </fill>
    </dxf>
    <dxf>
      <fill>
        <patternFill>
          <bgColor rgb="FF00CC99"/>
        </patternFill>
      </fill>
    </dxf>
    <dxf>
      <fill>
        <patternFill>
          <bgColor rgb="FF99FF99"/>
        </patternFill>
      </fill>
    </dxf>
    <dxf>
      <fill>
        <patternFill>
          <bgColor rgb="FFCCECFF"/>
        </patternFill>
      </fill>
    </dxf>
    <dxf>
      <fill>
        <patternFill>
          <bgColor rgb="FFFFFF66"/>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FF0000"/>
        </patternFill>
      </fill>
    </dxf>
    <dxf>
      <font>
        <color auto="1"/>
      </font>
      <fill>
        <patternFill>
          <bgColor rgb="FFFFC000"/>
        </patternFill>
      </fill>
    </dxf>
    <dxf>
      <font>
        <color auto="1"/>
      </font>
      <fill>
        <patternFill>
          <bgColor rgb="FFFFFF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CC00"/>
        </patternFill>
      </fill>
    </dxf>
    <dxf>
      <fill>
        <patternFill>
          <bgColor rgb="FFFFFF00"/>
        </patternFill>
      </fill>
    </dxf>
    <dxf>
      <fill>
        <patternFill>
          <bgColor rgb="FF00CC99"/>
        </patternFill>
      </fill>
    </dxf>
    <dxf>
      <fill>
        <patternFill>
          <bgColor rgb="FF99FF99"/>
        </patternFill>
      </fill>
    </dxf>
    <dxf>
      <fill>
        <patternFill>
          <bgColor rgb="FFCCECFF"/>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FF0000"/>
        </patternFill>
      </fill>
    </dxf>
    <dxf>
      <font>
        <color auto="1"/>
      </font>
      <fill>
        <patternFill>
          <bgColor rgb="FFFFC000"/>
        </patternFill>
      </fill>
    </dxf>
    <dxf>
      <font>
        <color auto="1"/>
      </font>
      <fill>
        <patternFill>
          <bgColor rgb="FFFFFF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00CC00"/>
        </patternFill>
      </fill>
    </dxf>
    <dxf>
      <fill>
        <patternFill>
          <bgColor rgb="FFFFFF00"/>
        </patternFill>
      </fill>
    </dxf>
    <dxf>
      <fill>
        <patternFill>
          <bgColor rgb="FF00CC99"/>
        </patternFill>
      </fill>
    </dxf>
    <dxf>
      <fill>
        <patternFill>
          <bgColor rgb="FF99FF99"/>
        </patternFill>
      </fill>
    </dxf>
    <dxf>
      <fill>
        <patternFill>
          <bgColor rgb="FFCCECFF"/>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FF0000"/>
        </patternFill>
      </fill>
    </dxf>
    <dxf>
      <font>
        <color auto="1"/>
      </font>
      <fill>
        <patternFill>
          <bgColor rgb="FFFFC000"/>
        </patternFill>
      </fill>
    </dxf>
    <dxf>
      <font>
        <color auto="1"/>
      </font>
      <fill>
        <patternFill>
          <bgColor rgb="FFFFFF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CC00"/>
        </patternFill>
      </fill>
    </dxf>
    <dxf>
      <fill>
        <patternFill>
          <bgColor rgb="FFFFFF00"/>
        </patternFill>
      </fill>
    </dxf>
    <dxf>
      <fill>
        <patternFill>
          <bgColor rgb="FF00CC99"/>
        </patternFill>
      </fill>
    </dxf>
    <dxf>
      <fill>
        <patternFill>
          <bgColor rgb="FF99FF99"/>
        </patternFill>
      </fill>
    </dxf>
    <dxf>
      <fill>
        <patternFill>
          <bgColor rgb="FFCCECFF"/>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FF0000"/>
        </patternFill>
      </fill>
    </dxf>
    <dxf>
      <font>
        <color auto="1"/>
      </font>
      <fill>
        <patternFill>
          <bgColor rgb="FFFFC000"/>
        </patternFill>
      </fill>
    </dxf>
    <dxf>
      <font>
        <color auto="1"/>
      </font>
      <fill>
        <patternFill>
          <bgColor rgb="FFFFFF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CC00"/>
        </patternFill>
      </fill>
    </dxf>
    <dxf>
      <fill>
        <patternFill>
          <bgColor rgb="FFFFFF00"/>
        </patternFill>
      </fill>
    </dxf>
    <dxf>
      <fill>
        <patternFill>
          <bgColor rgb="FF00CC99"/>
        </patternFill>
      </fill>
    </dxf>
    <dxf>
      <fill>
        <patternFill>
          <bgColor rgb="FF99FF99"/>
        </patternFill>
      </fill>
    </dxf>
    <dxf>
      <fill>
        <patternFill>
          <bgColor rgb="FFCCECFF"/>
        </patternFill>
      </fill>
    </dxf>
    <dxf>
      <fill>
        <patternFill>
          <bgColor rgb="FFFFFF66"/>
        </patternFill>
      </fill>
    </dxf>
    <dxf>
      <fill>
        <patternFill>
          <bgColor rgb="FF00CC00"/>
        </patternFill>
      </fill>
    </dxf>
    <dxf>
      <fill>
        <patternFill>
          <bgColor rgb="FFFFFF00"/>
        </patternFill>
      </fill>
    </dxf>
    <dxf>
      <fill>
        <patternFill>
          <bgColor rgb="FF00CC99"/>
        </patternFill>
      </fill>
    </dxf>
    <dxf>
      <fill>
        <patternFill>
          <bgColor rgb="FF99FF99"/>
        </patternFill>
      </fill>
    </dxf>
    <dxf>
      <fill>
        <patternFill>
          <bgColor rgb="FFCCECFF"/>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FF0000"/>
        </patternFill>
      </fill>
    </dxf>
    <dxf>
      <font>
        <color auto="1"/>
      </font>
      <fill>
        <patternFill>
          <bgColor rgb="FFFFC000"/>
        </patternFill>
      </fill>
    </dxf>
    <dxf>
      <font>
        <color auto="1"/>
      </font>
      <fill>
        <patternFill>
          <bgColor rgb="FFFFFF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CC00"/>
        </patternFill>
      </fill>
    </dxf>
    <dxf>
      <fill>
        <patternFill>
          <bgColor rgb="FFFFFF00"/>
        </patternFill>
      </fill>
    </dxf>
    <dxf>
      <fill>
        <patternFill>
          <bgColor rgb="FF00CC99"/>
        </patternFill>
      </fill>
    </dxf>
    <dxf>
      <fill>
        <patternFill>
          <bgColor rgb="FF99FF99"/>
        </patternFill>
      </fill>
    </dxf>
    <dxf>
      <fill>
        <patternFill>
          <bgColor rgb="FFCCECFF"/>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FF0000"/>
        </patternFill>
      </fill>
    </dxf>
    <dxf>
      <font>
        <color auto="1"/>
      </font>
      <fill>
        <patternFill>
          <bgColor rgb="FFFFC000"/>
        </patternFill>
      </fill>
    </dxf>
    <dxf>
      <font>
        <color auto="1"/>
      </font>
      <fill>
        <patternFill>
          <bgColor rgb="FFFFFF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CC00"/>
        </patternFill>
      </fill>
    </dxf>
    <dxf>
      <fill>
        <patternFill>
          <bgColor rgb="FFFFFF00"/>
        </patternFill>
      </fill>
    </dxf>
    <dxf>
      <fill>
        <patternFill>
          <bgColor rgb="FF00CC99"/>
        </patternFill>
      </fill>
    </dxf>
    <dxf>
      <fill>
        <patternFill>
          <bgColor rgb="FF99FF99"/>
        </patternFill>
      </fill>
    </dxf>
    <dxf>
      <fill>
        <patternFill>
          <bgColor rgb="FFCCECFF"/>
        </patternFill>
      </fill>
    </dxf>
    <dxf>
      <fill>
        <patternFill>
          <bgColor rgb="FFFFFF66"/>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FF0000"/>
        </patternFill>
      </fill>
    </dxf>
    <dxf>
      <font>
        <color auto="1"/>
      </font>
      <fill>
        <patternFill>
          <bgColor rgb="FFFFC000"/>
        </patternFill>
      </fill>
    </dxf>
    <dxf>
      <font>
        <color auto="1"/>
      </font>
      <fill>
        <patternFill>
          <bgColor rgb="FFFFFF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CC00"/>
        </patternFill>
      </fill>
    </dxf>
    <dxf>
      <fill>
        <patternFill>
          <bgColor rgb="FFFFFF00"/>
        </patternFill>
      </fill>
    </dxf>
    <dxf>
      <fill>
        <patternFill>
          <bgColor rgb="FF00CC99"/>
        </patternFill>
      </fill>
    </dxf>
    <dxf>
      <fill>
        <patternFill>
          <bgColor rgb="FF99FF99"/>
        </patternFill>
      </fill>
    </dxf>
    <dxf>
      <fill>
        <patternFill>
          <bgColor rgb="FFCCECFF"/>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FF0000"/>
        </patternFill>
      </fill>
    </dxf>
    <dxf>
      <font>
        <color auto="1"/>
      </font>
      <fill>
        <patternFill>
          <bgColor rgb="FFFFC000"/>
        </patternFill>
      </fill>
    </dxf>
    <dxf>
      <font>
        <color auto="1"/>
      </font>
      <fill>
        <patternFill>
          <bgColor rgb="FFFFFF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CC00"/>
        </patternFill>
      </fill>
    </dxf>
    <dxf>
      <fill>
        <patternFill>
          <bgColor rgb="FFFFFF00"/>
        </patternFill>
      </fill>
    </dxf>
    <dxf>
      <fill>
        <patternFill>
          <bgColor rgb="FF00CC99"/>
        </patternFill>
      </fill>
    </dxf>
    <dxf>
      <fill>
        <patternFill>
          <bgColor rgb="FF99FF99"/>
        </patternFill>
      </fill>
    </dxf>
    <dxf>
      <fill>
        <patternFill>
          <bgColor rgb="FFCCECFF"/>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FF0000"/>
        </patternFill>
      </fill>
    </dxf>
    <dxf>
      <font>
        <color auto="1"/>
      </font>
      <fill>
        <patternFill>
          <bgColor rgb="FFFFC000"/>
        </patternFill>
      </fill>
    </dxf>
    <dxf>
      <font>
        <color auto="1"/>
      </font>
      <fill>
        <patternFill>
          <bgColor rgb="FFFFFF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CC00"/>
        </patternFill>
      </fill>
    </dxf>
    <dxf>
      <fill>
        <patternFill>
          <bgColor rgb="FFFFFF00"/>
        </patternFill>
      </fill>
    </dxf>
    <dxf>
      <fill>
        <patternFill>
          <bgColor rgb="FF00CC99"/>
        </patternFill>
      </fill>
    </dxf>
    <dxf>
      <fill>
        <patternFill>
          <bgColor rgb="FF99FF99"/>
        </patternFill>
      </fill>
    </dxf>
    <dxf>
      <fill>
        <patternFill>
          <bgColor rgb="FFCCECFF"/>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FF0000"/>
        </patternFill>
      </fill>
    </dxf>
    <dxf>
      <font>
        <color auto="1"/>
      </font>
      <fill>
        <patternFill>
          <bgColor rgb="FFFFC000"/>
        </patternFill>
      </fill>
    </dxf>
    <dxf>
      <font>
        <color auto="1"/>
      </font>
      <fill>
        <patternFill>
          <bgColor rgb="FFFFFF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CC00"/>
        </patternFill>
      </fill>
    </dxf>
    <dxf>
      <fill>
        <patternFill>
          <bgColor rgb="FFFFFF00"/>
        </patternFill>
      </fill>
    </dxf>
    <dxf>
      <fill>
        <patternFill>
          <bgColor rgb="FF00CC99"/>
        </patternFill>
      </fill>
    </dxf>
    <dxf>
      <fill>
        <patternFill>
          <bgColor rgb="FF99FF99"/>
        </patternFill>
      </fill>
    </dxf>
    <dxf>
      <fill>
        <patternFill>
          <bgColor rgb="FFCCECFF"/>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FF0000"/>
        </patternFill>
      </fill>
    </dxf>
    <dxf>
      <font>
        <color auto="1"/>
      </font>
      <fill>
        <patternFill>
          <bgColor rgb="FFFFC000"/>
        </patternFill>
      </fill>
    </dxf>
    <dxf>
      <font>
        <color auto="1"/>
      </font>
      <fill>
        <patternFill>
          <bgColor rgb="FFFFFF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FF0000"/>
        </patternFill>
      </fill>
    </dxf>
    <dxf>
      <font>
        <color auto="1"/>
      </font>
      <fill>
        <patternFill>
          <bgColor rgb="FFFFC000"/>
        </patternFill>
      </fill>
    </dxf>
    <dxf>
      <font>
        <color auto="1"/>
      </font>
      <fill>
        <patternFill>
          <bgColor rgb="FFFFFF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CC00"/>
        </patternFill>
      </fill>
    </dxf>
    <dxf>
      <fill>
        <patternFill>
          <bgColor rgb="FFFFFF00"/>
        </patternFill>
      </fill>
    </dxf>
    <dxf>
      <fill>
        <patternFill>
          <bgColor rgb="FF00CC99"/>
        </patternFill>
      </fill>
    </dxf>
    <dxf>
      <fill>
        <patternFill>
          <bgColor rgb="FF99FF99"/>
        </patternFill>
      </fill>
    </dxf>
    <dxf>
      <fill>
        <patternFill>
          <bgColor rgb="FFCCECFF"/>
        </patternFill>
      </fill>
    </dxf>
    <dxf>
      <fill>
        <patternFill>
          <bgColor rgb="FFFFFF66"/>
        </patternFill>
      </fill>
    </dxf>
    <dxf>
      <font>
        <color auto="1"/>
      </font>
      <fill>
        <patternFill>
          <bgColor rgb="FFFF0000"/>
        </patternFill>
      </fill>
    </dxf>
    <dxf>
      <font>
        <color auto="1"/>
      </font>
      <fill>
        <patternFill>
          <bgColor rgb="FFFFC000"/>
        </patternFill>
      </fill>
    </dxf>
    <dxf>
      <font>
        <color auto="1"/>
      </font>
      <fill>
        <patternFill>
          <bgColor rgb="FFFFFF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50"/>
        </patternFill>
      </fill>
    </dxf>
  </dxfs>
  <tableStyles count="0" defaultTableStyle="TableStyleMedium2" defaultPivotStyle="PivotStyleLight16"/>
  <colors>
    <mruColors>
      <color rgb="FF00CC99"/>
      <color rgb="FF8888D8"/>
      <color rgb="FF99FF99"/>
      <color rgb="FFFF6699"/>
      <color rgb="FF00FF00"/>
      <color rgb="FFFFFF99"/>
      <color rgb="FFFFE1E1"/>
      <color rgb="FFFFCCCC"/>
      <color rgb="FFFFFF00"/>
      <color rgb="FF00CC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externalLink" Target="externalLinks/externalLink4.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externalLink" Target="externalLinks/externalLink7.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3.xml"/><Relationship Id="rId25" Type="http://schemas.openxmlformats.org/officeDocument/2006/relationships/pivotCacheDefinition" Target="pivotCache/pivotCacheDefinition1.xml"/><Relationship Id="rId33"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externalLink" Target="externalLinks/externalLink6.xml"/><Relationship Id="rId29"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0.xml"/><Relationship Id="rId32"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externalLink" Target="externalLinks/externalLink9.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5.xml"/><Relationship Id="rId31"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8.xml"/><Relationship Id="rId27" Type="http://schemas.openxmlformats.org/officeDocument/2006/relationships/styles" Target="styles.xml"/><Relationship Id="rId30" Type="http://schemas.openxmlformats.org/officeDocument/2006/relationships/calcChain" Target="calcChain.xml"/><Relationship Id="rId43" Type="http://schemas.microsoft.com/office/2017/10/relationships/person" Target="persons/person.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533400</xdr:colOff>
          <xdr:row>0</xdr:row>
          <xdr:rowOff>66675</xdr:rowOff>
        </xdr:from>
        <xdr:to>
          <xdr:col>1</xdr:col>
          <xdr:colOff>542925</xdr:colOff>
          <xdr:row>3</xdr:row>
          <xdr:rowOff>219075</xdr:rowOff>
        </xdr:to>
        <xdr:sp macro="" textlink="">
          <xdr:nvSpPr>
            <xdr:cNvPr id="28673" name="Object 1" hidden="1">
              <a:extLst>
                <a:ext uri="{63B3BB69-23CF-44E3-9099-C40C66FF867C}">
                  <a14:compatExt spid="_x0000_s28673"/>
                </a:ext>
                <a:ext uri="{FF2B5EF4-FFF2-40B4-BE49-F238E27FC236}">
                  <a16:creationId xmlns:a16="http://schemas.microsoft.com/office/drawing/2014/main" xmlns="" id="{00000000-0008-0000-0300-0000017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9525</xdr:colOff>
          <xdr:row>1</xdr:row>
          <xdr:rowOff>85725</xdr:rowOff>
        </xdr:from>
        <xdr:to>
          <xdr:col>6</xdr:col>
          <xdr:colOff>619125</xdr:colOff>
          <xdr:row>4</xdr:row>
          <xdr:rowOff>152400</xdr:rowOff>
        </xdr:to>
        <xdr:sp macro="" textlink="">
          <xdr:nvSpPr>
            <xdr:cNvPr id="45061" name="Object 5" hidden="1">
              <a:extLst>
                <a:ext uri="{63B3BB69-23CF-44E3-9099-C40C66FF867C}">
                  <a14:compatExt spid="_x0000_s45061"/>
                </a:ext>
                <a:ext uri="{FF2B5EF4-FFF2-40B4-BE49-F238E27FC236}">
                  <a16:creationId xmlns="" xmlns:a16="http://schemas.microsoft.com/office/drawing/2014/main" id="{00000000-0008-0000-0200-0000073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supertransporte-my.sharepoint.com/Users/Corte/Desktop/Varios/Activos%20de%20Informaci&#243;n.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Users/soluc/OneDrive%20-%20SUPERINTENDENCIA%20DE%20TRANSPORTE/6_Gestion%20de%20riesgos/MR%20Procesos-%20publicados%20en%20CV/E_MR_VIGILANCIA_Puertos%20%20Act17%20jul202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supertransporte-my.sharepoint.com/Users/Familia%20Gonzalez/Downloads/formato%20de%20riesgos%20para%20referenciar%20(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Users\jraquejo\AppData\Local\Microsoft\Windows\Temporary%20Internet%20Files\Content.Outlook\T3X073LX\Activos%20Atencion%20la%20Cuidadano.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supertransporte-my.sharepoint.com/personal/johannaneira_supertransporte_gov_co/Documents/6_Gestion%20de%20riesgos/Mapa%20de%20riesgos%20Inst/Mapas%20de%20riesgos%20procesos/P_MR_CID_A_%20Act%2017%20de%20ago.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supertransporte-my.sharepoint.com/Users/soluc/Downloads/I_MR_G%20ADMTVA_A_18%20Ago.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supertransporte-my.sharepoint.com/Users/soluc/Downloads/N-MR_G%20DOCUMENTAL_A_11-07-22.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Users/soluc/OneDrive%20-%20SUPERINTENDENCIA%20DE%20TRANSPORTE/6_Gestion%20de%20riesgos/MR%20Procesos-%20publicados%20en%20CV/E_MR_VIGILANCIA%20DTTTA_A_23ago2022.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Users/soluc/OneDrive%20-%20SUPERINTENDENCIA%20DE%20TRANSPORTE/6_Gestion%20de%20riesgos/MR%20Procesos-%20publicados%20en%20CV/O_MR_EVAL%20IND_Act_21-10-2022.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s://supertransporte-my.sharepoint.com/Users/soluc/OneDrive%20-%20SUPERINTENDENCIA%20DE%20TRANSPORTE/6_Gestion%20de%20riesgos/MR%20Procesos-%20publicados%20en%20CV/E_MR_VIGILANCIA%20DTTTA_A_23ago202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DE ACTIVOS"/>
      <sheetName val="Hoja2"/>
      <sheetName val="Hoja1"/>
      <sheetName val="Hoja3"/>
      <sheetName val="Hoja4"/>
    </sheetNames>
    <sheetDataSet>
      <sheetData sheetId="0">
        <row r="2">
          <cell r="BL2" t="str">
            <v>CRIOLLO</v>
          </cell>
          <cell r="BN2" t="str">
            <v>ANUAL</v>
          </cell>
          <cell r="BO2" t="str">
            <v>Información</v>
          </cell>
        </row>
        <row r="3">
          <cell r="AY3" t="str">
            <v>Fisico</v>
          </cell>
          <cell r="BL3" t="str">
            <v>ESPAÑOL</v>
          </cell>
          <cell r="BN3" t="str">
            <v>BIMESTRAL</v>
          </cell>
          <cell r="BO3" t="str">
            <v>Hardware</v>
          </cell>
        </row>
        <row r="4">
          <cell r="AY4" t="str">
            <v>Electrónico</v>
          </cell>
          <cell r="BL4" t="str">
            <v>INGLES</v>
          </cell>
          <cell r="BN4" t="str">
            <v>CUATRIENAL</v>
          </cell>
          <cell r="BO4" t="str">
            <v>Software</v>
          </cell>
        </row>
        <row r="5">
          <cell r="AY5" t="str">
            <v>Físico-Electronico</v>
          </cell>
          <cell r="BL5" t="str">
            <v>LENGUA DE SEÑAS COLOMBIANA</v>
          </cell>
          <cell r="BN5" t="str">
            <v>CUATRIMESTRAL</v>
          </cell>
          <cell r="BO5" t="str">
            <v xml:space="preserve">Servicios </v>
          </cell>
        </row>
        <row r="6">
          <cell r="BL6" t="str">
            <v>LENGUAS ROMANÉS O GITANA</v>
          </cell>
          <cell r="BN6" t="str">
            <v>DIARIA</v>
          </cell>
          <cell r="BO6" t="str">
            <v>Recursos Humanos</v>
          </cell>
        </row>
        <row r="7">
          <cell r="AY7" t="str">
            <v>Información pública clasificada (Dato privado o semiprivado)</v>
          </cell>
          <cell r="BL7" t="str">
            <v>NATIVO</v>
          </cell>
          <cell r="BN7" t="str">
            <v>MENSUAL</v>
          </cell>
        </row>
        <row r="8">
          <cell r="AY8" t="str">
            <v>Información pública reservada</v>
          </cell>
          <cell r="BN8" t="str">
            <v>NO ASIGNADO</v>
          </cell>
        </row>
        <row r="9">
          <cell r="AY9" t="str">
            <v>Documento privado</v>
          </cell>
          <cell r="BN9" t="str">
            <v>POR_DEMANDA</v>
          </cell>
        </row>
        <row r="10">
          <cell r="AY10" t="str">
            <v>Dato sensible</v>
          </cell>
          <cell r="BN10" t="str">
            <v>SEMANAL</v>
          </cell>
        </row>
        <row r="11">
          <cell r="AY11" t="str">
            <v xml:space="preserve"> Información interna</v>
          </cell>
          <cell r="BN11" t="str">
            <v>SEMESTRAL</v>
          </cell>
        </row>
        <row r="12">
          <cell r="AY12" t="str">
            <v>Documento en construcción</v>
          </cell>
          <cell r="BN12" t="str">
            <v>TRIMESTRAL</v>
          </cell>
        </row>
        <row r="13">
          <cell r="AY13" t="str">
            <v>Dato abierto</v>
          </cell>
          <cell r="BN13" t="str">
            <v>UNICA</v>
          </cell>
        </row>
        <row r="14">
          <cell r="AY14" t="str">
            <v>Dato público</v>
          </cell>
        </row>
      </sheetData>
      <sheetData sheetId="1"/>
      <sheetData sheetId="2"/>
      <sheetData sheetId="3"/>
      <sheetData sheetId="4"/>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Mapa de Riesgos de Gestión"/>
      <sheetName val="Mapa de Riesgos de Corrupción "/>
      <sheetName val="Mapa de Riesgos de Seguridad"/>
      <sheetName val="Evaluación de impacto"/>
      <sheetName val="Evaluación Control"/>
      <sheetName val="Herramientas Análisis Causal"/>
      <sheetName val="Análisis Causa Raiz"/>
      <sheetName val="Tabla probabilidad"/>
      <sheetName val="Tabla Impacto"/>
      <sheetName val="Tabla Valoración"/>
      <sheetName val="Listas Desplegables"/>
      <sheetName val="Matriz Calor Inherente"/>
      <sheetName val="Matriz Calor Residual"/>
      <sheetName val="Componentes"/>
      <sheetName val="Tabla_Proceso_Objetivo"/>
      <sheetName val="Tabla Valoración controles"/>
      <sheetName val="Opciones Tratamiento"/>
      <sheetName val="Tabla_Atribut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ciones"/>
      <sheetName val="Matriz de Riesgos Gestión"/>
      <sheetName val="Matriz de Riesgos Corrupción"/>
      <sheetName val="Impacto Riesgo de Corrupción"/>
      <sheetName val="datos"/>
    </sheetNames>
    <sheetDataSet>
      <sheetData sheetId="0"/>
      <sheetData sheetId="1"/>
      <sheetData sheetId="2"/>
      <sheetData sheetId="3"/>
      <sheetData sheetId="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tivos de Informacion"/>
      <sheetName val="BASE INDICE INF CLASIFICADA"/>
      <sheetName val="Instrucciones diligenciamien"/>
    </sheetNames>
    <sheetDataSet>
      <sheetData sheetId="0"/>
      <sheetData sheetId="1"/>
      <sheetData sheetId="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Mapa de Riesgos de Gestión"/>
      <sheetName val="Mapa de Riesgos de Corrupción "/>
      <sheetName val="Mapa de Riesgos de Seguridad"/>
      <sheetName val="Evaluación de Impacto"/>
      <sheetName val="Evaluación Control"/>
      <sheetName val="Herramientas Análisis Causal"/>
      <sheetName val="Análisis Causa Raiz"/>
      <sheetName val="Tabla probabilidad"/>
      <sheetName val="Tabla Impacto"/>
      <sheetName val="Tabla Valoración"/>
      <sheetName val="Listas Desplegables"/>
      <sheetName val="Matriz Calor Inherente"/>
      <sheetName val="Matriz Calor Residual"/>
      <sheetName val="Componentes"/>
      <sheetName val="Tabla_Proceso_Objetivo"/>
      <sheetName val="Tabla Valoración controles"/>
      <sheetName val="Opciones Tratamiento"/>
      <sheetName val="Tabla_Atribut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2">
          <cell r="A2" t="str">
            <v>Gestión Jurídica</v>
          </cell>
        </row>
      </sheetData>
      <sheetData sheetId="16"/>
      <sheetData sheetId="17"/>
      <sheetData sheetId="18"/>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Mapa de Riesgos de Gestión"/>
      <sheetName val="Mapa de Riesgos de Corrupción "/>
      <sheetName val="Mapa de Riesgos de Seguridad"/>
      <sheetName val="Evaluación de impacto"/>
      <sheetName val="Evaluación Control"/>
      <sheetName val="Herramientas Análisis Causal"/>
      <sheetName val="Análisis Causa Raiz"/>
      <sheetName val="Tabla probabilidad"/>
      <sheetName val="Tabla Impacto"/>
      <sheetName val="Tabla Valoración"/>
      <sheetName val="Listas Desplegables"/>
      <sheetName val="Matriz Calor Inherente"/>
      <sheetName val="Matriz Calor Residual"/>
      <sheetName val="Componentes"/>
      <sheetName val="Tabla_Proceso_Objetivo"/>
      <sheetName val="Tabla Valoración controles"/>
      <sheetName val="Opciones Tratamiento"/>
      <sheetName val="Tabla_Atribut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sheetData sheetId="16"/>
      <sheetData sheetId="17"/>
      <sheetData sheetId="18"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Mapa de Riesgos de Gestión"/>
      <sheetName val="Mapa de Riesgos de Corrupción "/>
      <sheetName val="Mapa de Riesgos de Seguridad"/>
      <sheetName val="Evaluación de impacto"/>
      <sheetName val="Evaluación Control"/>
      <sheetName val="Herramientas Análisis Causal"/>
      <sheetName val="Análisis Causa Raiz"/>
      <sheetName val="Tabla probabilidad"/>
      <sheetName val="Tabla Impacto"/>
      <sheetName val="Tabla Valoración"/>
      <sheetName val="Listas Desplegables"/>
      <sheetName val="Matriz Calor Inherente"/>
      <sheetName val="Matriz Calor Residual"/>
      <sheetName val="Componentes"/>
      <sheetName val="Tabla_Proceso_Objetivo"/>
      <sheetName val="Tabla Valoración controles"/>
      <sheetName val="Opciones Tratamiento"/>
      <sheetName val="Tabla_Atributos"/>
    </sheetNames>
    <sheetDataSet>
      <sheetData sheetId="0" refreshError="1"/>
      <sheetData sheetId="1" refreshError="1"/>
      <sheetData sheetId="2" refreshError="1"/>
      <sheetData sheetId="3" refreshError="1"/>
      <sheetData sheetId="4">
        <row r="7">
          <cell r="C7">
            <v>1</v>
          </cell>
        </row>
      </sheetData>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ow r="3">
          <cell r="A3">
            <v>5</v>
          </cell>
        </row>
      </sheetData>
      <sheetData sheetId="15">
        <row r="2">
          <cell r="A2" t="str">
            <v>Gestión Jurídica</v>
          </cell>
        </row>
      </sheetData>
      <sheetData sheetId="16"/>
      <sheetData sheetId="17"/>
      <sheetData sheetId="1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Mapa de Riesgos de Gestión"/>
      <sheetName val="Mapa de Riesgos de Corrupción "/>
      <sheetName val="Mapa de Riesgos de Seguridad"/>
      <sheetName val="Evaluación de impacto"/>
      <sheetName val="Evaluación Control"/>
      <sheetName val="Herramientas Análisis Causal"/>
      <sheetName val="Análisis Causa Raiz"/>
      <sheetName val="Tabla probabilidad"/>
      <sheetName val="Tabla Impacto"/>
      <sheetName val="Tabla Valoración"/>
      <sheetName val="Listas Desplegables"/>
      <sheetName val="Matriz Calor Inherente"/>
      <sheetName val="Matriz Calor Residual"/>
      <sheetName val="Componentes"/>
      <sheetName val="Tabla_Proceso_Objetivo"/>
      <sheetName val="Tabla Valoración controles"/>
      <sheetName val="Opciones Tratamiento"/>
      <sheetName val="Tabla_Atributos"/>
    </sheetNames>
    <sheetDataSet>
      <sheetData sheetId="0"/>
      <sheetData sheetId="1"/>
      <sheetData sheetId="2"/>
      <sheetData sheetId="3"/>
      <sheetData sheetId="4">
        <row r="7">
          <cell r="C7">
            <v>1</v>
          </cell>
          <cell r="D7">
            <v>2</v>
          </cell>
          <cell r="E7">
            <v>3</v>
          </cell>
          <cell r="F7">
            <v>4</v>
          </cell>
          <cell r="G7">
            <v>5</v>
          </cell>
          <cell r="H7">
            <v>6</v>
          </cell>
          <cell r="I7">
            <v>7</v>
          </cell>
          <cell r="J7">
            <v>8</v>
          </cell>
          <cell r="K7">
            <v>9</v>
          </cell>
          <cell r="L7">
            <v>10</v>
          </cell>
          <cell r="M7">
            <v>11</v>
          </cell>
          <cell r="N7">
            <v>12</v>
          </cell>
        </row>
        <row r="8">
          <cell r="C8" t="str">
            <v>Respuesta</v>
          </cell>
          <cell r="D8" t="str">
            <v>Respuesta</v>
          </cell>
          <cell r="E8" t="str">
            <v>Respuesta</v>
          </cell>
          <cell r="F8" t="str">
            <v>Respuesta</v>
          </cell>
          <cell r="G8" t="str">
            <v>Respuesta</v>
          </cell>
          <cell r="H8" t="str">
            <v>Respuesta</v>
          </cell>
          <cell r="I8" t="str">
            <v>Respuesta</v>
          </cell>
          <cell r="J8" t="str">
            <v>Respuesta</v>
          </cell>
          <cell r="K8" t="str">
            <v>Respuesta</v>
          </cell>
          <cell r="L8" t="str">
            <v>Respuesta</v>
          </cell>
          <cell r="M8" t="str">
            <v>Respuesta</v>
          </cell>
          <cell r="N8" t="str">
            <v>Respuesta</v>
          </cell>
        </row>
        <row r="9">
          <cell r="C9" t="str">
            <v>No</v>
          </cell>
          <cell r="D9">
            <v>0</v>
          </cell>
          <cell r="E9">
            <v>0</v>
          </cell>
          <cell r="F9">
            <v>0</v>
          </cell>
          <cell r="G9">
            <v>0</v>
          </cell>
          <cell r="H9">
            <v>0</v>
          </cell>
          <cell r="I9">
            <v>0</v>
          </cell>
          <cell r="J9">
            <v>0</v>
          </cell>
          <cell r="K9">
            <v>0</v>
          </cell>
          <cell r="L9">
            <v>0</v>
          </cell>
          <cell r="M9">
            <v>0</v>
          </cell>
          <cell r="N9">
            <v>0</v>
          </cell>
        </row>
        <row r="10">
          <cell r="C10" t="str">
            <v>Si</v>
          </cell>
          <cell r="D10">
            <v>0</v>
          </cell>
          <cell r="E10">
            <v>0</v>
          </cell>
          <cell r="F10">
            <v>0</v>
          </cell>
          <cell r="G10">
            <v>0</v>
          </cell>
          <cell r="H10">
            <v>0</v>
          </cell>
          <cell r="I10">
            <v>0</v>
          </cell>
          <cell r="J10">
            <v>0</v>
          </cell>
          <cell r="K10">
            <v>0</v>
          </cell>
          <cell r="L10">
            <v>0</v>
          </cell>
          <cell r="M10">
            <v>0</v>
          </cell>
          <cell r="N10">
            <v>0</v>
          </cell>
        </row>
        <row r="11">
          <cell r="C11" t="str">
            <v>Si</v>
          </cell>
          <cell r="D11">
            <v>0</v>
          </cell>
          <cell r="E11">
            <v>0</v>
          </cell>
          <cell r="F11">
            <v>0</v>
          </cell>
          <cell r="G11">
            <v>0</v>
          </cell>
          <cell r="H11">
            <v>0</v>
          </cell>
          <cell r="I11">
            <v>0</v>
          </cell>
          <cell r="J11">
            <v>0</v>
          </cell>
          <cell r="K11">
            <v>0</v>
          </cell>
          <cell r="L11">
            <v>0</v>
          </cell>
          <cell r="M11">
            <v>0</v>
          </cell>
          <cell r="N11">
            <v>0</v>
          </cell>
        </row>
        <row r="12">
          <cell r="C12" t="str">
            <v>Si</v>
          </cell>
          <cell r="D12">
            <v>0</v>
          </cell>
          <cell r="E12">
            <v>0</v>
          </cell>
          <cell r="F12">
            <v>0</v>
          </cell>
          <cell r="G12">
            <v>0</v>
          </cell>
          <cell r="H12">
            <v>0</v>
          </cell>
          <cell r="I12">
            <v>0</v>
          </cell>
          <cell r="J12">
            <v>0</v>
          </cell>
          <cell r="K12">
            <v>0</v>
          </cell>
          <cell r="L12">
            <v>0</v>
          </cell>
          <cell r="M12">
            <v>0</v>
          </cell>
          <cell r="N12">
            <v>0</v>
          </cell>
        </row>
        <row r="13">
          <cell r="C13" t="str">
            <v>Si</v>
          </cell>
          <cell r="D13">
            <v>0</v>
          </cell>
          <cell r="E13">
            <v>0</v>
          </cell>
          <cell r="F13">
            <v>0</v>
          </cell>
          <cell r="G13">
            <v>0</v>
          </cell>
          <cell r="H13">
            <v>0</v>
          </cell>
          <cell r="I13">
            <v>0</v>
          </cell>
          <cell r="J13">
            <v>0</v>
          </cell>
          <cell r="K13">
            <v>0</v>
          </cell>
          <cell r="L13">
            <v>0</v>
          </cell>
          <cell r="M13">
            <v>0</v>
          </cell>
          <cell r="N13">
            <v>0</v>
          </cell>
        </row>
        <row r="14">
          <cell r="C14" t="str">
            <v>No</v>
          </cell>
          <cell r="D14">
            <v>0</v>
          </cell>
          <cell r="E14">
            <v>0</v>
          </cell>
          <cell r="F14">
            <v>0</v>
          </cell>
          <cell r="G14">
            <v>0</v>
          </cell>
          <cell r="H14">
            <v>0</v>
          </cell>
          <cell r="I14">
            <v>0</v>
          </cell>
          <cell r="J14">
            <v>0</v>
          </cell>
          <cell r="K14">
            <v>0</v>
          </cell>
          <cell r="L14">
            <v>0</v>
          </cell>
          <cell r="M14">
            <v>0</v>
          </cell>
          <cell r="N14">
            <v>0</v>
          </cell>
        </row>
        <row r="15">
          <cell r="C15" t="str">
            <v>No</v>
          </cell>
          <cell r="D15">
            <v>0</v>
          </cell>
          <cell r="E15">
            <v>0</v>
          </cell>
          <cell r="F15">
            <v>0</v>
          </cell>
          <cell r="G15">
            <v>0</v>
          </cell>
          <cell r="H15">
            <v>0</v>
          </cell>
          <cell r="I15">
            <v>0</v>
          </cell>
          <cell r="J15">
            <v>0</v>
          </cell>
          <cell r="K15">
            <v>0</v>
          </cell>
          <cell r="L15">
            <v>0</v>
          </cell>
          <cell r="M15">
            <v>0</v>
          </cell>
          <cell r="N15">
            <v>0</v>
          </cell>
        </row>
        <row r="16">
          <cell r="C16" t="str">
            <v>No</v>
          </cell>
          <cell r="D16">
            <v>0</v>
          </cell>
          <cell r="E16">
            <v>0</v>
          </cell>
          <cell r="F16">
            <v>0</v>
          </cell>
          <cell r="G16">
            <v>0</v>
          </cell>
          <cell r="H16">
            <v>0</v>
          </cell>
          <cell r="I16">
            <v>0</v>
          </cell>
          <cell r="J16">
            <v>0</v>
          </cell>
          <cell r="K16">
            <v>0</v>
          </cell>
          <cell r="L16">
            <v>0</v>
          </cell>
          <cell r="M16">
            <v>0</v>
          </cell>
          <cell r="N16">
            <v>0</v>
          </cell>
        </row>
        <row r="17">
          <cell r="C17" t="str">
            <v>No</v>
          </cell>
          <cell r="D17">
            <v>0</v>
          </cell>
          <cell r="E17">
            <v>0</v>
          </cell>
          <cell r="F17">
            <v>0</v>
          </cell>
          <cell r="G17">
            <v>0</v>
          </cell>
          <cell r="H17">
            <v>0</v>
          </cell>
          <cell r="I17">
            <v>0</v>
          </cell>
          <cell r="J17">
            <v>0</v>
          </cell>
          <cell r="K17">
            <v>0</v>
          </cell>
          <cell r="L17">
            <v>0</v>
          </cell>
          <cell r="M17">
            <v>0</v>
          </cell>
          <cell r="N17">
            <v>0</v>
          </cell>
        </row>
        <row r="18">
          <cell r="C18" t="str">
            <v>Si</v>
          </cell>
          <cell r="D18">
            <v>0</v>
          </cell>
          <cell r="E18">
            <v>0</v>
          </cell>
          <cell r="F18">
            <v>0</v>
          </cell>
          <cell r="G18">
            <v>0</v>
          </cell>
          <cell r="H18">
            <v>0</v>
          </cell>
          <cell r="I18">
            <v>0</v>
          </cell>
          <cell r="J18">
            <v>0</v>
          </cell>
          <cell r="K18">
            <v>0</v>
          </cell>
          <cell r="L18">
            <v>0</v>
          </cell>
          <cell r="M18">
            <v>0</v>
          </cell>
          <cell r="N18">
            <v>0</v>
          </cell>
        </row>
        <row r="19">
          <cell r="C19" t="str">
            <v>Si</v>
          </cell>
          <cell r="D19">
            <v>0</v>
          </cell>
          <cell r="E19">
            <v>0</v>
          </cell>
          <cell r="F19">
            <v>0</v>
          </cell>
          <cell r="G19">
            <v>0</v>
          </cell>
          <cell r="H19">
            <v>0</v>
          </cell>
          <cell r="I19">
            <v>0</v>
          </cell>
          <cell r="J19">
            <v>0</v>
          </cell>
          <cell r="K19">
            <v>0</v>
          </cell>
          <cell r="L19">
            <v>0</v>
          </cell>
          <cell r="M19">
            <v>0</v>
          </cell>
          <cell r="N19">
            <v>0</v>
          </cell>
        </row>
        <row r="20">
          <cell r="C20" t="str">
            <v>Si</v>
          </cell>
          <cell r="D20">
            <v>0</v>
          </cell>
          <cell r="E20">
            <v>0</v>
          </cell>
          <cell r="F20">
            <v>0</v>
          </cell>
          <cell r="G20">
            <v>0</v>
          </cell>
          <cell r="H20">
            <v>0</v>
          </cell>
          <cell r="I20">
            <v>0</v>
          </cell>
          <cell r="J20">
            <v>0</v>
          </cell>
          <cell r="K20">
            <v>0</v>
          </cell>
          <cell r="L20">
            <v>0</v>
          </cell>
          <cell r="M20">
            <v>0</v>
          </cell>
          <cell r="N20">
            <v>0</v>
          </cell>
        </row>
        <row r="21">
          <cell r="C21" t="str">
            <v>No</v>
          </cell>
          <cell r="D21">
            <v>0</v>
          </cell>
          <cell r="E21">
            <v>0</v>
          </cell>
          <cell r="F21">
            <v>0</v>
          </cell>
          <cell r="G21">
            <v>0</v>
          </cell>
          <cell r="H21">
            <v>0</v>
          </cell>
          <cell r="I21">
            <v>0</v>
          </cell>
          <cell r="J21">
            <v>0</v>
          </cell>
          <cell r="K21">
            <v>0</v>
          </cell>
          <cell r="L21">
            <v>0</v>
          </cell>
          <cell r="M21">
            <v>0</v>
          </cell>
          <cell r="N21">
            <v>0</v>
          </cell>
        </row>
        <row r="22">
          <cell r="C22" t="str">
            <v>No</v>
          </cell>
          <cell r="D22">
            <v>0</v>
          </cell>
          <cell r="E22">
            <v>0</v>
          </cell>
          <cell r="F22">
            <v>0</v>
          </cell>
          <cell r="G22">
            <v>0</v>
          </cell>
          <cell r="H22">
            <v>0</v>
          </cell>
          <cell r="I22">
            <v>0</v>
          </cell>
          <cell r="J22">
            <v>0</v>
          </cell>
          <cell r="K22">
            <v>0</v>
          </cell>
          <cell r="L22">
            <v>0</v>
          </cell>
          <cell r="M22">
            <v>0</v>
          </cell>
          <cell r="N22">
            <v>0</v>
          </cell>
        </row>
        <row r="23">
          <cell r="C23" t="str">
            <v>Si</v>
          </cell>
          <cell r="D23">
            <v>0</v>
          </cell>
          <cell r="E23">
            <v>0</v>
          </cell>
          <cell r="F23">
            <v>0</v>
          </cell>
          <cell r="G23">
            <v>0</v>
          </cell>
          <cell r="H23">
            <v>0</v>
          </cell>
          <cell r="I23">
            <v>0</v>
          </cell>
          <cell r="J23">
            <v>0</v>
          </cell>
          <cell r="K23">
            <v>0</v>
          </cell>
          <cell r="L23">
            <v>0</v>
          </cell>
          <cell r="M23">
            <v>0</v>
          </cell>
          <cell r="N23">
            <v>0</v>
          </cell>
        </row>
        <row r="24">
          <cell r="C24" t="str">
            <v>No</v>
          </cell>
          <cell r="D24">
            <v>0</v>
          </cell>
          <cell r="E24">
            <v>0</v>
          </cell>
          <cell r="F24">
            <v>0</v>
          </cell>
          <cell r="G24">
            <v>0</v>
          </cell>
          <cell r="H24">
            <v>0</v>
          </cell>
          <cell r="I24">
            <v>0</v>
          </cell>
          <cell r="J24">
            <v>0</v>
          </cell>
          <cell r="K24">
            <v>0</v>
          </cell>
          <cell r="L24">
            <v>0</v>
          </cell>
          <cell r="M24">
            <v>0</v>
          </cell>
          <cell r="N24">
            <v>0</v>
          </cell>
        </row>
        <row r="25">
          <cell r="C25" t="str">
            <v>Si</v>
          </cell>
          <cell r="D25">
            <v>0</v>
          </cell>
          <cell r="E25">
            <v>0</v>
          </cell>
          <cell r="F25">
            <v>0</v>
          </cell>
          <cell r="G25">
            <v>0</v>
          </cell>
          <cell r="H25">
            <v>0</v>
          </cell>
          <cell r="I25">
            <v>0</v>
          </cell>
          <cell r="J25">
            <v>0</v>
          </cell>
          <cell r="K25">
            <v>0</v>
          </cell>
          <cell r="L25">
            <v>0</v>
          </cell>
          <cell r="M25">
            <v>0</v>
          </cell>
          <cell r="N25">
            <v>0</v>
          </cell>
        </row>
        <row r="26">
          <cell r="C26" t="str">
            <v>Si</v>
          </cell>
          <cell r="D26">
            <v>0</v>
          </cell>
          <cell r="E26">
            <v>0</v>
          </cell>
          <cell r="F26">
            <v>0</v>
          </cell>
          <cell r="G26">
            <v>0</v>
          </cell>
          <cell r="H26">
            <v>0</v>
          </cell>
          <cell r="I26">
            <v>0</v>
          </cell>
          <cell r="J26">
            <v>0</v>
          </cell>
          <cell r="K26">
            <v>0</v>
          </cell>
          <cell r="L26">
            <v>0</v>
          </cell>
          <cell r="M26">
            <v>0</v>
          </cell>
          <cell r="N26">
            <v>0</v>
          </cell>
        </row>
        <row r="27">
          <cell r="C27" t="str">
            <v>No</v>
          </cell>
          <cell r="D27">
            <v>0</v>
          </cell>
          <cell r="E27">
            <v>0</v>
          </cell>
          <cell r="F27">
            <v>0</v>
          </cell>
          <cell r="G27">
            <v>0</v>
          </cell>
          <cell r="H27">
            <v>0</v>
          </cell>
          <cell r="I27">
            <v>0</v>
          </cell>
          <cell r="J27">
            <v>0</v>
          </cell>
          <cell r="K27">
            <v>0</v>
          </cell>
          <cell r="L27">
            <v>0</v>
          </cell>
          <cell r="M27">
            <v>0</v>
          </cell>
          <cell r="N27">
            <v>0</v>
          </cell>
        </row>
        <row r="28">
          <cell r="C28" t="str">
            <v>Mayor</v>
          </cell>
          <cell r="D28" t="str">
            <v/>
          </cell>
          <cell r="E28" t="str">
            <v/>
          </cell>
          <cell r="F28" t="str">
            <v/>
          </cell>
          <cell r="G28" t="str">
            <v/>
          </cell>
          <cell r="H28" t="str">
            <v/>
          </cell>
          <cell r="I28" t="str">
            <v/>
          </cell>
          <cell r="J28" t="str">
            <v/>
          </cell>
          <cell r="K28" t="str">
            <v/>
          </cell>
          <cell r="L28" t="str">
            <v/>
          </cell>
          <cell r="M28" t="str">
            <v/>
          </cell>
          <cell r="N28" t="str">
            <v/>
          </cell>
        </row>
      </sheetData>
      <sheetData sheetId="5"/>
      <sheetData sheetId="6"/>
      <sheetData sheetId="7"/>
      <sheetData sheetId="8"/>
      <sheetData sheetId="9"/>
      <sheetData sheetId="10"/>
      <sheetData sheetId="11"/>
      <sheetData sheetId="12"/>
      <sheetData sheetId="13"/>
      <sheetData sheetId="14">
        <row r="3">
          <cell r="A3">
            <v>5</v>
          </cell>
          <cell r="B3" t="str">
            <v>Casi Seguro</v>
          </cell>
        </row>
        <row r="4">
          <cell r="A4">
            <v>4</v>
          </cell>
          <cell r="B4" t="str">
            <v>Probable</v>
          </cell>
        </row>
        <row r="5">
          <cell r="A5">
            <v>3</v>
          </cell>
          <cell r="B5" t="str">
            <v>Posible</v>
          </cell>
        </row>
        <row r="6">
          <cell r="A6">
            <v>2</v>
          </cell>
          <cell r="B6" t="str">
            <v>Improbable</v>
          </cell>
        </row>
        <row r="7">
          <cell r="A7">
            <v>1</v>
          </cell>
          <cell r="B7" t="str">
            <v>Rara Vez</v>
          </cell>
        </row>
      </sheetData>
      <sheetData sheetId="15">
        <row r="2">
          <cell r="A2" t="str">
            <v>Gestión Jurídica</v>
          </cell>
          <cell r="B2" t="str">
            <v>Apoyo</v>
          </cell>
          <cell r="C2" t="str">
            <v>Fortalecimiento Institucional</v>
          </cell>
          <cell r="D2" t="str">
            <v>Ejercer la defensa oportuna de los intereses de la entidad por medio de la  asesoría jurídica, la representación judicial y extrajudicial, las actuaciones administrativas, buenas prácticas normativas y lineamientos jurídicos, así como asesorar los procesos de conciliaciones y arbitramento, con el fin disminuir los riesgos e impactos jurídicos en la Superintendencia de Transporte</v>
          </cell>
        </row>
        <row r="3">
          <cell r="A3" t="str">
            <v>Gestión Financiera</v>
          </cell>
          <cell r="B3" t="str">
            <v>Apoyo</v>
          </cell>
          <cell r="C3" t="str">
            <v>Fortalecimiento Institucional</v>
          </cell>
          <cell r="D3" t="str">
            <v>Administrar y garantizar el financiamiento de la Superintendencia de Transporte, mediante la gestión presupuestal, el recaudo de ingresos, el pago de las obligaciones y la generación de información económica, financiera y contable, para el cumplimiento de los fines institucionales.</v>
          </cell>
        </row>
        <row r="4">
          <cell r="A4" t="str">
            <v>Gestión Administrativa</v>
          </cell>
          <cell r="B4" t="str">
            <v>Apoyo</v>
          </cell>
          <cell r="C4" t="str">
            <v>Fortalecimiento Institucional</v>
          </cell>
          <cell r="D4" t="str">
            <v>Administrar los bienes y servicios necesarios para el funcionamiento de la entidad mediante la correcta ejecución de los planes y programas  con el fin de satisfacer las necesidades y el efectivo funcionamiento de la entidad.</v>
          </cell>
        </row>
        <row r="5">
          <cell r="A5" t="str">
            <v>Gestión Contractual</v>
          </cell>
          <cell r="B5" t="str">
            <v>Apoyo</v>
          </cell>
          <cell r="C5" t="str">
            <v>Fortalecimiento Institucional</v>
          </cell>
          <cell r="D5" t="str">
            <v>Gestionar la adquisición de Bienes, Productos, Recursos y Servicios en estricta observancia de la normatividad vigente a través de la aplicación de las herramientas dispuestas por el Gobierno Nacional de forma eficiente y oportuna para el cumplimiento del Plan Anual de Adquisiciones y así satisfacer las necesidades institucionales.</v>
          </cell>
        </row>
        <row r="6">
          <cell r="A6" t="str">
            <v>Gestión del Talento Humano</v>
          </cell>
          <cell r="B6" t="str">
            <v>Apoyo</v>
          </cell>
          <cell r="C6" t="str">
            <v>Fortalecimiento Institucional</v>
          </cell>
          <cell r="D6" t="str">
            <v xml:space="preserve">Administrar el ciclo del personal al interior de la entidad mediante  programas y planes que desarrollen integralmente a los servidores públicos para fortalecer las habilidades y competencias para el cumplimiento de la misión institucional </v>
          </cell>
        </row>
        <row r="7">
          <cell r="A7" t="str">
            <v>Gestión Documental</v>
          </cell>
          <cell r="B7" t="str">
            <v>Apoyo</v>
          </cell>
          <cell r="C7" t="str">
            <v>Fortalecimiento Institucional</v>
          </cell>
          <cell r="D7" t="str">
            <v xml:space="preserve">Manejar y organizar la información producida y recibida por la Superintendencia, desde su origen hasta su destino final, así como realizar las notificaciones y comunicaciones necesarias para la operación de la entidad, por medio de la implementación de políticas, programas y planes documentales y  los sistemas y aplicativos de que disponga la entidad,  para facilitar su consulta, conservación y utilización en el tiempo. </v>
          </cell>
        </row>
        <row r="8">
          <cell r="A8" t="str">
            <v>Gestión de Comunicaciones</v>
          </cell>
          <cell r="B8" t="str">
            <v>Estratégico</v>
          </cell>
          <cell r="C8" t="str">
            <v>Fortalecimiento Institucional</v>
          </cell>
          <cell r="D8" t="str">
            <v>Divulgar oportunamente información a los diferentes grupos de interés, a través de la implementación de estrategias y el  fortalecimiento de los canales de comunicación, con el fin mejorar la interacción con la ciudadanía y el posicionamiento de la imagen institucional.</v>
          </cell>
        </row>
        <row r="9">
          <cell r="A9" t="str">
            <v>Gestión de las TICs</v>
          </cell>
          <cell r="B9" t="str">
            <v>Estratégico</v>
          </cell>
          <cell r="C9" t="str">
            <v>Fortalecer las Tecnologías de la Información y las Telecomunicaciones.</v>
          </cell>
          <cell r="D9" t="str">
            <v>Proveer , gestionar y mantener los sistemas de información, infraestructura y los servicios de TIC  seguros y de calidad por medio de la implementación de planes, políticas y estándares, con el fin de  promover y contribuir a la transformación digital y la toma de decisiones.</v>
          </cell>
        </row>
        <row r="10">
          <cell r="A10" t="str">
            <v>Direccionamiento Estratégico</v>
          </cell>
          <cell r="B10" t="str">
            <v>Estratégico</v>
          </cell>
          <cell r="C10" t="str">
            <v>Fortalecimiento Institucional</v>
          </cell>
          <cell r="D10" t="str">
            <v>Establecer lineamientos estratégicos y de operación en la entidad mediante procedimientos y metodologías de planeación y mejoramiento continuo para el cumplimiento de los objetivos institucionales, sectoriales y metas del plan nacional de desarrollo.</v>
          </cell>
        </row>
        <row r="11">
          <cell r="A11" t="str">
            <v>Gestión del Conocimiento y la Innovación</v>
          </cell>
          <cell r="B11" t="str">
            <v>Estratégico</v>
          </cell>
          <cell r="C11" t="str">
            <v>Fortalecimiento Institucional</v>
          </cell>
          <cell r="D11" t="str">
            <v xml:space="preserve">Implementar un modelo para la gestión del conocimiento y la innovación a través del uso y apropiación de las herramientas y metodologías enfocadas a fortalecer el aprendizaje organizacional, fomentar la innovación y transferir el conocimiento a los grupos de valor de la Supertransporte.
</v>
          </cell>
        </row>
        <row r="12">
          <cell r="A12" t="str">
            <v>Evaluación Independiente</v>
          </cell>
          <cell r="B12" t="str">
            <v>Evaluación y Control</v>
          </cell>
          <cell r="C12" t="str">
            <v>Fortalecimiento Institucional</v>
          </cell>
          <cell r="D12" t="str">
            <v>Verificar el sistema de Control Interno, por medio de la evaluación, auditoría y seguimiento con enfoque en riesgos, para aportar al cumplimiento de los objetivos, la misión institucional, el desempeño de los procesos, la mejora continua y la toma de decisiones.</v>
          </cell>
        </row>
        <row r="13">
          <cell r="A13" t="str">
            <v>Control Interno Disciplinario</v>
          </cell>
          <cell r="B13" t="str">
            <v>Evaluación y Control</v>
          </cell>
          <cell r="C13" t="str">
            <v>Fortalecimiento Institucional</v>
          </cell>
          <cell r="D13" t="str">
            <v xml:space="preserve">Ejercer la función disciplinaria en primera instancia en la Superintendencia de transporte por medio del seguimiento y gestión eficiente de los procesos disciplinarios hacia los servidores públicos de acuerdo a los principios rectores de la ley disciplinaria que  contribuya al correcto ejercicio del servicio público  y  la protección de los derechos de los asociados en el ejercicio de la función </v>
          </cell>
        </row>
        <row r="14">
          <cell r="A14" t="str">
            <v>Vigilancia</v>
          </cell>
          <cell r="B14" t="str">
            <v>Misional</v>
          </cell>
          <cell r="C14" t="str">
            <v>Fortalecer la Vigilancia.</v>
          </cell>
          <cell r="D14" t="str">
            <v>Divulgar, promover y orientar el permanente cumplimiento de las normas del sector transporte a través de la verificación y  análisis de la información suministrada o reportada por las empresas, así como la búsqueda activa de posibles situaciones que pongan en riesgo la prestación del servicio  para asegurar la debida prestación del servicio en el territorio Nacional.</v>
          </cell>
        </row>
        <row r="15">
          <cell r="A15" t="str">
            <v xml:space="preserve">Inspección </v>
          </cell>
          <cell r="B15" t="str">
            <v>Misional</v>
          </cell>
          <cell r="C15" t="str">
            <v>Fortalecer la Vigilancia.</v>
          </cell>
          <cell r="D15" t="str">
            <v>Verificar el cumplimiento de la norma de carácter objetivo y/o subjetivo por medio del análisis de la información, así como visitas de inspección, interrogatorios, toma de declaraciones y práctica de pruebas con el fin de que el servicio se preste de manera permanente, eficiente y segura, promoviendo los derechos de los usuarios.</v>
          </cell>
        </row>
        <row r="16">
          <cell r="A16" t="str">
            <v xml:space="preserve">Control </v>
          </cell>
          <cell r="B16" t="str">
            <v>Misional</v>
          </cell>
          <cell r="C16" t="str">
            <v>Fortalecer la Vigilancia.</v>
          </cell>
          <cell r="D16" t="str">
            <v xml:space="preserve">Ordenar los correctivos, medidas y sanciones que correspondan por el incumplimiento de las normas aplicables por medio de los procedimientos establecidos en la Ley para garantizar la debida prestación del servicio público de transporte, infraestructura y servicios conexos, privilegiando la protección de los derechos de los usuarios </v>
          </cell>
        </row>
        <row r="17">
          <cell r="A17" t="str">
            <v>Vigilancia - Regionales</v>
          </cell>
          <cell r="B17" t="str">
            <v>Misional</v>
          </cell>
          <cell r="C17" t="str">
            <v>Fortalecer la presencia en las regionales.</v>
          </cell>
          <cell r="D17" t="str">
            <v>Divulgar, promover y orientar el permanente cumplimiento de las norma del sector transporte a través de la verificación y análisis de la información suministrada o reportada por las empresas, así como la búsqueda activa de posibles situaciones que pongan en riesgo la prestación del servicio para asegurar la debida prestación del servicio en el territorio Nacional.</v>
          </cell>
        </row>
        <row r="18">
          <cell r="A18" t="str">
            <v>Gestión del Relacionamiento con el Ciudadano</v>
          </cell>
          <cell r="B18" t="str">
            <v>Misional</v>
          </cell>
          <cell r="C18" t="str">
            <v>Brindar Protección a los Usuarios</v>
          </cell>
          <cell r="D18" t="str">
            <v>Promover los derechos, deberes y la participación de la ciudadanía, así como el acercamiento entre la Entidad y sus grupos de interés, por medio de la orientación, la atención oportuna de requerimientos, la gestión de canales de interacción y la generación de espacios de comunicación y concreción, con el fin mejorar la satisfacción, fortalecer el relacionamiento y facilitar el acceso de la ciudadanía a la oferta de tramites y servicios de la Supertransporte.</v>
          </cell>
        </row>
      </sheetData>
      <sheetData sheetId="16"/>
      <sheetData sheetId="17"/>
      <sheetData sheetId="18"/>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Mapa de Riesgos de Gestión"/>
      <sheetName val="Mapa de Riesgos de Corrupción "/>
      <sheetName val="Mapa de Riesgos de Seguridad"/>
      <sheetName val="Evaluación de impacto"/>
      <sheetName val="Evaluación Control"/>
      <sheetName val="Herramientas Análisis Causal"/>
      <sheetName val="Análisis Causa Raiz"/>
      <sheetName val="Tabla probabilidad"/>
      <sheetName val="Tabla Impacto"/>
      <sheetName val="Tabla Valoración"/>
      <sheetName val="Listas Desplegables"/>
      <sheetName val="Matriz Calor Inherente"/>
      <sheetName val="Matriz Calor Residual"/>
      <sheetName val="Componentes"/>
      <sheetName val="Tabla_Proceso_Objetivo"/>
      <sheetName val="Tabla Valoración controles"/>
      <sheetName val="Opciones Tratamiento"/>
      <sheetName val="Tabla_Atribut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3">
          <cell r="A3">
            <v>5</v>
          </cell>
          <cell r="B3" t="str">
            <v>Casi Seguro</v>
          </cell>
        </row>
        <row r="4">
          <cell r="A4">
            <v>4</v>
          </cell>
          <cell r="B4" t="str">
            <v>Probable</v>
          </cell>
        </row>
        <row r="5">
          <cell r="A5">
            <v>3</v>
          </cell>
          <cell r="B5" t="str">
            <v>Posible</v>
          </cell>
        </row>
        <row r="6">
          <cell r="A6">
            <v>2</v>
          </cell>
          <cell r="B6" t="str">
            <v>Improbable</v>
          </cell>
        </row>
        <row r="7">
          <cell r="A7">
            <v>1</v>
          </cell>
          <cell r="B7" t="str">
            <v>Rara Vez</v>
          </cell>
        </row>
      </sheetData>
      <sheetData sheetId="15">
        <row r="2">
          <cell r="A2" t="str">
            <v>Gestión Jurídica</v>
          </cell>
          <cell r="B2" t="str">
            <v>Apoyo</v>
          </cell>
          <cell r="C2" t="str">
            <v>Fortalecimiento Institucional</v>
          </cell>
          <cell r="D2" t="str">
            <v>Ejercer la defensa oportuna de los intereses de la entidad por medio de la  asesoría jurídica, la representación judicial y extrajudicial, las actuaciones administrativas, buenas prácticas normativas y lineamientos jurídicos, así como asesorar los procesos de conciliaciones y arbitramento, con el fin disminuir los riesgos e impactos jurídicos en la Superintendencia de Transporte</v>
          </cell>
        </row>
        <row r="3">
          <cell r="A3" t="str">
            <v>Gestión Financiera</v>
          </cell>
          <cell r="B3" t="str">
            <v>Apoyo</v>
          </cell>
          <cell r="C3" t="str">
            <v>Fortalecimiento Institucional</v>
          </cell>
          <cell r="D3" t="str">
            <v>Administrar y garantizar el financiamiento de la Superintendencia de Transporte, mediante la gestión presupuestal, el recaudo de ingresos, el pago de las obligaciones y la generación de información económica, financiera y contable, para el cumplimiento de los fines institucionales.</v>
          </cell>
        </row>
        <row r="4">
          <cell r="A4" t="str">
            <v>Gestión Administrativa</v>
          </cell>
          <cell r="B4" t="str">
            <v>Apoyo</v>
          </cell>
          <cell r="C4" t="str">
            <v>Fortalecimiento Institucional</v>
          </cell>
          <cell r="D4" t="str">
            <v>Administrar los bienes y servicios necesarios para el funcionamiento de la entidad mediante la correcta ejecución de los planes y programas  con el fin de satisfacer las necesidades y el efectivo funcionamiento de la entidad.</v>
          </cell>
        </row>
        <row r="5">
          <cell r="A5" t="str">
            <v>Gestión Contractual</v>
          </cell>
          <cell r="B5" t="str">
            <v>Apoyo</v>
          </cell>
          <cell r="C5" t="str">
            <v>Fortalecimiento Institucional</v>
          </cell>
          <cell r="D5" t="str">
            <v>Gestionar la adquisición de Bienes, Productos, Recursos y Servicios en estricta observancia de la normatividad vigente a través de la aplicación de las herramientas dispuestas por el Gobierno Nacional de forma eficiente y oportuna para el cumplimiento del Plan Anual de Adquisiciones y así satisfacer las necesidades institucionales.</v>
          </cell>
        </row>
        <row r="6">
          <cell r="A6" t="str">
            <v>Gestión del Talento Humano</v>
          </cell>
          <cell r="B6" t="str">
            <v>Apoyo</v>
          </cell>
          <cell r="C6" t="str">
            <v>Fortalecimiento Institucional</v>
          </cell>
          <cell r="D6" t="str">
            <v xml:space="preserve">Administrar el ciclo del personal al interior de la entidad mediante  programas y planes que desarrollen integralmente a los servidores públicos para fortalecer las habilidades y competencias para el cumplimiento de la misión institucional </v>
          </cell>
        </row>
        <row r="7">
          <cell r="A7" t="str">
            <v>Gestión Documental</v>
          </cell>
          <cell r="B7" t="str">
            <v>Apoyo</v>
          </cell>
          <cell r="C7" t="str">
            <v>Fortalecimiento Institucional</v>
          </cell>
          <cell r="D7" t="str">
            <v xml:space="preserve">Manejar y organizar la información producida y recibida por la Superintendencia, desde su origen hasta su destino final, así como realizar las notificaciones y comunicaciones necesarias para la operación de la entidad, por medio de la implementación de políticas, programas y planes documentales y  los sistemas y aplicativos de que disponga la entidad,  para facilitar su consulta, conservación y utilización en el tiempo. </v>
          </cell>
        </row>
        <row r="8">
          <cell r="A8" t="str">
            <v>Gestión de Comunicaciones</v>
          </cell>
          <cell r="B8" t="str">
            <v>Estratégico</v>
          </cell>
          <cell r="C8" t="str">
            <v>Fortalecimiento Institucional</v>
          </cell>
          <cell r="D8" t="str">
            <v>Divulgar oportunamente información a los diferentes grupos de interés, a través de la implementación de estrategias y el  fortalecimiento de los canales de comunicación, con el fin mejorar la interacción con la ciudadanía y el posicionamiento de la imagen institucional.</v>
          </cell>
        </row>
        <row r="9">
          <cell r="A9" t="str">
            <v>Gestión de las TICs</v>
          </cell>
          <cell r="B9" t="str">
            <v>Estratégico</v>
          </cell>
          <cell r="C9" t="str">
            <v>Fortalecer las Tecnologías de la Información y las Telecomunicaciones.</v>
          </cell>
          <cell r="D9" t="str">
            <v>Proveer , gestionar y mantener los sistemas de información, infraestructura y los servicios de TIC  seguros y de calidad por medio de la implementación de planes, políticas y estándares, con el fin de  promover y contribuir a la transformación digital y la toma de decisiones.</v>
          </cell>
        </row>
        <row r="10">
          <cell r="A10" t="str">
            <v>Direccionamiento Estratégico</v>
          </cell>
          <cell r="B10" t="str">
            <v>Estratégico</v>
          </cell>
          <cell r="C10" t="str">
            <v>Fortalecimiento Institucional</v>
          </cell>
          <cell r="D10" t="str">
            <v>Establecer lineamientos estratégicos y de operación en la entidad mediante procedimientos y metodologías de planeación y mejoramiento continuo para el cumplimiento de los objetivos institucionales, sectoriales y metas del plan nacional de desarrollo.</v>
          </cell>
        </row>
        <row r="11">
          <cell r="A11" t="str">
            <v>Gestión del Conocimiento y la Innovación</v>
          </cell>
          <cell r="B11" t="str">
            <v>Estratégico</v>
          </cell>
          <cell r="C11" t="str">
            <v>Fortalecimiento Institucional</v>
          </cell>
          <cell r="D11" t="str">
            <v xml:space="preserve">Implementar un modelo para la gestión del conocimiento y la innovación a través del uso y apropiación de las herramientas y metodologías enfocadas a fortalecer el aprendizaje organizacional, fomentar la innovación y transferir el conocimiento a los grupos de valor de la Supertransporte.
</v>
          </cell>
        </row>
        <row r="12">
          <cell r="A12" t="str">
            <v>Evaluación Independiente</v>
          </cell>
          <cell r="B12" t="str">
            <v>Evaluación y Control</v>
          </cell>
          <cell r="C12" t="str">
            <v>Fortalecimiento Institucional</v>
          </cell>
          <cell r="D12" t="str">
            <v>Verificar el sistema de Control Interno, por medio de la evaluación, auditoría y seguimiento con enfoque en riesgos, para aportar al cumplimiento de los objetivos, la misión institucional, el desempeño de los procesos, la mejora continua y la toma de decisiones.</v>
          </cell>
        </row>
        <row r="13">
          <cell r="A13" t="str">
            <v>Control Interno Disciplinario</v>
          </cell>
          <cell r="B13" t="str">
            <v>Evaluación y Control</v>
          </cell>
          <cell r="C13" t="str">
            <v>Fortalecimiento Institucional</v>
          </cell>
          <cell r="D13" t="str">
            <v xml:space="preserve">Ejercer la función disciplinaria en primera instancia en la Superintendencia de transporte por medio del seguimiento y gestión eficiente de los procesos disciplinarios hacia los servidores públicos de acuerdo a los principios rectores de la ley disciplinaria que  contribuya al correcto ejercicio del servicio público  y  la protección de los derechos de los asociados en el ejercicio de la función </v>
          </cell>
        </row>
        <row r="14">
          <cell r="A14" t="str">
            <v>Vigilancia</v>
          </cell>
          <cell r="B14" t="str">
            <v>Misional</v>
          </cell>
          <cell r="C14" t="str">
            <v>Fortalecer la Vigilancia.</v>
          </cell>
          <cell r="D14" t="str">
            <v>Divulgar, promover y orientar el permanente cumplimiento de las normas del sector transporte a través de la verificación y  análisis de la información suministrada o reportada por las empresas, así como la búsqueda activa de posibles situaciones que pongan en riesgo la prestación del servicio  para asegurar la debida prestación del servicio en el territorio Nacional.</v>
          </cell>
        </row>
        <row r="15">
          <cell r="A15" t="str">
            <v xml:space="preserve">Inspección </v>
          </cell>
          <cell r="B15" t="str">
            <v>Misional</v>
          </cell>
          <cell r="C15" t="str">
            <v>Fortalecer la Vigilancia.</v>
          </cell>
          <cell r="D15" t="str">
            <v>Verificar el cumplimiento de la norma de carácter objetivo y/o subjetivo por medio del análisis de la información, así como visitas de inspección, interrogatorios, toma de declaraciones y práctica de pruebas con el fin de que el servicio se preste de manera permanente, eficiente y segura, promoviendo los derechos de los usuarios.</v>
          </cell>
        </row>
        <row r="16">
          <cell r="A16" t="str">
            <v xml:space="preserve">Control </v>
          </cell>
          <cell r="B16" t="str">
            <v>Misional</v>
          </cell>
          <cell r="C16" t="str">
            <v>Fortalecer la Vigilancia.</v>
          </cell>
          <cell r="D16" t="str">
            <v xml:space="preserve">Ordenar los correctivos, medidas y sanciones que correspondan por el incumplimiento de las normas aplicables por medio de los procedimientos establecidos en la Ley para garantizar la debida prestación del servicio público de transporte, infraestructura y servicios conexos, privilegiando la protección de los derechos de los usuarios </v>
          </cell>
        </row>
        <row r="17">
          <cell r="A17" t="str">
            <v>Vigilancia - Regionales</v>
          </cell>
          <cell r="B17" t="str">
            <v>Misional</v>
          </cell>
          <cell r="C17" t="str">
            <v>Fortalecer la presencia en las regionales.</v>
          </cell>
          <cell r="D17" t="str">
            <v>Divulgar, promover y orientar el permanente cumplimiento de las norma del sector transporte a través de la verificación y análisis de la información suministrada o reportada por las empresas, así como la búsqueda activa de posibles situaciones que pongan en riesgo la prestación del servicio para asegurar la debida prestación del servicio en el territorio Nacional.</v>
          </cell>
        </row>
        <row r="18">
          <cell r="A18" t="str">
            <v>Gestión del Relacionamiento con el Ciudadano</v>
          </cell>
          <cell r="B18" t="str">
            <v>Misional</v>
          </cell>
          <cell r="C18" t="str">
            <v>Brindar Protección a los Usuarios</v>
          </cell>
          <cell r="D18" t="str">
            <v>Promover los derechos, deberes y la participación de la ciudadanía, así como el acercamiento entre la Entidad y sus grupos de interés, por medio de la orientación, la atención oportuna de requerimientos, la gestión de canales de interacción y la generación de espacios de comunicación y concreción, con el fin mejorar la satisfacción, fortalecer el relacionamiento y facilitar el acceso de la ciudadanía a la oferta de tramites y servicios de la Supertransporte.</v>
          </cell>
        </row>
      </sheetData>
      <sheetData sheetId="16"/>
      <sheetData sheetId="17"/>
      <sheetData sheetId="18"/>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pciones Tratamiento"/>
      <sheetName val="Tabla Valoración controles"/>
      <sheetName val="Tabla_Proceso_Objetivo"/>
      <sheetName val="Tabla Impacto"/>
    </sheetNames>
    <sheetDataSet>
      <sheetData sheetId="0" refreshError="1"/>
      <sheetData sheetId="1" refreshError="1"/>
      <sheetData sheetId="2" refreshError="1"/>
      <sheetData sheetId="3" refreshError="1"/>
    </sheetDataSet>
  </externalBook>
</externalLink>
</file>

<file path=xl/persons/person.xml><?xml version="1.0" encoding="utf-8"?>
<personList xmlns="http://schemas.microsoft.com/office/spreadsheetml/2018/threadedcomments" xmlns:x="http://schemas.openxmlformats.org/spreadsheetml/2006/main">
  <person displayName="Janneth Cortés Martínez" id="{36C4E5A5-00C1-4F46-9DFD-D24FF7A50E8A}" userId="5ed1a6b1a1d92946" providerId="Windows Live"/>
  <person displayName="Johanna Elena Neira Lopez" id="{ADD213AD-6942-40E9-BB98-5F2AA7A7ADC0}" userId="Johanna Elena Neira Lopez" providerId="None"/>
  <person displayName="Ihovanna Glenia Leon Vargas" id="{467C454F-5D1F-4895-B58A-698E0AFE20ED}" userId="S::ihovannaleon@supertransporte.gov.co::d396c3c6-ea06-46e8-963c-757063fc8db5" providerId="AD"/>
</personList>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Andres Marin" refreshedDate="44186.276661689815" createdVersion="6" refreshedVersion="6" minRefreshableVersion="3" recordCount="10">
  <cacheSource type="worksheet">
    <worksheetSource name="Tabla1"/>
  </cacheSource>
  <cacheFields count="2">
    <cacheField name="Criterios" numFmtId="0">
      <sharedItems count="2">
        <s v="Afectación Económica o presupuestal"/>
        <s v="Pérdida Reputacional"/>
      </sharedItems>
    </cacheField>
    <cacheField name="Subcriterios" numFmtId="0">
      <sharedItems count="10">
        <s v="Afectación menor a 10 SMLMV ."/>
        <s v="Entre 10 y 50 SMLMV "/>
        <s v="Entre 50 y 100 SMLMV "/>
        <s v="Entre 100 y 500 SMLMV "/>
        <s v="Mayor a 500 SMLMV "/>
        <s v="El riesgo afecta la imagen de alguna área de la organización"/>
        <s v="El riesgo afecta la imagen de la entidad internamente, de conocimiento general, nivel interno, de junta dircetiva y accionistas y/o de provedores"/>
        <s v="El riesgo afecta la imagen de la entidad con algunos usuarios de relevancia frente al logro de los objetivos"/>
        <s v="El riesgo afecta la imagen de de la entidad con efecto publicitario sostenido a nivel de sector administrativo, nivel departamental o municipal"/>
        <s v="El riesgo afecta la imagen de la entidad a nivel nacional, con efecto publicitarios sostenible a nivel país"/>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
  <r>
    <x v="0"/>
    <x v="0"/>
  </r>
  <r>
    <x v="0"/>
    <x v="1"/>
  </r>
  <r>
    <x v="0"/>
    <x v="2"/>
  </r>
  <r>
    <x v="0"/>
    <x v="3"/>
  </r>
  <r>
    <x v="0"/>
    <x v="4"/>
  </r>
  <r>
    <x v="1"/>
    <x v="5"/>
  </r>
  <r>
    <x v="1"/>
    <x v="6"/>
  </r>
  <r>
    <x v="1"/>
    <x v="7"/>
  </r>
  <r>
    <x v="1"/>
    <x v="8"/>
  </r>
  <r>
    <x v="1"/>
    <x v="9"/>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TablaDinámica1" cacheId="0" applyNumberFormats="0" applyBorderFormats="0" applyFontFormats="0" applyPatternFormats="0" applyAlignmentFormats="0" applyWidthHeightFormats="1" dataCaption="Valores" updatedVersion="6" minRefreshableVersion="3" useAutoFormatting="1" rowGrandTotals="0" colGrandTotals="0" itemPrintTitles="1" createdVersion="6" indent="0" compact="0" outline="1" outlineData="1" compactData="0" multipleFieldFilters="0">
  <location ref="D209:E221" firstHeaderRow="1" firstDataRow="1" firstDataCol="2"/>
  <pivotFields count="2">
    <pivotField axis="axisRow" compact="0" showAll="0" defaultSubtotal="0">
      <items count="2">
        <item x="0"/>
        <item x="1"/>
      </items>
    </pivotField>
    <pivotField axis="axisRow" compact="0" showAll="0" defaultSubtotal="0">
      <items count="10">
        <item x="0"/>
        <item x="5"/>
        <item n="El riesgo afecta la imagen de la entidad internamente, de conocimiento general, nivel interno, de junta directiva y accionistas y/o de proveedores" x="6"/>
        <item x="7"/>
        <item n="El riesgo afecta la imagen de  la entidad con efecto publicitario sostenido a nivel de sector administrativo, nivel departamental o municipal" x="8"/>
        <item x="9"/>
        <item x="1"/>
        <item x="2"/>
        <item x="3"/>
        <item x="4"/>
      </items>
    </pivotField>
  </pivotFields>
  <rowFields count="2">
    <field x="0"/>
    <field x="1"/>
  </rowFields>
  <rowItems count="12">
    <i>
      <x/>
    </i>
    <i r="1">
      <x/>
    </i>
    <i r="1">
      <x v="6"/>
    </i>
    <i r="1">
      <x v="7"/>
    </i>
    <i r="1">
      <x v="8"/>
    </i>
    <i r="1">
      <x v="9"/>
    </i>
    <i>
      <x v="1"/>
    </i>
    <i r="1">
      <x v="1"/>
    </i>
    <i r="1">
      <x v="2"/>
    </i>
    <i r="1">
      <x v="3"/>
    </i>
    <i r="1">
      <x v="4"/>
    </i>
    <i r="1">
      <x v="5"/>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tables/table1.xml><?xml version="1.0" encoding="utf-8"?>
<table xmlns="http://schemas.openxmlformats.org/spreadsheetml/2006/main" id="1" name="Tabla1" displayName="Tabla1" ref="B209:C219" totalsRowShown="0" headerRowDxfId="11" dataDxfId="10">
  <autoFilter ref="B209:C219"/>
  <tableColumns count="2">
    <tableColumn id="1" name="Criterios" dataDxfId="9"/>
    <tableColumn id="2" name="Subcriterios" dataDxfId="8"/>
  </tableColumns>
  <tableStyleInfo name="TableStyleMedium2"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2.xml><?xml version="1.0" encoding="utf-8"?>
<ThreadedComments xmlns="http://schemas.microsoft.com/office/spreadsheetml/2018/threadedcomments" xmlns:x="http://schemas.openxmlformats.org/spreadsheetml/2006/main">
  <threadedComment ref="AM39" dT="2021-11-24T19:44:40.37" personId="{36C4E5A5-00C1-4F46-9DFD-D24FF7A50E8A}" id="{674005AC-8A67-4C83-91DD-D56D131B711B}">
    <text>Que tratamiento le van a dar al riesgo?</text>
  </threadedComment>
</ThreadedComments>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7" Type="http://schemas.microsoft.com/office/2017/10/relationships/threadedComment" Target="../threadedComments/threadedComment2.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omments" Target="../comments1.xml"/><Relationship Id="rId5" Type="http://schemas.openxmlformats.org/officeDocument/2006/relationships/image" Target="../media/image1.png"/><Relationship Id="rId4" Type="http://schemas.openxmlformats.org/officeDocument/2006/relationships/oleObject" Target="../embeddings/oleObject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comments" Target="../comments2.xml"/><Relationship Id="rId5" Type="http://schemas.openxmlformats.org/officeDocument/2006/relationships/image" Target="../media/image1.png"/><Relationship Id="rId4" Type="http://schemas.openxmlformats.org/officeDocument/2006/relationships/oleObject" Target="../embeddings/oleObject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printerSettings" Target="../printerSettings/printerSettings4.bin"/><Relationship Id="rId1" Type="http://schemas.openxmlformats.org/officeDocument/2006/relationships/pivotTable" Target="../pivotTables/pivotTable1.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BU207"/>
  <sheetViews>
    <sheetView showGridLines="0" topLeftCell="A76" zoomScale="70" zoomScaleNormal="70" zoomScaleSheetLayoutView="70" workbookViewId="0">
      <selection activeCell="D147" sqref="D147"/>
    </sheetView>
  </sheetViews>
  <sheetFormatPr baseColWidth="10" defaultColWidth="11.42578125" defaultRowHeight="15.75" x14ac:dyDescent="0.25"/>
  <cols>
    <col min="1" max="1" width="23.42578125" style="197" customWidth="1"/>
    <col min="2" max="2" width="11" style="197" customWidth="1"/>
    <col min="3" max="3" width="21.28515625" style="197" customWidth="1"/>
    <col min="4" max="4" width="45.85546875" style="240" customWidth="1"/>
    <col min="5" max="5" width="25.140625" style="197" customWidth="1"/>
    <col min="6" max="6" width="22.140625" style="197" customWidth="1"/>
    <col min="7" max="7" width="28" style="197" customWidth="1"/>
    <col min="8" max="8" width="36.5703125" style="197" customWidth="1"/>
    <col min="9" max="9" width="27.5703125" style="197" customWidth="1"/>
    <col min="10" max="10" width="32.5703125" style="197" customWidth="1"/>
    <col min="11" max="11" width="19.85546875" style="197" customWidth="1"/>
    <col min="12" max="12" width="17" style="197" customWidth="1"/>
    <col min="13" max="13" width="11.42578125" style="197"/>
    <col min="14" max="14" width="14.7109375" style="197" customWidth="1"/>
    <col min="15" max="15" width="17.28515625" style="197" customWidth="1"/>
    <col min="16" max="16" width="11.42578125" style="197"/>
    <col min="17" max="17" width="17.7109375" style="197" customWidth="1"/>
    <col min="18" max="18" width="11.42578125" style="197"/>
    <col min="19" max="19" width="30.7109375" style="197" customWidth="1"/>
    <col min="20" max="20" width="42.85546875" style="197" customWidth="1"/>
    <col min="21" max="21" width="25.7109375" style="197" customWidth="1"/>
    <col min="22" max="22" width="24.85546875" style="197" customWidth="1"/>
    <col min="23" max="23" width="45" style="197" customWidth="1"/>
    <col min="24" max="24" width="37.5703125" style="197" customWidth="1"/>
    <col min="25" max="25" width="18.7109375" style="197" customWidth="1"/>
    <col min="26" max="26" width="11.42578125" style="197" customWidth="1"/>
    <col min="27" max="27" width="20.85546875" style="197" customWidth="1"/>
    <col min="28" max="28" width="22" style="197" customWidth="1"/>
    <col min="29" max="29" width="20.7109375" style="197" customWidth="1"/>
    <col min="30" max="30" width="11.42578125" style="197" customWidth="1"/>
    <col min="31" max="31" width="23" style="197" customWidth="1"/>
    <col min="32" max="32" width="14.42578125" style="197" customWidth="1"/>
    <col min="33" max="39" width="11.42578125" style="197"/>
    <col min="40" max="40" width="41.28515625" style="197" customWidth="1"/>
    <col min="41" max="41" width="24.42578125" style="197" customWidth="1"/>
    <col min="42" max="42" width="32.7109375" style="197" customWidth="1"/>
    <col min="43" max="43" width="22.140625" style="197" customWidth="1"/>
    <col min="44" max="44" width="20.5703125" style="197" customWidth="1"/>
    <col min="45" max="45" width="13.7109375" style="197" customWidth="1"/>
    <col min="46" max="46" width="26.85546875" style="197" customWidth="1"/>
    <col min="47" max="47" width="35.7109375" style="197" customWidth="1"/>
    <col min="48" max="16384" width="11.42578125" style="197"/>
  </cols>
  <sheetData>
    <row r="1" spans="1:73" s="159" customFormat="1" ht="18.600000000000001" customHeight="1" x14ac:dyDescent="0.25">
      <c r="A1" s="158"/>
      <c r="B1" s="158"/>
      <c r="C1" s="1122" t="s">
        <v>135</v>
      </c>
      <c r="D1" s="1123"/>
      <c r="E1" s="1123"/>
      <c r="F1" s="1123"/>
      <c r="G1" s="1123"/>
      <c r="H1" s="1123"/>
      <c r="I1" s="1123"/>
      <c r="J1" s="1123"/>
      <c r="K1" s="1123"/>
      <c r="L1" s="1123"/>
      <c r="M1" s="1123"/>
      <c r="N1" s="1123"/>
      <c r="O1" s="1123"/>
      <c r="P1" s="1123"/>
      <c r="Q1" s="1123"/>
      <c r="R1" s="1123"/>
      <c r="S1" s="1123"/>
      <c r="T1" s="1123"/>
      <c r="U1" s="1123"/>
      <c r="V1" s="1123"/>
      <c r="W1" s="1123"/>
      <c r="X1" s="1123"/>
      <c r="Y1" s="1123"/>
      <c r="Z1" s="1123"/>
      <c r="AA1" s="1123"/>
      <c r="AB1" s="1123"/>
      <c r="AC1" s="1123"/>
      <c r="AD1" s="1123"/>
      <c r="AE1" s="1123"/>
      <c r="AF1" s="1123"/>
      <c r="AG1" s="1123"/>
      <c r="AH1" s="1123"/>
      <c r="AI1" s="1123"/>
      <c r="AJ1" s="1123"/>
      <c r="AK1" s="1123"/>
      <c r="AL1" s="1123"/>
      <c r="AM1" s="1123"/>
      <c r="AN1" s="1123"/>
      <c r="AO1" s="1123"/>
      <c r="AP1" s="1123"/>
      <c r="AQ1" s="1123"/>
      <c r="AR1" s="1123"/>
      <c r="AS1" s="1123"/>
      <c r="AT1" s="1123"/>
      <c r="AU1" s="1128" t="s">
        <v>136</v>
      </c>
    </row>
    <row r="2" spans="1:73" s="159" customFormat="1" ht="10.5" customHeight="1" x14ac:dyDescent="0.25">
      <c r="A2" s="158"/>
      <c r="B2" s="158"/>
      <c r="C2" s="1124"/>
      <c r="D2" s="1125"/>
      <c r="E2" s="1125"/>
      <c r="F2" s="1125"/>
      <c r="G2" s="1125"/>
      <c r="H2" s="1125"/>
      <c r="I2" s="1125"/>
      <c r="J2" s="1125"/>
      <c r="K2" s="1125"/>
      <c r="L2" s="1125"/>
      <c r="M2" s="1125"/>
      <c r="N2" s="1125"/>
      <c r="O2" s="1125"/>
      <c r="P2" s="1125"/>
      <c r="Q2" s="1125"/>
      <c r="R2" s="1125"/>
      <c r="S2" s="1125"/>
      <c r="T2" s="1125"/>
      <c r="U2" s="1125"/>
      <c r="V2" s="1125"/>
      <c r="W2" s="1125"/>
      <c r="X2" s="1125"/>
      <c r="Y2" s="1125"/>
      <c r="Z2" s="1125"/>
      <c r="AA2" s="1125"/>
      <c r="AB2" s="1125"/>
      <c r="AC2" s="1125"/>
      <c r="AD2" s="1125"/>
      <c r="AE2" s="1125"/>
      <c r="AF2" s="1125"/>
      <c r="AG2" s="1125"/>
      <c r="AH2" s="1125"/>
      <c r="AI2" s="1125"/>
      <c r="AJ2" s="1125"/>
      <c r="AK2" s="1125"/>
      <c r="AL2" s="1125"/>
      <c r="AM2" s="1125"/>
      <c r="AN2" s="1125"/>
      <c r="AO2" s="1125"/>
      <c r="AP2" s="1125"/>
      <c r="AQ2" s="1125"/>
      <c r="AR2" s="1125"/>
      <c r="AS2" s="1125"/>
      <c r="AT2" s="1125"/>
      <c r="AU2" s="1129"/>
    </row>
    <row r="3" spans="1:73" s="159" customFormat="1" ht="10.5" customHeight="1" x14ac:dyDescent="0.25">
      <c r="A3" s="158"/>
      <c r="B3" s="158"/>
      <c r="C3" s="1124"/>
      <c r="D3" s="1125"/>
      <c r="E3" s="1125"/>
      <c r="F3" s="1125"/>
      <c r="G3" s="1125"/>
      <c r="H3" s="1125"/>
      <c r="I3" s="1125"/>
      <c r="J3" s="1125"/>
      <c r="K3" s="1125"/>
      <c r="L3" s="1125"/>
      <c r="M3" s="1125"/>
      <c r="N3" s="1125"/>
      <c r="O3" s="1125"/>
      <c r="P3" s="1125"/>
      <c r="Q3" s="1125"/>
      <c r="R3" s="1125"/>
      <c r="S3" s="1125"/>
      <c r="T3" s="1125"/>
      <c r="U3" s="1125"/>
      <c r="V3" s="1125"/>
      <c r="W3" s="1125"/>
      <c r="X3" s="1125"/>
      <c r="Y3" s="1125"/>
      <c r="Z3" s="1125"/>
      <c r="AA3" s="1125"/>
      <c r="AB3" s="1125"/>
      <c r="AC3" s="1125"/>
      <c r="AD3" s="1125"/>
      <c r="AE3" s="1125"/>
      <c r="AF3" s="1125"/>
      <c r="AG3" s="1125"/>
      <c r="AH3" s="1125"/>
      <c r="AI3" s="1125"/>
      <c r="AJ3" s="1125"/>
      <c r="AK3" s="1125"/>
      <c r="AL3" s="1125"/>
      <c r="AM3" s="1125"/>
      <c r="AN3" s="1125"/>
      <c r="AO3" s="1125"/>
      <c r="AP3" s="1125"/>
      <c r="AQ3" s="1125"/>
      <c r="AR3" s="1125"/>
      <c r="AS3" s="1125"/>
      <c r="AT3" s="1125"/>
      <c r="AU3" s="1129"/>
    </row>
    <row r="4" spans="1:73" s="159" customFormat="1" ht="19.5" customHeight="1" thickBot="1" x14ac:dyDescent="0.3">
      <c r="A4" s="160"/>
      <c r="B4" s="160"/>
      <c r="C4" s="1126"/>
      <c r="D4" s="1127"/>
      <c r="E4" s="1127"/>
      <c r="F4" s="1127"/>
      <c r="G4" s="1127"/>
      <c r="H4" s="1127"/>
      <c r="I4" s="1127"/>
      <c r="J4" s="1127"/>
      <c r="K4" s="1127"/>
      <c r="L4" s="1127"/>
      <c r="M4" s="1127"/>
      <c r="N4" s="1127"/>
      <c r="O4" s="1127"/>
      <c r="P4" s="1127"/>
      <c r="Q4" s="1127"/>
      <c r="R4" s="1127"/>
      <c r="S4" s="1127"/>
      <c r="T4" s="1127"/>
      <c r="U4" s="1127"/>
      <c r="V4" s="1127"/>
      <c r="W4" s="1127"/>
      <c r="X4" s="1127"/>
      <c r="Y4" s="1127"/>
      <c r="Z4" s="1127"/>
      <c r="AA4" s="1127"/>
      <c r="AB4" s="1127"/>
      <c r="AC4" s="1127"/>
      <c r="AD4" s="1127"/>
      <c r="AE4" s="1127"/>
      <c r="AF4" s="1127"/>
      <c r="AG4" s="1127"/>
      <c r="AH4" s="1127"/>
      <c r="AI4" s="1127"/>
      <c r="AJ4" s="1127"/>
      <c r="AK4" s="1127"/>
      <c r="AL4" s="1127"/>
      <c r="AM4" s="1127"/>
      <c r="AN4" s="1127"/>
      <c r="AO4" s="1127"/>
      <c r="AP4" s="1127"/>
      <c r="AQ4" s="1127"/>
      <c r="AR4" s="1127"/>
      <c r="AS4" s="1127"/>
      <c r="AT4" s="1127"/>
      <c r="AU4" s="1130"/>
      <c r="AV4" s="161"/>
      <c r="AW4" s="161"/>
      <c r="AX4" s="161"/>
      <c r="AY4" s="161"/>
      <c r="AZ4" s="161"/>
      <c r="BA4" s="161"/>
      <c r="BB4" s="161"/>
      <c r="BC4" s="161"/>
      <c r="BD4" s="161"/>
      <c r="BE4" s="161"/>
      <c r="BF4" s="161"/>
      <c r="BG4" s="161"/>
      <c r="BH4" s="161"/>
      <c r="BI4" s="161"/>
      <c r="BJ4" s="161"/>
      <c r="BK4" s="161"/>
      <c r="BL4" s="161"/>
      <c r="BM4" s="161"/>
      <c r="BN4" s="161"/>
      <c r="BO4" s="161"/>
      <c r="BP4" s="161"/>
      <c r="BQ4" s="161"/>
      <c r="BR4" s="161"/>
      <c r="BS4" s="161"/>
      <c r="BT4" s="161"/>
      <c r="BU4" s="161"/>
    </row>
    <row r="5" spans="1:73" s="159" customFormat="1" ht="27" x14ac:dyDescent="0.25">
      <c r="A5" s="160"/>
      <c r="B5" s="160"/>
      <c r="C5" s="162"/>
      <c r="D5" s="163"/>
      <c r="E5" s="162"/>
      <c r="F5" s="162"/>
      <c r="G5" s="162"/>
      <c r="H5" s="162"/>
      <c r="I5" s="162"/>
      <c r="J5" s="162"/>
      <c r="K5" s="162"/>
      <c r="L5" s="162"/>
      <c r="M5" s="162"/>
      <c r="N5" s="162"/>
      <c r="O5" s="162"/>
      <c r="P5" s="162"/>
      <c r="Q5" s="162"/>
      <c r="R5" s="162"/>
      <c r="S5" s="162"/>
      <c r="T5" s="162"/>
      <c r="U5" s="162"/>
      <c r="V5" s="162"/>
      <c r="W5" s="162"/>
      <c r="X5" s="162"/>
      <c r="Y5" s="162"/>
      <c r="Z5" s="162"/>
      <c r="AA5" s="162"/>
      <c r="AB5" s="162"/>
      <c r="AC5" s="162"/>
      <c r="AD5" s="162"/>
      <c r="AE5" s="162"/>
      <c r="AF5" s="162"/>
      <c r="AG5" s="162"/>
      <c r="AH5" s="162"/>
      <c r="AI5" s="162"/>
      <c r="AJ5" s="162"/>
      <c r="AK5" s="162"/>
      <c r="AL5" s="162"/>
      <c r="AM5" s="162"/>
      <c r="AN5" s="162"/>
      <c r="AO5" s="162"/>
      <c r="AP5" s="162"/>
      <c r="AQ5" s="162"/>
      <c r="AR5" s="162"/>
      <c r="AS5" s="162"/>
      <c r="AT5" s="162"/>
      <c r="AU5" s="164"/>
      <c r="AV5" s="161"/>
      <c r="AW5" s="161"/>
      <c r="AX5" s="161"/>
      <c r="AY5" s="161"/>
      <c r="AZ5" s="161"/>
      <c r="BA5" s="161"/>
      <c r="BB5" s="161"/>
      <c r="BC5" s="161"/>
      <c r="BD5" s="161"/>
      <c r="BE5" s="161"/>
      <c r="BF5" s="161"/>
      <c r="BG5" s="161"/>
      <c r="BH5" s="161"/>
      <c r="BI5" s="161"/>
      <c r="BJ5" s="161"/>
      <c r="BK5" s="161"/>
      <c r="BL5" s="161"/>
      <c r="BM5" s="161"/>
      <c r="BN5" s="161"/>
      <c r="BO5" s="161"/>
      <c r="BP5" s="161"/>
      <c r="BQ5" s="161"/>
      <c r="BR5" s="161"/>
      <c r="BS5" s="161"/>
      <c r="BT5" s="161"/>
      <c r="BU5" s="161"/>
    </row>
    <row r="6" spans="1:73" s="159" customFormat="1" ht="42.75" customHeight="1" x14ac:dyDescent="0.25">
      <c r="A6" s="165" t="s">
        <v>10</v>
      </c>
      <c r="B6" s="166">
        <v>44733</v>
      </c>
      <c r="C6" s="478" t="s">
        <v>11</v>
      </c>
      <c r="D6" s="167"/>
      <c r="E6" s="168"/>
      <c r="F6" s="169"/>
      <c r="G6" s="170"/>
      <c r="H6" s="1131"/>
      <c r="I6" s="1131"/>
      <c r="J6" s="1131"/>
      <c r="K6" s="1131"/>
      <c r="L6" s="1131"/>
      <c r="M6" s="161"/>
      <c r="N6" s="161"/>
    </row>
    <row r="7" spans="1:73" s="161" customFormat="1" ht="8.25" customHeight="1" thickBot="1" x14ac:dyDescent="0.3">
      <c r="A7" s="1132"/>
      <c r="B7" s="1132"/>
      <c r="C7" s="1132"/>
      <c r="D7" s="1132"/>
      <c r="E7" s="1132"/>
      <c r="F7" s="1133"/>
      <c r="G7" s="1133"/>
      <c r="H7" s="1133"/>
      <c r="I7" s="1133"/>
      <c r="J7" s="1133"/>
      <c r="K7" s="1133"/>
      <c r="L7" s="1133"/>
      <c r="M7" s="1133"/>
      <c r="N7" s="1133"/>
      <c r="O7" s="1133"/>
      <c r="P7" s="1133"/>
      <c r="Q7" s="1133"/>
      <c r="R7" s="1133"/>
    </row>
    <row r="8" spans="1:73" s="159" customFormat="1" ht="30" customHeight="1" x14ac:dyDescent="0.25">
      <c r="A8" s="1140" t="s">
        <v>12</v>
      </c>
      <c r="B8" s="1141"/>
      <c r="C8" s="1141"/>
      <c r="D8" s="1141"/>
      <c r="E8" s="1141"/>
      <c r="F8" s="1141"/>
      <c r="G8" s="1141"/>
      <c r="H8" s="1141"/>
      <c r="I8" s="1141"/>
      <c r="J8" s="1142"/>
      <c r="K8" s="1140" t="s">
        <v>13</v>
      </c>
      <c r="L8" s="1141"/>
      <c r="M8" s="1141"/>
      <c r="N8" s="1141"/>
      <c r="O8" s="1141"/>
      <c r="P8" s="1141"/>
      <c r="Q8" s="1142"/>
      <c r="R8" s="1140" t="s">
        <v>14</v>
      </c>
      <c r="S8" s="1141"/>
      <c r="T8" s="1141"/>
      <c r="U8" s="1141"/>
      <c r="V8" s="1141"/>
      <c r="W8" s="1141"/>
      <c r="X8" s="1141"/>
      <c r="Y8" s="1141"/>
      <c r="Z8" s="1141"/>
      <c r="AA8" s="1141"/>
      <c r="AB8" s="1141"/>
      <c r="AC8" s="1141"/>
      <c r="AD8" s="1141"/>
      <c r="AE8" s="1141"/>
      <c r="AF8" s="1142"/>
      <c r="AG8" s="1134" t="s">
        <v>15</v>
      </c>
      <c r="AH8" s="1143"/>
      <c r="AI8" s="1143"/>
      <c r="AJ8" s="1143"/>
      <c r="AK8" s="1143"/>
      <c r="AL8" s="1143"/>
      <c r="AM8" s="1135"/>
      <c r="AN8" s="1140" t="s">
        <v>16</v>
      </c>
      <c r="AO8" s="1141"/>
      <c r="AP8" s="1142"/>
      <c r="AQ8" s="1134" t="s">
        <v>17</v>
      </c>
      <c r="AR8" s="1143"/>
      <c r="AS8" s="1135"/>
      <c r="AT8" s="1134" t="s">
        <v>18</v>
      </c>
      <c r="AU8" s="1135"/>
    </row>
    <row r="9" spans="1:73" s="171" customFormat="1" ht="23.25" customHeight="1" x14ac:dyDescent="0.25">
      <c r="A9" s="1136" t="s">
        <v>19</v>
      </c>
      <c r="B9" s="1138" t="s">
        <v>20</v>
      </c>
      <c r="C9" s="1138" t="s">
        <v>21</v>
      </c>
      <c r="D9" s="1138" t="s">
        <v>22</v>
      </c>
      <c r="E9" s="1138" t="s">
        <v>23</v>
      </c>
      <c r="F9" s="1138" t="s">
        <v>24</v>
      </c>
      <c r="G9" s="1138" t="s">
        <v>25</v>
      </c>
      <c r="H9" s="1138" t="s">
        <v>26</v>
      </c>
      <c r="I9" s="1138" t="s">
        <v>27</v>
      </c>
      <c r="J9" s="1144" t="s">
        <v>28</v>
      </c>
      <c r="K9" s="1136" t="s">
        <v>137</v>
      </c>
      <c r="L9" s="1138" t="s">
        <v>29</v>
      </c>
      <c r="M9" s="1138" t="s">
        <v>30</v>
      </c>
      <c r="N9" s="1138" t="s">
        <v>24</v>
      </c>
      <c r="O9" s="1138" t="s">
        <v>31</v>
      </c>
      <c r="P9" s="1138" t="s">
        <v>138</v>
      </c>
      <c r="Q9" s="1144" t="s">
        <v>32</v>
      </c>
      <c r="R9" s="1146" t="s">
        <v>33</v>
      </c>
      <c r="S9" s="1138" t="s">
        <v>34</v>
      </c>
      <c r="T9" s="1138" t="s">
        <v>35</v>
      </c>
      <c r="U9" s="1138" t="s">
        <v>36</v>
      </c>
      <c r="V9" s="1138" t="s">
        <v>37</v>
      </c>
      <c r="W9" s="1138" t="s">
        <v>38</v>
      </c>
      <c r="X9" s="1138" t="s">
        <v>39</v>
      </c>
      <c r="Y9" s="1138" t="s">
        <v>57</v>
      </c>
      <c r="Z9" s="1138" t="s">
        <v>139</v>
      </c>
      <c r="AA9" s="1138"/>
      <c r="AB9" s="1138" t="s">
        <v>140</v>
      </c>
      <c r="AC9" s="1138" t="s">
        <v>141</v>
      </c>
      <c r="AD9" s="1138"/>
      <c r="AE9" s="1138" t="s">
        <v>142</v>
      </c>
      <c r="AF9" s="1144" t="s">
        <v>143</v>
      </c>
      <c r="AG9" s="1146" t="s">
        <v>40</v>
      </c>
      <c r="AH9" s="1153" t="s">
        <v>41</v>
      </c>
      <c r="AI9" s="1153" t="s">
        <v>30</v>
      </c>
      <c r="AJ9" s="1153" t="s">
        <v>42</v>
      </c>
      <c r="AK9" s="1153" t="s">
        <v>30</v>
      </c>
      <c r="AL9" s="1153" t="s">
        <v>43</v>
      </c>
      <c r="AM9" s="1155" t="s">
        <v>44</v>
      </c>
      <c r="AN9" s="1136" t="s">
        <v>45</v>
      </c>
      <c r="AO9" s="1138" t="s">
        <v>46</v>
      </c>
      <c r="AP9" s="1144" t="s">
        <v>47</v>
      </c>
      <c r="AQ9" s="1136" t="s">
        <v>48</v>
      </c>
      <c r="AR9" s="1138" t="s">
        <v>49</v>
      </c>
      <c r="AS9" s="1144" t="s">
        <v>50</v>
      </c>
      <c r="AT9" s="1149" t="s">
        <v>51</v>
      </c>
      <c r="AU9" s="1151" t="s">
        <v>52</v>
      </c>
    </row>
    <row r="10" spans="1:73" s="172" customFormat="1" ht="24" customHeight="1" thickBot="1" x14ac:dyDescent="0.3">
      <c r="A10" s="1137"/>
      <c r="B10" s="1139"/>
      <c r="C10" s="1139"/>
      <c r="D10" s="1139"/>
      <c r="E10" s="1139"/>
      <c r="F10" s="1139"/>
      <c r="G10" s="1139"/>
      <c r="H10" s="1139"/>
      <c r="I10" s="1139"/>
      <c r="J10" s="1145"/>
      <c r="K10" s="1137"/>
      <c r="L10" s="1139"/>
      <c r="M10" s="1139"/>
      <c r="N10" s="1139"/>
      <c r="O10" s="1139"/>
      <c r="P10" s="1139"/>
      <c r="Q10" s="1145"/>
      <c r="R10" s="1147"/>
      <c r="S10" s="1148"/>
      <c r="T10" s="1148"/>
      <c r="U10" s="1148"/>
      <c r="V10" s="1148"/>
      <c r="W10" s="1148"/>
      <c r="X10" s="1148"/>
      <c r="Y10" s="1148"/>
      <c r="Z10" s="1148"/>
      <c r="AA10" s="1148"/>
      <c r="AB10" s="1148"/>
      <c r="AC10" s="1148"/>
      <c r="AD10" s="1148"/>
      <c r="AE10" s="1148"/>
      <c r="AF10" s="1158"/>
      <c r="AG10" s="1159"/>
      <c r="AH10" s="1154"/>
      <c r="AI10" s="1154"/>
      <c r="AJ10" s="1154"/>
      <c r="AK10" s="1154"/>
      <c r="AL10" s="1154"/>
      <c r="AM10" s="1156"/>
      <c r="AN10" s="1157"/>
      <c r="AO10" s="1148"/>
      <c r="AP10" s="1158"/>
      <c r="AQ10" s="1137"/>
      <c r="AR10" s="1139"/>
      <c r="AS10" s="1145"/>
      <c r="AT10" s="1150"/>
      <c r="AU10" s="1152"/>
    </row>
    <row r="11" spans="1:73" s="159" customFormat="1" ht="51.75" customHeight="1" thickBot="1" x14ac:dyDescent="0.3">
      <c r="A11" s="1213" t="s">
        <v>144</v>
      </c>
      <c r="B11" s="1086" t="s">
        <v>0</v>
      </c>
      <c r="C11" s="1089" t="s">
        <v>58</v>
      </c>
      <c r="D11" s="1089" t="s">
        <v>101</v>
      </c>
      <c r="E11" s="1216" t="s">
        <v>145</v>
      </c>
      <c r="F11" s="1219" t="s">
        <v>88</v>
      </c>
      <c r="G11" s="1219" t="s">
        <v>146</v>
      </c>
      <c r="H11" s="1219" t="s">
        <v>147</v>
      </c>
      <c r="I11" s="1216" t="s">
        <v>148</v>
      </c>
      <c r="J11" s="1222" t="s">
        <v>149</v>
      </c>
      <c r="K11" s="1101">
        <v>2</v>
      </c>
      <c r="L11" s="1104" t="s">
        <v>150</v>
      </c>
      <c r="M11" s="1107">
        <v>0.4</v>
      </c>
      <c r="N11" s="1110" t="s">
        <v>82</v>
      </c>
      <c r="O11" s="1113">
        <v>0.8</v>
      </c>
      <c r="P11" s="1113">
        <v>0.32000000000000006</v>
      </c>
      <c r="Q11" s="1072" t="s">
        <v>83</v>
      </c>
      <c r="R11" s="254">
        <v>1</v>
      </c>
      <c r="S11" s="255" t="s">
        <v>151</v>
      </c>
      <c r="T11" s="173" t="s">
        <v>152</v>
      </c>
      <c r="U11" s="173" t="s">
        <v>98</v>
      </c>
      <c r="V11" s="173" t="s">
        <v>153</v>
      </c>
      <c r="W11" s="173" t="s">
        <v>154</v>
      </c>
      <c r="X11" s="173" t="s">
        <v>155</v>
      </c>
      <c r="Y11" s="173" t="s">
        <v>156</v>
      </c>
      <c r="Z11" s="174">
        <v>100</v>
      </c>
      <c r="AA11" s="175" t="s">
        <v>157</v>
      </c>
      <c r="AB11" s="176" t="s">
        <v>157</v>
      </c>
      <c r="AC11" s="177" t="s">
        <v>157</v>
      </c>
      <c r="AD11" s="178">
        <v>100</v>
      </c>
      <c r="AE11" s="178" t="s">
        <v>158</v>
      </c>
      <c r="AF11" s="1051" t="s">
        <v>157</v>
      </c>
      <c r="AG11" s="1054">
        <v>0.2</v>
      </c>
      <c r="AH11" s="1057" t="s">
        <v>94</v>
      </c>
      <c r="AI11" s="1060">
        <v>0.2</v>
      </c>
      <c r="AJ11" s="1063" t="s">
        <v>82</v>
      </c>
      <c r="AK11" s="1060">
        <v>0.8</v>
      </c>
      <c r="AL11" s="1066" t="s">
        <v>83</v>
      </c>
      <c r="AM11" s="1069" t="s">
        <v>72</v>
      </c>
      <c r="AN11" s="258" t="s">
        <v>159</v>
      </c>
      <c r="AO11" s="149" t="s">
        <v>160</v>
      </c>
      <c r="AP11" s="244">
        <v>44925</v>
      </c>
      <c r="AQ11" s="179"/>
      <c r="AR11" s="149"/>
      <c r="AS11" s="155"/>
      <c r="AT11" s="149"/>
      <c r="AU11" s="180"/>
    </row>
    <row r="12" spans="1:73" s="159" customFormat="1" ht="51.75" customHeight="1" thickBot="1" x14ac:dyDescent="0.3">
      <c r="A12" s="1214"/>
      <c r="B12" s="1087"/>
      <c r="C12" s="1090"/>
      <c r="D12" s="1090"/>
      <c r="E12" s="1217"/>
      <c r="F12" s="1220"/>
      <c r="G12" s="1220"/>
      <c r="H12" s="1220"/>
      <c r="I12" s="1217"/>
      <c r="J12" s="1223"/>
      <c r="K12" s="1102"/>
      <c r="L12" s="1105"/>
      <c r="M12" s="1108"/>
      <c r="N12" s="1111"/>
      <c r="O12" s="1114"/>
      <c r="P12" s="1114"/>
      <c r="Q12" s="1073"/>
      <c r="R12" s="256">
        <v>2</v>
      </c>
      <c r="S12" s="255" t="s">
        <v>161</v>
      </c>
      <c r="T12" s="173" t="s">
        <v>162</v>
      </c>
      <c r="U12" s="173" t="s">
        <v>98</v>
      </c>
      <c r="V12" s="181" t="s">
        <v>163</v>
      </c>
      <c r="W12" s="181" t="s">
        <v>164</v>
      </c>
      <c r="X12" s="181" t="s">
        <v>165</v>
      </c>
      <c r="Y12" s="181" t="s">
        <v>166</v>
      </c>
      <c r="Z12" s="182">
        <v>100</v>
      </c>
      <c r="AA12" s="183" t="s">
        <v>157</v>
      </c>
      <c r="AB12" s="184" t="s">
        <v>157</v>
      </c>
      <c r="AC12" s="185" t="s">
        <v>157</v>
      </c>
      <c r="AD12" s="186">
        <v>100</v>
      </c>
      <c r="AE12" s="186" t="s">
        <v>158</v>
      </c>
      <c r="AF12" s="1052"/>
      <c r="AG12" s="1055"/>
      <c r="AH12" s="1058"/>
      <c r="AI12" s="1061"/>
      <c r="AJ12" s="1064"/>
      <c r="AK12" s="1061"/>
      <c r="AL12" s="1067"/>
      <c r="AM12" s="1070"/>
      <c r="AN12" s="250" t="s">
        <v>167</v>
      </c>
      <c r="AO12" s="150" t="s">
        <v>160</v>
      </c>
      <c r="AP12" s="245">
        <v>44925</v>
      </c>
      <c r="AQ12" s="187"/>
      <c r="AR12" s="150"/>
      <c r="AS12" s="156"/>
      <c r="AT12" s="150"/>
      <c r="AU12" s="188"/>
    </row>
    <row r="13" spans="1:73" s="159" customFormat="1" ht="51.75" customHeight="1" x14ac:dyDescent="0.25">
      <c r="A13" s="1214"/>
      <c r="B13" s="1087"/>
      <c r="C13" s="1090"/>
      <c r="D13" s="1090"/>
      <c r="E13" s="1217"/>
      <c r="F13" s="1220"/>
      <c r="G13" s="1220"/>
      <c r="H13" s="1220"/>
      <c r="I13" s="1217"/>
      <c r="J13" s="1223"/>
      <c r="K13" s="1102"/>
      <c r="L13" s="1105"/>
      <c r="M13" s="1108"/>
      <c r="N13" s="1111"/>
      <c r="O13" s="1114"/>
      <c r="P13" s="1114"/>
      <c r="Q13" s="1073"/>
      <c r="R13" s="256">
        <v>3</v>
      </c>
      <c r="S13" s="255" t="s">
        <v>168</v>
      </c>
      <c r="T13" s="181" t="s">
        <v>169</v>
      </c>
      <c r="U13" s="173" t="s">
        <v>98</v>
      </c>
      <c r="V13" s="181" t="s">
        <v>170</v>
      </c>
      <c r="W13" s="181" t="s">
        <v>171</v>
      </c>
      <c r="X13" s="181" t="s">
        <v>172</v>
      </c>
      <c r="Y13" s="181" t="s">
        <v>173</v>
      </c>
      <c r="Z13" s="182">
        <v>100</v>
      </c>
      <c r="AA13" s="183" t="s">
        <v>157</v>
      </c>
      <c r="AB13" s="184" t="s">
        <v>157</v>
      </c>
      <c r="AC13" s="185" t="s">
        <v>157</v>
      </c>
      <c r="AD13" s="186">
        <v>100</v>
      </c>
      <c r="AE13" s="186" t="s">
        <v>158</v>
      </c>
      <c r="AF13" s="1052"/>
      <c r="AG13" s="1055"/>
      <c r="AH13" s="1058"/>
      <c r="AI13" s="1061"/>
      <c r="AJ13" s="1064"/>
      <c r="AK13" s="1061"/>
      <c r="AL13" s="1067"/>
      <c r="AM13" s="1070"/>
      <c r="AN13" s="250"/>
      <c r="AO13" s="156"/>
      <c r="AP13" s="245"/>
      <c r="AQ13" s="187"/>
      <c r="AR13" s="150"/>
      <c r="AS13" s="156"/>
      <c r="AT13" s="150"/>
      <c r="AU13" s="188"/>
    </row>
    <row r="14" spans="1:73" s="159" customFormat="1" ht="49.5" customHeight="1" x14ac:dyDescent="0.25">
      <c r="A14" s="1214"/>
      <c r="B14" s="1087"/>
      <c r="C14" s="1090"/>
      <c r="D14" s="1090"/>
      <c r="E14" s="1217"/>
      <c r="F14" s="1220"/>
      <c r="G14" s="1220"/>
      <c r="H14" s="1220"/>
      <c r="I14" s="1217"/>
      <c r="J14" s="1223"/>
      <c r="K14" s="1102"/>
      <c r="L14" s="1105"/>
      <c r="M14" s="1108"/>
      <c r="N14" s="1111"/>
      <c r="O14" s="1114"/>
      <c r="P14" s="1114"/>
      <c r="Q14" s="1073"/>
      <c r="R14" s="256"/>
      <c r="S14" s="150"/>
      <c r="T14" s="181"/>
      <c r="U14" s="181"/>
      <c r="V14" s="181"/>
      <c r="W14" s="181"/>
      <c r="X14" s="181"/>
      <c r="Y14" s="181"/>
      <c r="Z14" s="182" t="s">
        <v>106</v>
      </c>
      <c r="AA14" s="183" t="s">
        <v>106</v>
      </c>
      <c r="AB14" s="184"/>
      <c r="AC14" s="185" t="s">
        <v>106</v>
      </c>
      <c r="AD14" s="186" t="s">
        <v>106</v>
      </c>
      <c r="AE14" s="186" t="s">
        <v>106</v>
      </c>
      <c r="AF14" s="1052"/>
      <c r="AG14" s="1055"/>
      <c r="AH14" s="1058"/>
      <c r="AI14" s="1061"/>
      <c r="AJ14" s="1064"/>
      <c r="AK14" s="1061"/>
      <c r="AL14" s="1067"/>
      <c r="AM14" s="1070"/>
      <c r="AN14" s="249"/>
      <c r="AO14" s="156"/>
      <c r="AP14" s="245"/>
      <c r="AQ14" s="187"/>
      <c r="AR14" s="150"/>
      <c r="AS14" s="156"/>
      <c r="AT14" s="150"/>
      <c r="AU14" s="188"/>
    </row>
    <row r="15" spans="1:73" s="159" customFormat="1" ht="51.75" customHeight="1" thickBot="1" x14ac:dyDescent="0.3">
      <c r="A15" s="1215"/>
      <c r="B15" s="1088"/>
      <c r="C15" s="1091"/>
      <c r="D15" s="1091"/>
      <c r="E15" s="1218"/>
      <c r="F15" s="1221"/>
      <c r="G15" s="1221"/>
      <c r="H15" s="1221"/>
      <c r="I15" s="1218"/>
      <c r="J15" s="1224"/>
      <c r="K15" s="1103"/>
      <c r="L15" s="1106"/>
      <c r="M15" s="1109"/>
      <c r="N15" s="1112"/>
      <c r="O15" s="1115"/>
      <c r="P15" s="1115"/>
      <c r="Q15" s="1074"/>
      <c r="R15" s="257"/>
      <c r="S15" s="151"/>
      <c r="T15" s="189"/>
      <c r="U15" s="189"/>
      <c r="V15" s="189"/>
      <c r="W15" s="189"/>
      <c r="X15" s="189"/>
      <c r="Y15" s="189"/>
      <c r="Z15" s="190" t="s">
        <v>106</v>
      </c>
      <c r="AA15" s="191" t="s">
        <v>106</v>
      </c>
      <c r="AB15" s="192"/>
      <c r="AC15" s="193" t="s">
        <v>106</v>
      </c>
      <c r="AD15" s="194" t="s">
        <v>106</v>
      </c>
      <c r="AE15" s="194" t="s">
        <v>106</v>
      </c>
      <c r="AF15" s="1053"/>
      <c r="AG15" s="1056"/>
      <c r="AH15" s="1059"/>
      <c r="AI15" s="1062"/>
      <c r="AJ15" s="1065"/>
      <c r="AK15" s="1062"/>
      <c r="AL15" s="1068"/>
      <c r="AM15" s="1071"/>
      <c r="AN15" s="252"/>
      <c r="AO15" s="157"/>
      <c r="AP15" s="246"/>
      <c r="AQ15" s="195"/>
      <c r="AR15" s="151"/>
      <c r="AS15" s="157"/>
      <c r="AT15" s="151"/>
      <c r="AU15" s="196"/>
    </row>
    <row r="16" spans="1:73" s="159" customFormat="1" ht="28.5" customHeight="1" thickBot="1" x14ac:dyDescent="0.3">
      <c r="A16" s="357"/>
      <c r="B16" s="358"/>
      <c r="C16" s="359"/>
      <c r="D16" s="359"/>
      <c r="E16" s="360"/>
      <c r="F16" s="361"/>
      <c r="G16" s="361"/>
      <c r="H16" s="361"/>
      <c r="I16" s="360"/>
      <c r="J16" s="362"/>
      <c r="K16" s="266"/>
      <c r="L16" s="363"/>
      <c r="M16" s="364"/>
      <c r="N16" s="365"/>
      <c r="O16" s="366"/>
      <c r="P16" s="366"/>
      <c r="Q16" s="367"/>
      <c r="R16" s="260"/>
      <c r="S16" s="276"/>
      <c r="T16" s="368"/>
      <c r="U16" s="368"/>
      <c r="V16" s="368"/>
      <c r="W16" s="368"/>
      <c r="X16" s="368"/>
      <c r="Y16" s="368"/>
      <c r="Z16" s="369"/>
      <c r="AA16" s="370"/>
      <c r="AB16" s="371"/>
      <c r="AC16" s="372"/>
      <c r="AD16" s="372"/>
      <c r="AE16" s="372"/>
      <c r="AF16" s="373"/>
      <c r="AG16" s="374"/>
      <c r="AH16" s="272"/>
      <c r="AI16" s="375"/>
      <c r="AJ16" s="273"/>
      <c r="AK16" s="375"/>
      <c r="AL16" s="264"/>
      <c r="AM16" s="265"/>
      <c r="AN16" s="376"/>
      <c r="AO16" s="199"/>
      <c r="AP16" s="377"/>
      <c r="AQ16" s="378"/>
      <c r="AR16" s="379"/>
      <c r="AS16" s="380"/>
      <c r="AT16" s="379"/>
      <c r="AU16" s="381"/>
    </row>
    <row r="17" spans="1:47" s="297" customFormat="1" ht="68.099999999999994" customHeight="1" thickBot="1" x14ac:dyDescent="0.3">
      <c r="A17" s="1040" t="s">
        <v>842</v>
      </c>
      <c r="B17" s="1043" t="s">
        <v>1</v>
      </c>
      <c r="C17" s="1013" t="s">
        <v>58</v>
      </c>
      <c r="D17" s="1013" t="s">
        <v>805</v>
      </c>
      <c r="E17" s="1016" t="s">
        <v>332</v>
      </c>
      <c r="F17" s="1016" t="s">
        <v>88</v>
      </c>
      <c r="G17" s="1016" t="s">
        <v>333</v>
      </c>
      <c r="H17" s="1016" t="s">
        <v>334</v>
      </c>
      <c r="I17" s="1019" t="s">
        <v>335</v>
      </c>
      <c r="J17" s="1022" t="s">
        <v>149</v>
      </c>
      <c r="K17" s="1025">
        <v>1</v>
      </c>
      <c r="L17" s="1000" t="s">
        <v>257</v>
      </c>
      <c r="M17" s="939">
        <v>0.2</v>
      </c>
      <c r="N17" s="941" t="s">
        <v>82</v>
      </c>
      <c r="O17" s="943">
        <v>0.8</v>
      </c>
      <c r="P17" s="943">
        <v>0.16000000000000003</v>
      </c>
      <c r="Q17" s="1028" t="s">
        <v>83</v>
      </c>
      <c r="R17" s="288">
        <v>1</v>
      </c>
      <c r="S17" s="287" t="s">
        <v>336</v>
      </c>
      <c r="T17" s="287" t="s">
        <v>337</v>
      </c>
      <c r="U17" s="287" t="s">
        <v>338</v>
      </c>
      <c r="V17" s="287" t="s">
        <v>339</v>
      </c>
      <c r="W17" s="287" t="s">
        <v>340</v>
      </c>
      <c r="X17" s="287" t="s">
        <v>341</v>
      </c>
      <c r="Y17" s="287" t="s">
        <v>342</v>
      </c>
      <c r="Z17" s="289">
        <v>100</v>
      </c>
      <c r="AA17" s="290" t="s">
        <v>157</v>
      </c>
      <c r="AB17" s="291" t="s">
        <v>157</v>
      </c>
      <c r="AC17" s="292" t="s">
        <v>157</v>
      </c>
      <c r="AD17" s="293">
        <v>100</v>
      </c>
      <c r="AE17" s="293" t="s">
        <v>158</v>
      </c>
      <c r="AF17" s="947" t="s">
        <v>157</v>
      </c>
      <c r="AG17" s="977">
        <v>0.2</v>
      </c>
      <c r="AH17" s="923" t="s">
        <v>94</v>
      </c>
      <c r="AI17" s="980">
        <v>0.2</v>
      </c>
      <c r="AJ17" s="919" t="s">
        <v>82</v>
      </c>
      <c r="AK17" s="980">
        <v>0.8</v>
      </c>
      <c r="AL17" s="983" t="s">
        <v>83</v>
      </c>
      <c r="AM17" s="986"/>
      <c r="AN17" s="326"/>
      <c r="AO17" s="328"/>
      <c r="AP17" s="296"/>
      <c r="AQ17" s="481"/>
      <c r="AR17" s="328"/>
      <c r="AS17" s="329"/>
      <c r="AT17" s="326"/>
      <c r="AU17" s="326"/>
    </row>
    <row r="18" spans="1:47" s="297" customFormat="1" ht="68.099999999999994" customHeight="1" x14ac:dyDescent="0.25">
      <c r="A18" s="1041"/>
      <c r="B18" s="1044"/>
      <c r="C18" s="1014"/>
      <c r="D18" s="1014"/>
      <c r="E18" s="1017"/>
      <c r="F18" s="1017"/>
      <c r="G18" s="1017"/>
      <c r="H18" s="1017"/>
      <c r="I18" s="1020"/>
      <c r="J18" s="1023"/>
      <c r="K18" s="1026"/>
      <c r="L18" s="1001"/>
      <c r="M18" s="940"/>
      <c r="N18" s="942"/>
      <c r="O18" s="944"/>
      <c r="P18" s="944"/>
      <c r="Q18" s="1029"/>
      <c r="R18" s="299">
        <v>2</v>
      </c>
      <c r="S18" s="300" t="s">
        <v>345</v>
      </c>
      <c r="T18" s="298" t="s">
        <v>346</v>
      </c>
      <c r="U18" s="298" t="s">
        <v>347</v>
      </c>
      <c r="V18" s="298" t="s">
        <v>348</v>
      </c>
      <c r="W18" s="298" t="s">
        <v>349</v>
      </c>
      <c r="X18" s="298" t="s">
        <v>350</v>
      </c>
      <c r="Y18" s="298" t="s">
        <v>351</v>
      </c>
      <c r="Z18" s="301">
        <v>100</v>
      </c>
      <c r="AA18" s="302" t="s">
        <v>157</v>
      </c>
      <c r="AB18" s="303" t="s">
        <v>157</v>
      </c>
      <c r="AC18" s="304" t="s">
        <v>157</v>
      </c>
      <c r="AD18" s="305">
        <v>100</v>
      </c>
      <c r="AE18" s="305" t="s">
        <v>158</v>
      </c>
      <c r="AF18" s="948"/>
      <c r="AG18" s="978"/>
      <c r="AH18" s="924"/>
      <c r="AI18" s="981"/>
      <c r="AJ18" s="920"/>
      <c r="AK18" s="981"/>
      <c r="AL18" s="984"/>
      <c r="AM18" s="987"/>
      <c r="AN18" s="294"/>
      <c r="AO18" s="328"/>
      <c r="AP18" s="296"/>
      <c r="AQ18" s="481"/>
      <c r="AR18" s="328"/>
      <c r="AS18" s="329"/>
      <c r="AT18" s="294"/>
      <c r="AU18" s="311"/>
    </row>
    <row r="19" spans="1:47" s="297" customFormat="1" x14ac:dyDescent="0.25">
      <c r="A19" s="1041"/>
      <c r="B19" s="1044"/>
      <c r="C19" s="1014"/>
      <c r="D19" s="1014"/>
      <c r="E19" s="1017"/>
      <c r="F19" s="1017"/>
      <c r="G19" s="1017"/>
      <c r="H19" s="1017"/>
      <c r="I19" s="1020"/>
      <c r="J19" s="1023"/>
      <c r="K19" s="1026"/>
      <c r="L19" s="1001"/>
      <c r="M19" s="940"/>
      <c r="N19" s="942"/>
      <c r="O19" s="944"/>
      <c r="P19" s="944"/>
      <c r="Q19" s="1029"/>
      <c r="R19" s="299"/>
      <c r="S19" s="306"/>
      <c r="T19" s="298"/>
      <c r="U19" s="298"/>
      <c r="V19" s="298"/>
      <c r="W19" s="298"/>
      <c r="X19" s="298"/>
      <c r="Y19" s="298"/>
      <c r="Z19" s="301" t="s">
        <v>106</v>
      </c>
      <c r="AA19" s="302" t="s">
        <v>106</v>
      </c>
      <c r="AB19" s="303"/>
      <c r="AC19" s="304" t="s">
        <v>106</v>
      </c>
      <c r="AD19" s="305" t="s">
        <v>106</v>
      </c>
      <c r="AE19" s="305" t="s">
        <v>106</v>
      </c>
      <c r="AF19" s="948"/>
      <c r="AG19" s="978"/>
      <c r="AH19" s="924"/>
      <c r="AI19" s="981"/>
      <c r="AJ19" s="920"/>
      <c r="AK19" s="981"/>
      <c r="AL19" s="984"/>
      <c r="AM19" s="987"/>
      <c r="AN19" s="294"/>
      <c r="AO19" s="307"/>
      <c r="AP19" s="308"/>
      <c r="AQ19" s="309"/>
      <c r="AR19" s="306"/>
      <c r="AS19" s="310"/>
      <c r="AT19" s="294"/>
      <c r="AU19" s="311"/>
    </row>
    <row r="20" spans="1:47" s="297" customFormat="1" x14ac:dyDescent="0.25">
      <c r="A20" s="1041"/>
      <c r="B20" s="1044"/>
      <c r="C20" s="1014"/>
      <c r="D20" s="1014"/>
      <c r="E20" s="1017"/>
      <c r="F20" s="1017"/>
      <c r="G20" s="1017"/>
      <c r="H20" s="1017"/>
      <c r="I20" s="1020"/>
      <c r="J20" s="1023"/>
      <c r="K20" s="1026"/>
      <c r="L20" s="1001"/>
      <c r="M20" s="940"/>
      <c r="N20" s="942"/>
      <c r="O20" s="944"/>
      <c r="P20" s="944"/>
      <c r="Q20" s="1029"/>
      <c r="R20" s="299"/>
      <c r="S20" s="306"/>
      <c r="T20" s="298"/>
      <c r="U20" s="298"/>
      <c r="V20" s="298"/>
      <c r="W20" s="298"/>
      <c r="X20" s="298"/>
      <c r="Y20" s="298"/>
      <c r="Z20" s="301" t="s">
        <v>106</v>
      </c>
      <c r="AA20" s="302" t="s">
        <v>106</v>
      </c>
      <c r="AB20" s="303"/>
      <c r="AC20" s="304" t="s">
        <v>106</v>
      </c>
      <c r="AD20" s="305" t="s">
        <v>106</v>
      </c>
      <c r="AE20" s="305" t="s">
        <v>106</v>
      </c>
      <c r="AF20" s="948"/>
      <c r="AG20" s="978"/>
      <c r="AH20" s="924"/>
      <c r="AI20" s="981"/>
      <c r="AJ20" s="920"/>
      <c r="AK20" s="981"/>
      <c r="AL20" s="984"/>
      <c r="AM20" s="987"/>
      <c r="AN20" s="294"/>
      <c r="AO20" s="307"/>
      <c r="AP20" s="308"/>
      <c r="AQ20" s="309"/>
      <c r="AR20" s="306"/>
      <c r="AS20" s="310"/>
      <c r="AT20" s="294"/>
      <c r="AU20" s="311"/>
    </row>
    <row r="21" spans="1:47" s="297" customFormat="1" ht="16.5" thickBot="1" x14ac:dyDescent="0.3">
      <c r="A21" s="1042"/>
      <c r="B21" s="1045"/>
      <c r="C21" s="1015"/>
      <c r="D21" s="1015"/>
      <c r="E21" s="1018"/>
      <c r="F21" s="1018"/>
      <c r="G21" s="1018"/>
      <c r="H21" s="1018"/>
      <c r="I21" s="1021"/>
      <c r="J21" s="1024"/>
      <c r="K21" s="1027"/>
      <c r="L21" s="1002"/>
      <c r="M21" s="1003"/>
      <c r="N21" s="1004"/>
      <c r="O21" s="1005"/>
      <c r="P21" s="1005"/>
      <c r="Q21" s="1030"/>
      <c r="R21" s="313"/>
      <c r="S21" s="314"/>
      <c r="T21" s="312"/>
      <c r="U21" s="312"/>
      <c r="V21" s="312"/>
      <c r="W21" s="312"/>
      <c r="X21" s="312"/>
      <c r="Y21" s="312"/>
      <c r="Z21" s="315" t="s">
        <v>106</v>
      </c>
      <c r="AA21" s="316" t="s">
        <v>106</v>
      </c>
      <c r="AB21" s="317"/>
      <c r="AC21" s="318" t="s">
        <v>106</v>
      </c>
      <c r="AD21" s="319" t="s">
        <v>106</v>
      </c>
      <c r="AE21" s="319" t="s">
        <v>106</v>
      </c>
      <c r="AF21" s="963"/>
      <c r="AG21" s="979"/>
      <c r="AH21" s="965"/>
      <c r="AI21" s="982"/>
      <c r="AJ21" s="967"/>
      <c r="AK21" s="982"/>
      <c r="AL21" s="985"/>
      <c r="AM21" s="988"/>
      <c r="AN21" s="320"/>
      <c r="AO21" s="321"/>
      <c r="AP21" s="322"/>
      <c r="AQ21" s="323"/>
      <c r="AR21" s="314"/>
      <c r="AS21" s="324"/>
      <c r="AT21" s="320"/>
      <c r="AU21" s="325"/>
    </row>
    <row r="22" spans="1:47" s="159" customFormat="1" ht="28.5" customHeight="1" thickBot="1" x14ac:dyDescent="0.3">
      <c r="A22" s="357"/>
      <c r="B22" s="358"/>
      <c r="C22" s="359"/>
      <c r="D22" s="359"/>
      <c r="E22" s="360"/>
      <c r="F22" s="361"/>
      <c r="G22" s="361"/>
      <c r="H22" s="361"/>
      <c r="I22" s="360"/>
      <c r="J22" s="362"/>
      <c r="K22" s="266"/>
      <c r="L22" s="363"/>
      <c r="M22" s="364"/>
      <c r="N22" s="365"/>
      <c r="O22" s="366"/>
      <c r="P22" s="366"/>
      <c r="Q22" s="367"/>
      <c r="R22" s="260"/>
      <c r="S22" s="276"/>
      <c r="T22" s="368"/>
      <c r="U22" s="368"/>
      <c r="V22" s="368"/>
      <c r="W22" s="368"/>
      <c r="X22" s="368"/>
      <c r="Y22" s="368"/>
      <c r="Z22" s="369"/>
      <c r="AA22" s="370"/>
      <c r="AB22" s="371"/>
      <c r="AC22" s="372"/>
      <c r="AD22" s="372"/>
      <c r="AE22" s="372"/>
      <c r="AF22" s="373"/>
      <c r="AG22" s="374"/>
      <c r="AH22" s="272"/>
      <c r="AI22" s="375"/>
      <c r="AJ22" s="273"/>
      <c r="AK22" s="375"/>
      <c r="AL22" s="264"/>
      <c r="AM22" s="265"/>
      <c r="AN22" s="376"/>
      <c r="AO22" s="199"/>
      <c r="AP22" s="377"/>
      <c r="AQ22" s="378"/>
      <c r="AR22" s="379"/>
      <c r="AS22" s="380"/>
      <c r="AT22" s="379"/>
      <c r="AU22" s="381"/>
    </row>
    <row r="23" spans="1:47" s="159" customFormat="1" ht="28.5" customHeight="1" thickBot="1" x14ac:dyDescent="0.3">
      <c r="A23" s="1243" t="s">
        <v>860</v>
      </c>
      <c r="B23" s="1246" t="s">
        <v>2</v>
      </c>
      <c r="C23" s="1249" t="s">
        <v>58</v>
      </c>
      <c r="D23" s="1249" t="s">
        <v>108</v>
      </c>
      <c r="E23" s="1225" t="s">
        <v>857</v>
      </c>
      <c r="F23" s="1225" t="s">
        <v>60</v>
      </c>
      <c r="G23" s="1225" t="s">
        <v>629</v>
      </c>
      <c r="H23" s="1225" t="s">
        <v>858</v>
      </c>
      <c r="I23" s="1225" t="s">
        <v>859</v>
      </c>
      <c r="J23" s="1258" t="s">
        <v>149</v>
      </c>
      <c r="K23" s="1261">
        <v>2</v>
      </c>
      <c r="L23" s="1264" t="s">
        <v>150</v>
      </c>
      <c r="M23" s="1267">
        <v>0.4</v>
      </c>
      <c r="N23" s="1270" t="s">
        <v>82</v>
      </c>
      <c r="O23" s="1273">
        <v>0.8</v>
      </c>
      <c r="P23" s="1273">
        <v>0.32000000000000006</v>
      </c>
      <c r="Q23" s="1276" t="s">
        <v>83</v>
      </c>
      <c r="R23" s="519">
        <v>1</v>
      </c>
      <c r="S23" s="520" t="s">
        <v>632</v>
      </c>
      <c r="T23" s="520" t="s">
        <v>633</v>
      </c>
      <c r="U23" s="520" t="s">
        <v>95</v>
      </c>
      <c r="V23" s="520" t="s">
        <v>634</v>
      </c>
      <c r="W23" s="520" t="s">
        <v>635</v>
      </c>
      <c r="X23" s="520" t="s">
        <v>636</v>
      </c>
      <c r="Y23" s="520" t="s">
        <v>637</v>
      </c>
      <c r="Z23" s="521">
        <v>100</v>
      </c>
      <c r="AA23" s="522" t="s">
        <v>157</v>
      </c>
      <c r="AB23" s="523" t="s">
        <v>157</v>
      </c>
      <c r="AC23" s="524" t="s">
        <v>157</v>
      </c>
      <c r="AD23" s="525">
        <v>100</v>
      </c>
      <c r="AE23" s="525" t="s">
        <v>158</v>
      </c>
      <c r="AF23" s="1279" t="s">
        <v>157</v>
      </c>
      <c r="AG23" s="1228">
        <v>0.2</v>
      </c>
      <c r="AH23" s="1231" t="s">
        <v>94</v>
      </c>
      <c r="AI23" s="1234">
        <v>0.2</v>
      </c>
      <c r="AJ23" s="1237" t="s">
        <v>82</v>
      </c>
      <c r="AK23" s="1234">
        <v>0.8</v>
      </c>
      <c r="AL23" s="1252" t="s">
        <v>83</v>
      </c>
      <c r="AM23" s="1255" t="s">
        <v>72</v>
      </c>
      <c r="AN23" s="526" t="s">
        <v>638</v>
      </c>
      <c r="AO23" s="527" t="s">
        <v>639</v>
      </c>
      <c r="AP23" s="528">
        <v>44742</v>
      </c>
      <c r="AQ23" s="529"/>
      <c r="AR23" s="527"/>
      <c r="AS23" s="530"/>
      <c r="AT23" s="531"/>
      <c r="AU23" s="532"/>
    </row>
    <row r="24" spans="1:47" s="159" customFormat="1" ht="28.5" customHeight="1" x14ac:dyDescent="0.25">
      <c r="A24" s="1244"/>
      <c r="B24" s="1247"/>
      <c r="C24" s="1250"/>
      <c r="D24" s="1250"/>
      <c r="E24" s="1226"/>
      <c r="F24" s="1226"/>
      <c r="G24" s="1226"/>
      <c r="H24" s="1226"/>
      <c r="I24" s="1226"/>
      <c r="J24" s="1259"/>
      <c r="K24" s="1262"/>
      <c r="L24" s="1265"/>
      <c r="M24" s="1268"/>
      <c r="N24" s="1271"/>
      <c r="O24" s="1274"/>
      <c r="P24" s="1274"/>
      <c r="Q24" s="1277"/>
      <c r="R24" s="533">
        <v>2</v>
      </c>
      <c r="S24" s="534" t="s">
        <v>73</v>
      </c>
      <c r="T24" s="520" t="s">
        <v>74</v>
      </c>
      <c r="U24" s="535" t="s">
        <v>75</v>
      </c>
      <c r="V24" s="535" t="s">
        <v>76</v>
      </c>
      <c r="W24" s="535" t="s">
        <v>77</v>
      </c>
      <c r="X24" s="535" t="s">
        <v>640</v>
      </c>
      <c r="Y24" s="535" t="s">
        <v>641</v>
      </c>
      <c r="Z24" s="536">
        <v>100</v>
      </c>
      <c r="AA24" s="537" t="s">
        <v>157</v>
      </c>
      <c r="AB24" s="538" t="s">
        <v>157</v>
      </c>
      <c r="AC24" s="539" t="s">
        <v>157</v>
      </c>
      <c r="AD24" s="540">
        <v>100</v>
      </c>
      <c r="AE24" s="540" t="s">
        <v>158</v>
      </c>
      <c r="AF24" s="1280"/>
      <c r="AG24" s="1229"/>
      <c r="AH24" s="1232"/>
      <c r="AI24" s="1235"/>
      <c r="AJ24" s="1238"/>
      <c r="AK24" s="1235"/>
      <c r="AL24" s="1253"/>
      <c r="AM24" s="1256"/>
      <c r="AN24" s="541"/>
      <c r="AO24" s="542"/>
      <c r="AP24" s="543"/>
      <c r="AQ24" s="544"/>
      <c r="AR24" s="545"/>
      <c r="AS24" s="546"/>
      <c r="AT24" s="541"/>
      <c r="AU24" s="547"/>
    </row>
    <row r="25" spans="1:47" s="159" customFormat="1" ht="28.5" customHeight="1" x14ac:dyDescent="0.25">
      <c r="A25" s="1244"/>
      <c r="B25" s="1247"/>
      <c r="C25" s="1250"/>
      <c r="D25" s="1250"/>
      <c r="E25" s="1226"/>
      <c r="F25" s="1226"/>
      <c r="G25" s="1226"/>
      <c r="H25" s="1226"/>
      <c r="I25" s="1226"/>
      <c r="J25" s="1259"/>
      <c r="K25" s="1262"/>
      <c r="L25" s="1265"/>
      <c r="M25" s="1268"/>
      <c r="N25" s="1271"/>
      <c r="O25" s="1274"/>
      <c r="P25" s="1274"/>
      <c r="Q25" s="1277"/>
      <c r="R25" s="533"/>
      <c r="S25" s="545"/>
      <c r="T25" s="548"/>
      <c r="U25" s="548"/>
      <c r="V25" s="548"/>
      <c r="W25" s="548"/>
      <c r="X25" s="548"/>
      <c r="Y25" s="548"/>
      <c r="Z25" s="536" t="s">
        <v>106</v>
      </c>
      <c r="AA25" s="537" t="s">
        <v>106</v>
      </c>
      <c r="AB25" s="538"/>
      <c r="AC25" s="539" t="s">
        <v>106</v>
      </c>
      <c r="AD25" s="540" t="s">
        <v>106</v>
      </c>
      <c r="AE25" s="540" t="s">
        <v>106</v>
      </c>
      <c r="AF25" s="1280"/>
      <c r="AG25" s="1229"/>
      <c r="AH25" s="1232"/>
      <c r="AI25" s="1235"/>
      <c r="AJ25" s="1238"/>
      <c r="AK25" s="1235"/>
      <c r="AL25" s="1253"/>
      <c r="AM25" s="1256"/>
      <c r="AN25" s="541"/>
      <c r="AO25" s="542"/>
      <c r="AP25" s="543"/>
      <c r="AQ25" s="544"/>
      <c r="AR25" s="545"/>
      <c r="AS25" s="546"/>
      <c r="AT25" s="541"/>
      <c r="AU25" s="549"/>
    </row>
    <row r="26" spans="1:47" s="159" customFormat="1" ht="28.5" customHeight="1" x14ac:dyDescent="0.25">
      <c r="A26" s="1244"/>
      <c r="B26" s="1247"/>
      <c r="C26" s="1250"/>
      <c r="D26" s="1250"/>
      <c r="E26" s="1226"/>
      <c r="F26" s="1226"/>
      <c r="G26" s="1226"/>
      <c r="H26" s="1226"/>
      <c r="I26" s="1226"/>
      <c r="J26" s="1259"/>
      <c r="K26" s="1262"/>
      <c r="L26" s="1265"/>
      <c r="M26" s="1268"/>
      <c r="N26" s="1271"/>
      <c r="O26" s="1274"/>
      <c r="P26" s="1274"/>
      <c r="Q26" s="1277"/>
      <c r="R26" s="533"/>
      <c r="S26" s="545"/>
      <c r="T26" s="548"/>
      <c r="U26" s="548"/>
      <c r="V26" s="548"/>
      <c r="W26" s="548"/>
      <c r="X26" s="548"/>
      <c r="Y26" s="548"/>
      <c r="Z26" s="536" t="s">
        <v>106</v>
      </c>
      <c r="AA26" s="537" t="s">
        <v>106</v>
      </c>
      <c r="AB26" s="538"/>
      <c r="AC26" s="539" t="s">
        <v>106</v>
      </c>
      <c r="AD26" s="540" t="s">
        <v>106</v>
      </c>
      <c r="AE26" s="540" t="s">
        <v>106</v>
      </c>
      <c r="AF26" s="1280"/>
      <c r="AG26" s="1229"/>
      <c r="AH26" s="1232"/>
      <c r="AI26" s="1235"/>
      <c r="AJ26" s="1238"/>
      <c r="AK26" s="1235"/>
      <c r="AL26" s="1253"/>
      <c r="AM26" s="1256"/>
      <c r="AN26" s="541"/>
      <c r="AO26" s="542"/>
      <c r="AP26" s="543"/>
      <c r="AQ26" s="544"/>
      <c r="AR26" s="545"/>
      <c r="AS26" s="546"/>
      <c r="AT26" s="541"/>
      <c r="AU26" s="549"/>
    </row>
    <row r="27" spans="1:47" s="159" customFormat="1" ht="28.5" customHeight="1" thickBot="1" x14ac:dyDescent="0.3">
      <c r="A27" s="1245"/>
      <c r="B27" s="1248"/>
      <c r="C27" s="1251"/>
      <c r="D27" s="1251"/>
      <c r="E27" s="1227"/>
      <c r="F27" s="1227"/>
      <c r="G27" s="1227"/>
      <c r="H27" s="1227"/>
      <c r="I27" s="1227"/>
      <c r="J27" s="1260"/>
      <c r="K27" s="1263"/>
      <c r="L27" s="1266"/>
      <c r="M27" s="1269"/>
      <c r="N27" s="1272"/>
      <c r="O27" s="1275"/>
      <c r="P27" s="1275"/>
      <c r="Q27" s="1278"/>
      <c r="R27" s="550"/>
      <c r="S27" s="551"/>
      <c r="T27" s="552"/>
      <c r="U27" s="552"/>
      <c r="V27" s="552"/>
      <c r="W27" s="552"/>
      <c r="X27" s="552"/>
      <c r="Y27" s="552"/>
      <c r="Z27" s="553" t="s">
        <v>106</v>
      </c>
      <c r="AA27" s="554" t="s">
        <v>106</v>
      </c>
      <c r="AB27" s="555"/>
      <c r="AC27" s="556" t="s">
        <v>106</v>
      </c>
      <c r="AD27" s="557" t="s">
        <v>106</v>
      </c>
      <c r="AE27" s="557" t="s">
        <v>106</v>
      </c>
      <c r="AF27" s="1281"/>
      <c r="AG27" s="1230"/>
      <c r="AH27" s="1233"/>
      <c r="AI27" s="1236"/>
      <c r="AJ27" s="1239"/>
      <c r="AK27" s="1236"/>
      <c r="AL27" s="1254"/>
      <c r="AM27" s="1257"/>
      <c r="AN27" s="558"/>
      <c r="AO27" s="559"/>
      <c r="AP27" s="560"/>
      <c r="AQ27" s="561"/>
      <c r="AR27" s="551"/>
      <c r="AS27" s="562"/>
      <c r="AT27" s="558"/>
      <c r="AU27" s="563"/>
    </row>
    <row r="28" spans="1:47" s="159" customFormat="1" ht="28.5" customHeight="1" x14ac:dyDescent="0.25">
      <c r="A28" s="357"/>
      <c r="B28" s="358"/>
      <c r="C28" s="359"/>
      <c r="D28" s="359"/>
      <c r="E28" s="360"/>
      <c r="F28" s="361"/>
      <c r="G28" s="361"/>
      <c r="H28" s="361"/>
      <c r="I28" s="360"/>
      <c r="J28" s="362"/>
      <c r="K28" s="266"/>
      <c r="L28" s="363"/>
      <c r="M28" s="364"/>
      <c r="N28" s="365"/>
      <c r="O28" s="366"/>
      <c r="P28" s="366"/>
      <c r="Q28" s="367"/>
      <c r="R28" s="260"/>
      <c r="S28" s="276"/>
      <c r="T28" s="368"/>
      <c r="U28" s="368"/>
      <c r="V28" s="368"/>
      <c r="W28" s="368"/>
      <c r="X28" s="368"/>
      <c r="Y28" s="368"/>
      <c r="Z28" s="369"/>
      <c r="AA28" s="370"/>
      <c r="AB28" s="371"/>
      <c r="AC28" s="372"/>
      <c r="AD28" s="372"/>
      <c r="AE28" s="372"/>
      <c r="AF28" s="373"/>
      <c r="AG28" s="374"/>
      <c r="AH28" s="272"/>
      <c r="AI28" s="375"/>
      <c r="AJ28" s="273"/>
      <c r="AK28" s="375"/>
      <c r="AL28" s="264"/>
      <c r="AM28" s="265"/>
      <c r="AN28" s="376"/>
      <c r="AO28" s="199"/>
      <c r="AP28" s="377"/>
      <c r="AQ28" s="378"/>
      <c r="AR28" s="379"/>
      <c r="AS28" s="380"/>
      <c r="AT28" s="379"/>
      <c r="AU28" s="381"/>
    </row>
    <row r="29" spans="1:47" s="159" customFormat="1" ht="28.5" customHeight="1" x14ac:dyDescent="0.25">
      <c r="A29" s="357"/>
      <c r="B29" s="358"/>
      <c r="C29" s="359"/>
      <c r="D29" s="359"/>
      <c r="E29" s="360"/>
      <c r="F29" s="361"/>
      <c r="G29" s="361"/>
      <c r="H29" s="361"/>
      <c r="I29" s="360"/>
      <c r="J29" s="362"/>
      <c r="K29" s="266"/>
      <c r="L29" s="363"/>
      <c r="M29" s="364"/>
      <c r="N29" s="365"/>
      <c r="O29" s="366"/>
      <c r="P29" s="366"/>
      <c r="Q29" s="367"/>
      <c r="R29" s="260"/>
      <c r="S29" s="276"/>
      <c r="T29" s="368"/>
      <c r="U29" s="368"/>
      <c r="V29" s="368"/>
      <c r="W29" s="368"/>
      <c r="X29" s="368"/>
      <c r="Y29" s="368"/>
      <c r="Z29" s="369"/>
      <c r="AA29" s="370"/>
      <c r="AB29" s="371"/>
      <c r="AC29" s="372"/>
      <c r="AD29" s="372"/>
      <c r="AE29" s="372"/>
      <c r="AF29" s="373"/>
      <c r="AG29" s="374"/>
      <c r="AH29" s="272"/>
      <c r="AI29" s="375"/>
      <c r="AJ29" s="273"/>
      <c r="AK29" s="375"/>
      <c r="AL29" s="264"/>
      <c r="AM29" s="265"/>
      <c r="AN29" s="376"/>
      <c r="AO29" s="199"/>
      <c r="AP29" s="377"/>
      <c r="AQ29" s="378"/>
      <c r="AR29" s="379"/>
      <c r="AS29" s="380"/>
      <c r="AT29" s="379"/>
      <c r="AU29" s="381"/>
    </row>
    <row r="30" spans="1:47" s="159" customFormat="1" ht="28.5" customHeight="1" x14ac:dyDescent="0.25">
      <c r="A30" s="357"/>
      <c r="B30" s="358"/>
      <c r="C30" s="359"/>
      <c r="D30" s="359"/>
      <c r="E30" s="360"/>
      <c r="F30" s="361"/>
      <c r="G30" s="361"/>
      <c r="H30" s="361"/>
      <c r="I30" s="360"/>
      <c r="J30" s="362"/>
      <c r="K30" s="266"/>
      <c r="L30" s="363"/>
      <c r="M30" s="364"/>
      <c r="N30" s="365"/>
      <c r="O30" s="366"/>
      <c r="P30" s="366"/>
      <c r="Q30" s="367"/>
      <c r="R30" s="260"/>
      <c r="S30" s="276"/>
      <c r="T30" s="368"/>
      <c r="U30" s="368"/>
      <c r="V30" s="368"/>
      <c r="W30" s="368"/>
      <c r="X30" s="368"/>
      <c r="Y30" s="368"/>
      <c r="Z30" s="369"/>
      <c r="AA30" s="370"/>
      <c r="AB30" s="371"/>
      <c r="AC30" s="372"/>
      <c r="AD30" s="372"/>
      <c r="AE30" s="372"/>
      <c r="AF30" s="373"/>
      <c r="AG30" s="374"/>
      <c r="AH30" s="272"/>
      <c r="AI30" s="375"/>
      <c r="AJ30" s="273"/>
      <c r="AK30" s="375"/>
      <c r="AL30" s="264"/>
      <c r="AM30" s="265"/>
      <c r="AN30" s="376"/>
      <c r="AO30" s="199"/>
      <c r="AP30" s="377"/>
      <c r="AQ30" s="378"/>
      <c r="AR30" s="379"/>
      <c r="AS30" s="380"/>
      <c r="AT30" s="379"/>
      <c r="AU30" s="381"/>
    </row>
    <row r="31" spans="1:47" s="159" customFormat="1" ht="28.5" customHeight="1" x14ac:dyDescent="0.25">
      <c r="A31" s="357"/>
      <c r="B31" s="358"/>
      <c r="C31" s="359"/>
      <c r="D31" s="359"/>
      <c r="E31" s="360"/>
      <c r="F31" s="361"/>
      <c r="G31" s="361"/>
      <c r="H31" s="361"/>
      <c r="I31" s="360"/>
      <c r="J31" s="362"/>
      <c r="K31" s="266"/>
      <c r="L31" s="363"/>
      <c r="M31" s="364"/>
      <c r="N31" s="365"/>
      <c r="O31" s="366"/>
      <c r="P31" s="366"/>
      <c r="Q31" s="367"/>
      <c r="R31" s="260"/>
      <c r="S31" s="276"/>
      <c r="T31" s="368"/>
      <c r="U31" s="368"/>
      <c r="V31" s="368"/>
      <c r="W31" s="368"/>
      <c r="X31" s="368"/>
      <c r="Y31" s="368"/>
      <c r="Z31" s="369"/>
      <c r="AA31" s="370"/>
      <c r="AB31" s="371"/>
      <c r="AC31" s="372"/>
      <c r="AD31" s="372"/>
      <c r="AE31" s="372"/>
      <c r="AF31" s="373"/>
      <c r="AG31" s="374"/>
      <c r="AH31" s="272"/>
      <c r="AI31" s="375"/>
      <c r="AJ31" s="273"/>
      <c r="AK31" s="375"/>
      <c r="AL31" s="264"/>
      <c r="AM31" s="265"/>
      <c r="AN31" s="376"/>
      <c r="AO31" s="199"/>
      <c r="AP31" s="377"/>
      <c r="AQ31" s="378"/>
      <c r="AR31" s="379"/>
      <c r="AS31" s="380"/>
      <c r="AT31" s="379"/>
      <c r="AU31" s="381"/>
    </row>
    <row r="32" spans="1:47" s="159" customFormat="1" ht="28.5" customHeight="1" x14ac:dyDescent="0.25">
      <c r="A32" s="357"/>
      <c r="B32" s="358"/>
      <c r="C32" s="359"/>
      <c r="D32" s="359"/>
      <c r="E32" s="360"/>
      <c r="F32" s="361"/>
      <c r="G32" s="361"/>
      <c r="H32" s="361"/>
      <c r="I32" s="360"/>
      <c r="J32" s="362"/>
      <c r="K32" s="266"/>
      <c r="L32" s="363"/>
      <c r="M32" s="364"/>
      <c r="N32" s="365"/>
      <c r="O32" s="366"/>
      <c r="P32" s="366"/>
      <c r="Q32" s="367"/>
      <c r="R32" s="260"/>
      <c r="S32" s="276"/>
      <c r="T32" s="368"/>
      <c r="U32" s="368"/>
      <c r="V32" s="368"/>
      <c r="W32" s="368"/>
      <c r="X32" s="368"/>
      <c r="Y32" s="368"/>
      <c r="Z32" s="369"/>
      <c r="AA32" s="370"/>
      <c r="AB32" s="371"/>
      <c r="AC32" s="372"/>
      <c r="AD32" s="372"/>
      <c r="AE32" s="372"/>
      <c r="AF32" s="373"/>
      <c r="AG32" s="374"/>
      <c r="AH32" s="272"/>
      <c r="AI32" s="375"/>
      <c r="AJ32" s="273"/>
      <c r="AK32" s="375"/>
      <c r="AL32" s="264"/>
      <c r="AM32" s="265"/>
      <c r="AN32" s="376"/>
      <c r="AO32" s="199"/>
      <c r="AP32" s="377"/>
      <c r="AQ32" s="378"/>
      <c r="AR32" s="379"/>
      <c r="AS32" s="380"/>
      <c r="AT32" s="379"/>
      <c r="AU32" s="381"/>
    </row>
    <row r="33" spans="1:47" s="159" customFormat="1" ht="15" customHeight="1" thickBot="1" x14ac:dyDescent="0.3">
      <c r="A33" s="357"/>
      <c r="B33" s="358"/>
      <c r="C33" s="359"/>
      <c r="D33" s="359"/>
      <c r="E33" s="360"/>
      <c r="F33" s="361"/>
      <c r="G33" s="361"/>
      <c r="H33" s="361"/>
      <c r="I33" s="360"/>
      <c r="J33" s="362"/>
      <c r="K33" s="266"/>
      <c r="L33" s="363"/>
      <c r="M33" s="364"/>
      <c r="N33" s="365"/>
      <c r="O33" s="366"/>
      <c r="P33" s="366"/>
      <c r="Q33" s="367"/>
      <c r="R33" s="260"/>
      <c r="S33" s="276"/>
      <c r="T33" s="368"/>
      <c r="U33" s="368"/>
      <c r="V33" s="368"/>
      <c r="W33" s="368"/>
      <c r="X33" s="368"/>
      <c r="Y33" s="368"/>
      <c r="Z33" s="369"/>
      <c r="AA33" s="370"/>
      <c r="AB33" s="371"/>
      <c r="AC33" s="372"/>
      <c r="AD33" s="372"/>
      <c r="AE33" s="372"/>
      <c r="AF33" s="373"/>
      <c r="AG33" s="374"/>
      <c r="AH33" s="272"/>
      <c r="AI33" s="375"/>
      <c r="AJ33" s="273"/>
      <c r="AK33" s="375"/>
      <c r="AL33" s="264"/>
      <c r="AM33" s="265"/>
      <c r="AN33" s="376"/>
      <c r="AO33" s="199"/>
      <c r="AP33" s="377"/>
      <c r="AQ33" s="378"/>
      <c r="AR33" s="379"/>
      <c r="AS33" s="380"/>
      <c r="AT33" s="379"/>
      <c r="AU33" s="381"/>
    </row>
    <row r="34" spans="1:47" s="297" customFormat="1" ht="97.5" customHeight="1" thickBot="1" x14ac:dyDescent="0.3">
      <c r="A34" s="1040" t="s">
        <v>174</v>
      </c>
      <c r="B34" s="1043" t="s">
        <v>85</v>
      </c>
      <c r="C34" s="1013" t="s">
        <v>86</v>
      </c>
      <c r="D34" s="1013" t="s">
        <v>87</v>
      </c>
      <c r="E34" s="1016" t="s">
        <v>175</v>
      </c>
      <c r="F34" s="1016" t="s">
        <v>88</v>
      </c>
      <c r="G34" s="1016" t="s">
        <v>176</v>
      </c>
      <c r="H34" s="1016" t="s">
        <v>177</v>
      </c>
      <c r="I34" s="1016" t="s">
        <v>178</v>
      </c>
      <c r="J34" s="1022" t="s">
        <v>149</v>
      </c>
      <c r="K34" s="1025">
        <v>4</v>
      </c>
      <c r="L34" s="1000" t="s">
        <v>179</v>
      </c>
      <c r="M34" s="939">
        <v>0.8</v>
      </c>
      <c r="N34" s="941" t="s">
        <v>64</v>
      </c>
      <c r="O34" s="943">
        <v>1</v>
      </c>
      <c r="P34" s="943">
        <v>0.8</v>
      </c>
      <c r="Q34" s="1028" t="s">
        <v>65</v>
      </c>
      <c r="R34" s="288">
        <v>1</v>
      </c>
      <c r="S34" s="287" t="s">
        <v>180</v>
      </c>
      <c r="T34" s="287" t="s">
        <v>181</v>
      </c>
      <c r="U34" s="287" t="s">
        <v>182</v>
      </c>
      <c r="V34" s="287" t="s">
        <v>183</v>
      </c>
      <c r="W34" s="287" t="s">
        <v>184</v>
      </c>
      <c r="X34" s="287" t="s">
        <v>185</v>
      </c>
      <c r="Y34" s="287" t="s">
        <v>186</v>
      </c>
      <c r="Z34" s="289">
        <v>100</v>
      </c>
      <c r="AA34" s="290" t="s">
        <v>157</v>
      </c>
      <c r="AB34" s="291" t="s">
        <v>157</v>
      </c>
      <c r="AC34" s="292" t="s">
        <v>157</v>
      </c>
      <c r="AD34" s="293">
        <v>100</v>
      </c>
      <c r="AE34" s="293" t="s">
        <v>158</v>
      </c>
      <c r="AF34" s="947" t="s">
        <v>157</v>
      </c>
      <c r="AG34" s="977">
        <v>0.4</v>
      </c>
      <c r="AH34" s="923" t="s">
        <v>79</v>
      </c>
      <c r="AI34" s="980">
        <v>0.4</v>
      </c>
      <c r="AJ34" s="919" t="s">
        <v>64</v>
      </c>
      <c r="AK34" s="980">
        <v>1</v>
      </c>
      <c r="AL34" s="983" t="s">
        <v>65</v>
      </c>
      <c r="AM34" s="986" t="s">
        <v>72</v>
      </c>
      <c r="AN34" s="294" t="s">
        <v>187</v>
      </c>
      <c r="AO34" s="295" t="s">
        <v>188</v>
      </c>
      <c r="AP34" s="296">
        <v>44742</v>
      </c>
      <c r="AQ34" s="296"/>
      <c r="AR34" s="294"/>
      <c r="AS34" s="294"/>
      <c r="AT34" s="294"/>
      <c r="AU34" s="294"/>
    </row>
    <row r="35" spans="1:47" s="297" customFormat="1" ht="104.25" customHeight="1" thickBot="1" x14ac:dyDescent="0.3">
      <c r="A35" s="1041"/>
      <c r="B35" s="1044"/>
      <c r="C35" s="1014"/>
      <c r="D35" s="1014"/>
      <c r="E35" s="1017"/>
      <c r="F35" s="1017"/>
      <c r="G35" s="1017"/>
      <c r="H35" s="1017"/>
      <c r="I35" s="1017"/>
      <c r="J35" s="1023"/>
      <c r="K35" s="1026"/>
      <c r="L35" s="1001"/>
      <c r="M35" s="940"/>
      <c r="N35" s="942"/>
      <c r="O35" s="944"/>
      <c r="P35" s="944"/>
      <c r="Q35" s="1029"/>
      <c r="R35" s="299">
        <v>2</v>
      </c>
      <c r="S35" s="300" t="s">
        <v>189</v>
      </c>
      <c r="T35" s="287" t="s">
        <v>190</v>
      </c>
      <c r="U35" s="298" t="s">
        <v>95</v>
      </c>
      <c r="V35" s="298" t="s">
        <v>191</v>
      </c>
      <c r="W35" s="287" t="s">
        <v>184</v>
      </c>
      <c r="X35" s="298" t="s">
        <v>192</v>
      </c>
      <c r="Y35" s="298" t="s">
        <v>193</v>
      </c>
      <c r="Z35" s="301">
        <v>100</v>
      </c>
      <c r="AA35" s="302" t="s">
        <v>157</v>
      </c>
      <c r="AB35" s="303" t="s">
        <v>157</v>
      </c>
      <c r="AC35" s="304" t="s">
        <v>157</v>
      </c>
      <c r="AD35" s="305">
        <v>100</v>
      </c>
      <c r="AE35" s="305" t="s">
        <v>158</v>
      </c>
      <c r="AF35" s="948"/>
      <c r="AG35" s="978"/>
      <c r="AH35" s="924"/>
      <c r="AI35" s="981"/>
      <c r="AJ35" s="920"/>
      <c r="AK35" s="981"/>
      <c r="AL35" s="984"/>
      <c r="AM35" s="987"/>
      <c r="AN35" s="294"/>
      <c r="AO35" s="295"/>
      <c r="AP35" s="296"/>
      <c r="AQ35" s="296"/>
      <c r="AR35" s="294"/>
      <c r="AS35" s="294"/>
      <c r="AT35" s="294"/>
      <c r="AU35" s="294"/>
    </row>
    <row r="36" spans="1:47" s="297" customFormat="1" ht="16.5" hidden="1" thickBot="1" x14ac:dyDescent="0.3">
      <c r="A36" s="1041"/>
      <c r="B36" s="1044"/>
      <c r="C36" s="1014"/>
      <c r="D36" s="1014"/>
      <c r="E36" s="1017"/>
      <c r="F36" s="1017"/>
      <c r="G36" s="1017"/>
      <c r="H36" s="1017"/>
      <c r="I36" s="1017"/>
      <c r="J36" s="1023"/>
      <c r="K36" s="1026"/>
      <c r="L36" s="1001"/>
      <c r="M36" s="940"/>
      <c r="N36" s="942"/>
      <c r="O36" s="944"/>
      <c r="P36" s="944"/>
      <c r="Q36" s="1029"/>
      <c r="R36" s="299"/>
      <c r="S36" s="306"/>
      <c r="T36" s="298"/>
      <c r="U36" s="298"/>
      <c r="V36" s="298"/>
      <c r="W36" s="298"/>
      <c r="X36" s="298"/>
      <c r="Y36" s="298"/>
      <c r="Z36" s="301" t="s">
        <v>106</v>
      </c>
      <c r="AA36" s="302" t="s">
        <v>106</v>
      </c>
      <c r="AB36" s="303"/>
      <c r="AC36" s="304" t="s">
        <v>106</v>
      </c>
      <c r="AD36" s="305" t="s">
        <v>106</v>
      </c>
      <c r="AE36" s="305" t="s">
        <v>106</v>
      </c>
      <c r="AF36" s="948"/>
      <c r="AG36" s="978"/>
      <c r="AH36" s="924"/>
      <c r="AI36" s="981"/>
      <c r="AJ36" s="920"/>
      <c r="AK36" s="981"/>
      <c r="AL36" s="984"/>
      <c r="AM36" s="987"/>
      <c r="AN36" s="294"/>
      <c r="AO36" s="307"/>
      <c r="AP36" s="308"/>
      <c r="AQ36" s="309"/>
      <c r="AR36" s="306"/>
      <c r="AS36" s="310"/>
      <c r="AT36" s="294"/>
      <c r="AU36" s="311"/>
    </row>
    <row r="37" spans="1:47" s="297" customFormat="1" ht="16.5" hidden="1" thickBot="1" x14ac:dyDescent="0.3">
      <c r="A37" s="1041"/>
      <c r="B37" s="1044"/>
      <c r="C37" s="1014"/>
      <c r="D37" s="1014"/>
      <c r="E37" s="1017"/>
      <c r="F37" s="1017"/>
      <c r="G37" s="1017"/>
      <c r="H37" s="1017"/>
      <c r="I37" s="1017"/>
      <c r="J37" s="1023"/>
      <c r="K37" s="1026"/>
      <c r="L37" s="1001"/>
      <c r="M37" s="940"/>
      <c r="N37" s="942"/>
      <c r="O37" s="944"/>
      <c r="P37" s="944"/>
      <c r="Q37" s="1029"/>
      <c r="R37" s="299"/>
      <c r="S37" s="306"/>
      <c r="T37" s="298"/>
      <c r="U37" s="298"/>
      <c r="V37" s="298"/>
      <c r="W37" s="298"/>
      <c r="X37" s="298"/>
      <c r="Y37" s="298"/>
      <c r="Z37" s="301" t="s">
        <v>106</v>
      </c>
      <c r="AA37" s="302" t="s">
        <v>106</v>
      </c>
      <c r="AB37" s="303"/>
      <c r="AC37" s="304" t="s">
        <v>106</v>
      </c>
      <c r="AD37" s="305" t="s">
        <v>106</v>
      </c>
      <c r="AE37" s="305" t="s">
        <v>106</v>
      </c>
      <c r="AF37" s="948"/>
      <c r="AG37" s="978"/>
      <c r="AH37" s="924"/>
      <c r="AI37" s="981"/>
      <c r="AJ37" s="920"/>
      <c r="AK37" s="981"/>
      <c r="AL37" s="984"/>
      <c r="AM37" s="987"/>
      <c r="AN37" s="294"/>
      <c r="AO37" s="307"/>
      <c r="AP37" s="308"/>
      <c r="AQ37" s="309"/>
      <c r="AR37" s="306"/>
      <c r="AS37" s="310"/>
      <c r="AT37" s="294"/>
      <c r="AU37" s="311"/>
    </row>
    <row r="38" spans="1:47" s="297" customFormat="1" ht="16.5" hidden="1" thickBot="1" x14ac:dyDescent="0.3">
      <c r="A38" s="1042"/>
      <c r="B38" s="1045"/>
      <c r="C38" s="1015"/>
      <c r="D38" s="1015"/>
      <c r="E38" s="1018"/>
      <c r="F38" s="1018"/>
      <c r="G38" s="1018"/>
      <c r="H38" s="1018"/>
      <c r="I38" s="1018"/>
      <c r="J38" s="1024"/>
      <c r="K38" s="1027"/>
      <c r="L38" s="1002"/>
      <c r="M38" s="1003"/>
      <c r="N38" s="1004"/>
      <c r="O38" s="1005"/>
      <c r="P38" s="1005"/>
      <c r="Q38" s="1030"/>
      <c r="R38" s="313"/>
      <c r="S38" s="314"/>
      <c r="T38" s="312"/>
      <c r="U38" s="312"/>
      <c r="V38" s="312"/>
      <c r="W38" s="312"/>
      <c r="X38" s="312"/>
      <c r="Y38" s="312"/>
      <c r="Z38" s="315" t="s">
        <v>106</v>
      </c>
      <c r="AA38" s="316" t="s">
        <v>106</v>
      </c>
      <c r="AB38" s="317"/>
      <c r="AC38" s="318" t="s">
        <v>106</v>
      </c>
      <c r="AD38" s="319" t="s">
        <v>106</v>
      </c>
      <c r="AE38" s="319" t="s">
        <v>106</v>
      </c>
      <c r="AF38" s="963"/>
      <c r="AG38" s="979"/>
      <c r="AH38" s="965"/>
      <c r="AI38" s="982"/>
      <c r="AJ38" s="967"/>
      <c r="AK38" s="982"/>
      <c r="AL38" s="985"/>
      <c r="AM38" s="988"/>
      <c r="AN38" s="320"/>
      <c r="AO38" s="321"/>
      <c r="AP38" s="322"/>
      <c r="AQ38" s="323"/>
      <c r="AR38" s="314"/>
      <c r="AS38" s="324"/>
      <c r="AT38" s="320"/>
      <c r="AU38" s="325"/>
    </row>
    <row r="39" spans="1:47" s="331" customFormat="1" ht="142.5" thickBot="1" x14ac:dyDescent="0.3">
      <c r="A39" s="1040" t="s">
        <v>194</v>
      </c>
      <c r="B39" s="1043" t="s">
        <v>85</v>
      </c>
      <c r="C39" s="1013" t="s">
        <v>86</v>
      </c>
      <c r="D39" s="1013" t="s">
        <v>87</v>
      </c>
      <c r="E39" s="1016" t="s">
        <v>195</v>
      </c>
      <c r="F39" s="1016" t="s">
        <v>88</v>
      </c>
      <c r="G39" s="1016" t="s">
        <v>196</v>
      </c>
      <c r="H39" s="1016" t="s">
        <v>197</v>
      </c>
      <c r="I39" s="1016" t="s">
        <v>198</v>
      </c>
      <c r="J39" s="1022" t="s">
        <v>149</v>
      </c>
      <c r="K39" s="1025">
        <v>4</v>
      </c>
      <c r="L39" s="1000" t="s">
        <v>179</v>
      </c>
      <c r="M39" s="939">
        <v>0.8</v>
      </c>
      <c r="N39" s="941" t="s">
        <v>64</v>
      </c>
      <c r="O39" s="943">
        <v>1</v>
      </c>
      <c r="P39" s="943">
        <v>0.8</v>
      </c>
      <c r="Q39" s="1028" t="s">
        <v>65</v>
      </c>
      <c r="R39" s="288">
        <v>1</v>
      </c>
      <c r="S39" s="287" t="s">
        <v>199</v>
      </c>
      <c r="T39" s="287" t="s">
        <v>200</v>
      </c>
      <c r="U39" s="287" t="s">
        <v>95</v>
      </c>
      <c r="V39" s="287" t="s">
        <v>201</v>
      </c>
      <c r="W39" s="287" t="s">
        <v>202</v>
      </c>
      <c r="X39" s="287" t="s">
        <v>203</v>
      </c>
      <c r="Y39" s="287" t="s">
        <v>204</v>
      </c>
      <c r="Z39" s="289">
        <v>100</v>
      </c>
      <c r="AA39" s="290" t="s">
        <v>157</v>
      </c>
      <c r="AB39" s="291" t="s">
        <v>205</v>
      </c>
      <c r="AC39" s="292" t="s">
        <v>205</v>
      </c>
      <c r="AD39" s="293">
        <v>50</v>
      </c>
      <c r="AE39" s="293" t="s">
        <v>206</v>
      </c>
      <c r="AF39" s="947" t="s">
        <v>205</v>
      </c>
      <c r="AG39" s="977">
        <v>0.60000000000000009</v>
      </c>
      <c r="AH39" s="923" t="s">
        <v>62</v>
      </c>
      <c r="AI39" s="980">
        <v>0.60000000000000009</v>
      </c>
      <c r="AJ39" s="919" t="s">
        <v>64</v>
      </c>
      <c r="AK39" s="980">
        <v>1</v>
      </c>
      <c r="AL39" s="983" t="s">
        <v>65</v>
      </c>
      <c r="AM39" s="986"/>
      <c r="AN39" s="326" t="s">
        <v>207</v>
      </c>
      <c r="AO39" s="287" t="s">
        <v>208</v>
      </c>
      <c r="AP39" s="296">
        <v>44681</v>
      </c>
      <c r="AQ39" s="327"/>
      <c r="AR39" s="328"/>
      <c r="AS39" s="329"/>
      <c r="AT39" s="326"/>
      <c r="AU39" s="330"/>
    </row>
    <row r="40" spans="1:47" s="331" customFormat="1" ht="32.25" thickBot="1" x14ac:dyDescent="0.3">
      <c r="A40" s="1041"/>
      <c r="B40" s="1044"/>
      <c r="C40" s="1014"/>
      <c r="D40" s="1014"/>
      <c r="E40" s="1017"/>
      <c r="F40" s="1017"/>
      <c r="G40" s="1017"/>
      <c r="H40" s="1017"/>
      <c r="I40" s="1017"/>
      <c r="J40" s="1023"/>
      <c r="K40" s="1026"/>
      <c r="L40" s="1001"/>
      <c r="M40" s="940"/>
      <c r="N40" s="942"/>
      <c r="O40" s="944"/>
      <c r="P40" s="944"/>
      <c r="Q40" s="1029"/>
      <c r="R40" s="288"/>
      <c r="U40" s="298"/>
      <c r="V40" s="298"/>
      <c r="W40" s="298"/>
      <c r="X40" s="298"/>
      <c r="Y40" s="298"/>
      <c r="Z40" s="301" t="s">
        <v>106</v>
      </c>
      <c r="AA40" s="302" t="s">
        <v>106</v>
      </c>
      <c r="AB40" s="303"/>
      <c r="AC40" s="304" t="s">
        <v>106</v>
      </c>
      <c r="AD40" s="305" t="s">
        <v>106</v>
      </c>
      <c r="AE40" s="305" t="s">
        <v>106</v>
      </c>
      <c r="AF40" s="948"/>
      <c r="AG40" s="978"/>
      <c r="AH40" s="924"/>
      <c r="AI40" s="981"/>
      <c r="AJ40" s="920"/>
      <c r="AK40" s="981"/>
      <c r="AL40" s="984"/>
      <c r="AM40" s="987"/>
      <c r="AN40" s="294" t="s">
        <v>209</v>
      </c>
      <c r="AO40" s="287" t="s">
        <v>208</v>
      </c>
      <c r="AP40" s="296">
        <v>44681</v>
      </c>
      <c r="AQ40" s="327"/>
      <c r="AR40" s="306"/>
      <c r="AS40" s="310"/>
      <c r="AT40" s="294"/>
      <c r="AU40" s="311"/>
    </row>
    <row r="41" spans="1:47" s="331" customFormat="1" ht="63.75" thickBot="1" x14ac:dyDescent="0.3">
      <c r="A41" s="1041"/>
      <c r="B41" s="1044"/>
      <c r="C41" s="1014"/>
      <c r="D41" s="1014"/>
      <c r="E41" s="1017"/>
      <c r="F41" s="1017"/>
      <c r="G41" s="1017"/>
      <c r="H41" s="1017"/>
      <c r="I41" s="1017"/>
      <c r="J41" s="1023"/>
      <c r="K41" s="1026"/>
      <c r="L41" s="1001"/>
      <c r="M41" s="940"/>
      <c r="N41" s="942"/>
      <c r="O41" s="944"/>
      <c r="P41" s="944"/>
      <c r="Q41" s="1029"/>
      <c r="Z41" s="301" t="s">
        <v>106</v>
      </c>
      <c r="AA41" s="302" t="s">
        <v>106</v>
      </c>
      <c r="AB41" s="303"/>
      <c r="AC41" s="304" t="s">
        <v>106</v>
      </c>
      <c r="AD41" s="305" t="s">
        <v>106</v>
      </c>
      <c r="AE41" s="305" t="s">
        <v>106</v>
      </c>
      <c r="AF41" s="948"/>
      <c r="AG41" s="978"/>
      <c r="AH41" s="924"/>
      <c r="AI41" s="981"/>
      <c r="AJ41" s="920"/>
      <c r="AK41" s="981"/>
      <c r="AL41" s="984"/>
      <c r="AM41" s="987"/>
      <c r="AN41" s="287" t="s">
        <v>210</v>
      </c>
      <c r="AO41" s="287" t="s">
        <v>200</v>
      </c>
      <c r="AP41" s="296">
        <v>44834</v>
      </c>
      <c r="AQ41" s="309"/>
      <c r="AR41" s="306"/>
      <c r="AS41" s="310"/>
      <c r="AT41" s="294"/>
      <c r="AU41" s="311"/>
    </row>
    <row r="42" spans="1:47" s="331" customFormat="1" ht="16.5" thickBot="1" x14ac:dyDescent="0.3">
      <c r="A42" s="1041"/>
      <c r="B42" s="1044"/>
      <c r="C42" s="1014"/>
      <c r="D42" s="1014"/>
      <c r="E42" s="1017"/>
      <c r="F42" s="1017"/>
      <c r="G42" s="1017"/>
      <c r="H42" s="1017"/>
      <c r="I42" s="1017"/>
      <c r="J42" s="1023"/>
      <c r="K42" s="1026"/>
      <c r="L42" s="1001"/>
      <c r="M42" s="940"/>
      <c r="N42" s="942"/>
      <c r="O42" s="944"/>
      <c r="P42" s="944"/>
      <c r="Q42" s="1029"/>
      <c r="R42" s="288"/>
      <c r="S42" s="287"/>
      <c r="T42" s="287"/>
      <c r="U42" s="312"/>
      <c r="V42" s="312"/>
      <c r="W42" s="312"/>
      <c r="X42" s="287"/>
      <c r="Y42" s="298"/>
      <c r="Z42" s="301" t="s">
        <v>106</v>
      </c>
      <c r="AA42" s="302" t="s">
        <v>106</v>
      </c>
      <c r="AB42" s="303"/>
      <c r="AC42" s="304" t="s">
        <v>106</v>
      </c>
      <c r="AD42" s="305" t="s">
        <v>106</v>
      </c>
      <c r="AE42" s="305" t="s">
        <v>106</v>
      </c>
      <c r="AF42" s="948"/>
      <c r="AG42" s="978"/>
      <c r="AH42" s="924"/>
      <c r="AI42" s="981"/>
      <c r="AJ42" s="920"/>
      <c r="AK42" s="981"/>
      <c r="AL42" s="984"/>
      <c r="AM42" s="987"/>
      <c r="AN42" s="298"/>
      <c r="AO42" s="287"/>
      <c r="AP42" s="296"/>
      <c r="AQ42" s="309"/>
      <c r="AR42" s="306"/>
      <c r="AS42" s="310"/>
      <c r="AT42" s="294"/>
      <c r="AU42" s="311"/>
    </row>
    <row r="43" spans="1:47" s="331" customFormat="1" ht="16.5" thickBot="1" x14ac:dyDescent="0.3">
      <c r="A43" s="1042"/>
      <c r="B43" s="1045"/>
      <c r="C43" s="1015"/>
      <c r="D43" s="1015"/>
      <c r="E43" s="1018"/>
      <c r="F43" s="1018"/>
      <c r="G43" s="1018"/>
      <c r="H43" s="1018"/>
      <c r="I43" s="1018"/>
      <c r="J43" s="1024"/>
      <c r="K43" s="1027"/>
      <c r="L43" s="1002"/>
      <c r="M43" s="1003"/>
      <c r="N43" s="1004"/>
      <c r="O43" s="1005"/>
      <c r="P43" s="1005"/>
      <c r="Q43" s="1030"/>
      <c r="R43" s="288"/>
      <c r="S43" s="287"/>
      <c r="T43" s="287"/>
      <c r="U43" s="312"/>
      <c r="V43" s="312"/>
      <c r="W43" s="312"/>
      <c r="X43" s="312"/>
      <c r="Y43" s="312"/>
      <c r="Z43" s="315" t="s">
        <v>106</v>
      </c>
      <c r="AA43" s="316" t="s">
        <v>106</v>
      </c>
      <c r="AB43" s="317"/>
      <c r="AC43" s="318" t="s">
        <v>106</v>
      </c>
      <c r="AD43" s="319" t="s">
        <v>106</v>
      </c>
      <c r="AE43" s="319" t="s">
        <v>106</v>
      </c>
      <c r="AF43" s="963"/>
      <c r="AG43" s="979"/>
      <c r="AH43" s="965"/>
      <c r="AI43" s="982"/>
      <c r="AJ43" s="967"/>
      <c r="AK43" s="982"/>
      <c r="AL43" s="985"/>
      <c r="AM43" s="988"/>
      <c r="AN43" s="320"/>
      <c r="AO43" s="321"/>
      <c r="AP43" s="322"/>
      <c r="AQ43" s="323"/>
      <c r="AR43" s="314"/>
      <c r="AS43" s="324"/>
      <c r="AT43" s="320"/>
      <c r="AU43" s="325"/>
    </row>
    <row r="44" spans="1:47" s="159" customFormat="1" ht="21.75" customHeight="1" thickBot="1" x14ac:dyDescent="0.3">
      <c r="A44" s="332"/>
      <c r="B44" s="333"/>
      <c r="C44" s="334"/>
      <c r="D44" s="335"/>
      <c r="E44" s="336"/>
      <c r="F44" s="336"/>
      <c r="G44" s="336"/>
      <c r="H44" s="336"/>
      <c r="I44" s="336"/>
      <c r="J44" s="336"/>
      <c r="K44" s="337"/>
      <c r="L44" s="338"/>
      <c r="M44" s="339"/>
      <c r="N44" s="340"/>
      <c r="O44" s="341"/>
      <c r="P44" s="341"/>
      <c r="Q44" s="342"/>
      <c r="R44" s="337"/>
      <c r="S44" s="336"/>
      <c r="T44" s="336"/>
      <c r="U44" s="336"/>
      <c r="V44" s="336"/>
      <c r="W44" s="336"/>
      <c r="X44" s="336"/>
      <c r="Y44" s="336"/>
      <c r="Z44" s="343"/>
      <c r="AA44" s="344"/>
      <c r="AB44" s="345"/>
      <c r="AC44" s="343"/>
      <c r="AD44" s="343"/>
      <c r="AE44" s="343"/>
      <c r="AF44" s="346"/>
      <c r="AG44" s="347"/>
      <c r="AH44" s="348"/>
      <c r="AI44" s="349"/>
      <c r="AJ44" s="350"/>
      <c r="AK44" s="349"/>
      <c r="AL44" s="351"/>
      <c r="AM44" s="352"/>
      <c r="AN44" s="336"/>
      <c r="AO44" s="337"/>
      <c r="AP44" s="353"/>
      <c r="AQ44" s="354"/>
      <c r="AR44" s="276"/>
      <c r="AS44" s="355"/>
      <c r="AT44" s="276"/>
      <c r="AU44" s="356"/>
    </row>
    <row r="45" spans="1:47" ht="221.25" thickBot="1" x14ac:dyDescent="0.3">
      <c r="A45" s="383" t="s">
        <v>211</v>
      </c>
      <c r="B45" s="384" t="s">
        <v>112</v>
      </c>
      <c r="C45" s="247" t="s">
        <v>113</v>
      </c>
      <c r="D45" s="202" t="s">
        <v>212</v>
      </c>
      <c r="E45" s="203" t="s">
        <v>213</v>
      </c>
      <c r="F45" s="203" t="s">
        <v>88</v>
      </c>
      <c r="G45" s="203" t="s">
        <v>214</v>
      </c>
      <c r="H45" s="203" t="s">
        <v>215</v>
      </c>
      <c r="I45" s="204" t="s">
        <v>216</v>
      </c>
      <c r="J45" s="203" t="s">
        <v>149</v>
      </c>
      <c r="K45" s="205">
        <v>5</v>
      </c>
      <c r="L45" s="206" t="s">
        <v>217</v>
      </c>
      <c r="M45" s="207">
        <v>1</v>
      </c>
      <c r="N45" s="208" t="s">
        <v>64</v>
      </c>
      <c r="O45" s="209">
        <v>1</v>
      </c>
      <c r="P45" s="209">
        <v>1</v>
      </c>
      <c r="Q45" s="210" t="s">
        <v>65</v>
      </c>
      <c r="R45" s="205">
        <v>1</v>
      </c>
      <c r="S45" s="203" t="s">
        <v>218</v>
      </c>
      <c r="T45" s="203" t="s">
        <v>219</v>
      </c>
      <c r="U45" s="203" t="s">
        <v>98</v>
      </c>
      <c r="V45" s="203" t="s">
        <v>220</v>
      </c>
      <c r="W45" s="203" t="s">
        <v>221</v>
      </c>
      <c r="X45" s="203" t="s">
        <v>222</v>
      </c>
      <c r="Y45" s="203" t="s">
        <v>223</v>
      </c>
      <c r="Z45" s="225">
        <v>95</v>
      </c>
      <c r="AA45" s="212" t="s">
        <v>205</v>
      </c>
      <c r="AB45" s="213" t="s">
        <v>157</v>
      </c>
      <c r="AC45" s="214" t="s">
        <v>205</v>
      </c>
      <c r="AD45" s="215">
        <v>50</v>
      </c>
      <c r="AE45" s="215" t="s">
        <v>206</v>
      </c>
      <c r="AF45" s="216" t="s">
        <v>205</v>
      </c>
      <c r="AG45" s="217">
        <v>0.8</v>
      </c>
      <c r="AH45" s="218" t="s">
        <v>102</v>
      </c>
      <c r="AI45" s="219">
        <v>0.8</v>
      </c>
      <c r="AJ45" s="220" t="s">
        <v>64</v>
      </c>
      <c r="AK45" s="219">
        <v>1</v>
      </c>
      <c r="AL45" s="221" t="s">
        <v>65</v>
      </c>
      <c r="AM45" s="222" t="s">
        <v>72</v>
      </c>
      <c r="AN45" s="147" t="s">
        <v>224</v>
      </c>
      <c r="AO45" s="146" t="s">
        <v>225</v>
      </c>
      <c r="AP45" s="382">
        <v>44531</v>
      </c>
      <c r="AQ45" s="223" t="s">
        <v>95</v>
      </c>
      <c r="AR45" s="146">
        <v>0</v>
      </c>
      <c r="AS45" s="205" t="s">
        <v>226</v>
      </c>
      <c r="AT45" s="146" t="s">
        <v>227</v>
      </c>
      <c r="AU45" s="224" t="s">
        <v>228</v>
      </c>
    </row>
    <row r="46" spans="1:47" x14ac:dyDescent="0.25">
      <c r="A46" s="414"/>
      <c r="B46" s="415"/>
      <c r="C46" s="359"/>
      <c r="D46" s="359"/>
      <c r="E46" s="368"/>
      <c r="F46" s="368"/>
      <c r="G46" s="368"/>
      <c r="H46" s="368"/>
      <c r="I46" s="416"/>
      <c r="J46" s="368"/>
      <c r="K46" s="355"/>
      <c r="L46" s="411"/>
      <c r="M46" s="417"/>
      <c r="N46" s="418"/>
      <c r="O46" s="419"/>
      <c r="P46" s="419"/>
      <c r="Q46" s="420"/>
      <c r="R46" s="355"/>
      <c r="S46" s="368"/>
      <c r="T46" s="368"/>
      <c r="U46" s="368"/>
      <c r="V46" s="368"/>
      <c r="W46" s="368"/>
      <c r="X46" s="368"/>
      <c r="Y46" s="368"/>
      <c r="Z46" s="369"/>
      <c r="AA46" s="370"/>
      <c r="AB46" s="371"/>
      <c r="AC46" s="372"/>
      <c r="AD46" s="372"/>
      <c r="AE46" s="372"/>
      <c r="AF46" s="421"/>
      <c r="AG46" s="422"/>
      <c r="AH46" s="272"/>
      <c r="AI46" s="375"/>
      <c r="AJ46" s="273"/>
      <c r="AK46" s="375"/>
      <c r="AL46" s="264"/>
      <c r="AM46" s="423"/>
      <c r="AN46" s="408"/>
      <c r="AO46" s="276"/>
      <c r="AP46" s="354"/>
      <c r="AQ46" s="354"/>
      <c r="AR46" s="276"/>
      <c r="AS46" s="355"/>
      <c r="AT46" s="276"/>
      <c r="AU46" s="412"/>
    </row>
    <row r="47" spans="1:47" ht="16.5" thickBot="1" x14ac:dyDescent="0.3">
      <c r="A47" s="414"/>
      <c r="B47" s="415"/>
      <c r="C47" s="359"/>
      <c r="D47" s="359"/>
      <c r="E47" s="368"/>
      <c r="F47" s="368"/>
      <c r="G47" s="368"/>
      <c r="H47" s="368"/>
      <c r="I47" s="416"/>
      <c r="J47" s="368"/>
      <c r="K47" s="355"/>
      <c r="L47" s="411"/>
      <c r="M47" s="417"/>
      <c r="N47" s="418"/>
      <c r="O47" s="419"/>
      <c r="P47" s="419"/>
      <c r="Q47" s="420"/>
      <c r="R47" s="355"/>
      <c r="S47" s="368"/>
      <c r="T47" s="368"/>
      <c r="U47" s="368"/>
      <c r="V47" s="368"/>
      <c r="W47" s="368"/>
      <c r="X47" s="368"/>
      <c r="Y47" s="368"/>
      <c r="Z47" s="369"/>
      <c r="AA47" s="370"/>
      <c r="AB47" s="371"/>
      <c r="AC47" s="372"/>
      <c r="AD47" s="372"/>
      <c r="AE47" s="372"/>
      <c r="AF47" s="421"/>
      <c r="AG47" s="422"/>
      <c r="AH47" s="272"/>
      <c r="AI47" s="375"/>
      <c r="AJ47" s="273"/>
      <c r="AK47" s="375"/>
      <c r="AL47" s="264"/>
      <c r="AM47" s="423"/>
      <c r="AN47" s="408"/>
      <c r="AO47" s="276"/>
      <c r="AP47" s="354"/>
      <c r="AQ47" s="354"/>
      <c r="AR47" s="276"/>
      <c r="AS47" s="355"/>
      <c r="AT47" s="276"/>
      <c r="AU47" s="412"/>
    </row>
    <row r="48" spans="1:47" s="159" customFormat="1" ht="121.5" customHeight="1" x14ac:dyDescent="0.25">
      <c r="A48" s="1083" t="s">
        <v>229</v>
      </c>
      <c r="B48" s="1086" t="s">
        <v>119</v>
      </c>
      <c r="C48" s="1241" t="s">
        <v>113</v>
      </c>
      <c r="D48" s="1089" t="s">
        <v>230</v>
      </c>
      <c r="E48" s="1092" t="s">
        <v>231</v>
      </c>
      <c r="F48" s="1092" t="s">
        <v>88</v>
      </c>
      <c r="G48" s="1092" t="s">
        <v>232</v>
      </c>
      <c r="H48" s="1092" t="s">
        <v>233</v>
      </c>
      <c r="I48" s="1095" t="s">
        <v>234</v>
      </c>
      <c r="J48" s="1098" t="s">
        <v>149</v>
      </c>
      <c r="K48" s="1101">
        <v>2</v>
      </c>
      <c r="L48" s="1104" t="s">
        <v>150</v>
      </c>
      <c r="M48" s="1160">
        <v>0.4</v>
      </c>
      <c r="N48" s="1162" t="s">
        <v>82</v>
      </c>
      <c r="O48" s="1164">
        <v>0.8</v>
      </c>
      <c r="P48" s="1164">
        <v>0.32</v>
      </c>
      <c r="Q48" s="1166" t="s">
        <v>83</v>
      </c>
      <c r="R48" s="254">
        <v>1</v>
      </c>
      <c r="S48" s="173" t="s">
        <v>235</v>
      </c>
      <c r="T48" s="424" t="s">
        <v>236</v>
      </c>
      <c r="U48" s="173" t="s">
        <v>237</v>
      </c>
      <c r="V48" s="173" t="s">
        <v>238</v>
      </c>
      <c r="W48" s="173" t="s">
        <v>239</v>
      </c>
      <c r="X48" s="173" t="s">
        <v>240</v>
      </c>
      <c r="Y48" s="173" t="s">
        <v>241</v>
      </c>
      <c r="Z48" s="174">
        <v>100</v>
      </c>
      <c r="AA48" s="175" t="s">
        <v>157</v>
      </c>
      <c r="AB48" s="176" t="s">
        <v>157</v>
      </c>
      <c r="AC48" s="177" t="s">
        <v>157</v>
      </c>
      <c r="AD48" s="178">
        <v>100</v>
      </c>
      <c r="AE48" s="178" t="s">
        <v>158</v>
      </c>
      <c r="AF48" s="1051" t="s">
        <v>157</v>
      </c>
      <c r="AG48" s="1054">
        <v>0.2</v>
      </c>
      <c r="AH48" s="1057" t="s">
        <v>94</v>
      </c>
      <c r="AI48" s="1060">
        <v>0.2</v>
      </c>
      <c r="AJ48" s="1063" t="s">
        <v>82</v>
      </c>
      <c r="AK48" s="1060">
        <v>0.8</v>
      </c>
      <c r="AL48" s="1066" t="s">
        <v>83</v>
      </c>
      <c r="AM48" s="1069" t="s">
        <v>72</v>
      </c>
      <c r="AN48" s="425" t="s">
        <v>242</v>
      </c>
      <c r="AO48" s="424" t="s">
        <v>236</v>
      </c>
      <c r="AP48" s="426">
        <v>44926</v>
      </c>
      <c r="AQ48" s="286"/>
      <c r="AR48" s="149"/>
      <c r="AS48" s="283"/>
      <c r="AT48" s="284"/>
      <c r="AU48" s="285"/>
    </row>
    <row r="49" spans="1:47" s="159" customFormat="1" ht="154.5" customHeight="1" thickBot="1" x14ac:dyDescent="0.3">
      <c r="A49" s="1240"/>
      <c r="B49" s="1088"/>
      <c r="C49" s="1242"/>
      <c r="D49" s="1091"/>
      <c r="E49" s="1094"/>
      <c r="F49" s="1094"/>
      <c r="G49" s="1094"/>
      <c r="H49" s="1094"/>
      <c r="I49" s="1097"/>
      <c r="J49" s="1100"/>
      <c r="K49" s="1103"/>
      <c r="L49" s="1106"/>
      <c r="M49" s="1161"/>
      <c r="N49" s="1163"/>
      <c r="O49" s="1165"/>
      <c r="P49" s="1165"/>
      <c r="Q49" s="1167"/>
      <c r="R49" s="257">
        <v>2</v>
      </c>
      <c r="S49" s="151" t="s">
        <v>243</v>
      </c>
      <c r="T49" s="427" t="s">
        <v>244</v>
      </c>
      <c r="U49" s="189" t="s">
        <v>245</v>
      </c>
      <c r="V49" s="189" t="s">
        <v>246</v>
      </c>
      <c r="W49" s="189" t="s">
        <v>247</v>
      </c>
      <c r="X49" s="189" t="s">
        <v>248</v>
      </c>
      <c r="Y49" s="189" t="s">
        <v>249</v>
      </c>
      <c r="Z49" s="190">
        <v>100</v>
      </c>
      <c r="AA49" s="191" t="s">
        <v>157</v>
      </c>
      <c r="AB49" s="192" t="s">
        <v>157</v>
      </c>
      <c r="AC49" s="193" t="s">
        <v>157</v>
      </c>
      <c r="AD49" s="194">
        <v>100</v>
      </c>
      <c r="AE49" s="194" t="s">
        <v>158</v>
      </c>
      <c r="AF49" s="1053"/>
      <c r="AG49" s="1056"/>
      <c r="AH49" s="1059"/>
      <c r="AI49" s="1062"/>
      <c r="AJ49" s="1065"/>
      <c r="AK49" s="1062"/>
      <c r="AL49" s="1068"/>
      <c r="AM49" s="1071"/>
      <c r="AN49" s="428" t="s">
        <v>250</v>
      </c>
      <c r="AO49" s="427" t="s">
        <v>236</v>
      </c>
      <c r="AP49" s="429">
        <v>44926</v>
      </c>
      <c r="AQ49" s="280"/>
      <c r="AR49" s="262"/>
      <c r="AS49" s="281"/>
      <c r="AT49" s="252"/>
      <c r="AU49" s="430"/>
    </row>
    <row r="50" spans="1:47" x14ac:dyDescent="0.25">
      <c r="A50" s="414"/>
      <c r="B50" s="415"/>
      <c r="C50" s="359"/>
      <c r="D50" s="359"/>
      <c r="E50" s="368"/>
      <c r="F50" s="368"/>
      <c r="G50" s="368"/>
      <c r="H50" s="368"/>
      <c r="I50" s="416"/>
      <c r="J50" s="368"/>
      <c r="K50" s="355"/>
      <c r="L50" s="411"/>
      <c r="M50" s="417"/>
      <c r="N50" s="418"/>
      <c r="O50" s="419"/>
      <c r="P50" s="419"/>
      <c r="Q50" s="420"/>
      <c r="R50" s="355"/>
      <c r="S50" s="368"/>
      <c r="T50" s="368"/>
      <c r="U50" s="368"/>
      <c r="V50" s="368"/>
      <c r="W50" s="368"/>
      <c r="X50" s="368"/>
      <c r="Y50" s="368"/>
      <c r="Z50" s="369"/>
      <c r="AA50" s="370"/>
      <c r="AB50" s="371"/>
      <c r="AC50" s="372"/>
      <c r="AD50" s="372"/>
      <c r="AE50" s="372"/>
      <c r="AF50" s="421"/>
      <c r="AG50" s="422"/>
      <c r="AH50" s="272"/>
      <c r="AI50" s="375"/>
      <c r="AJ50" s="273"/>
      <c r="AK50" s="375"/>
      <c r="AL50" s="264"/>
      <c r="AM50" s="423"/>
      <c r="AN50" s="408"/>
      <c r="AO50" s="276"/>
      <c r="AP50" s="354"/>
      <c r="AQ50" s="354"/>
      <c r="AR50" s="276"/>
      <c r="AS50" s="355"/>
      <c r="AT50" s="276"/>
      <c r="AU50" s="412"/>
    </row>
    <row r="51" spans="1:47" x14ac:dyDescent="0.25">
      <c r="A51" s="414"/>
      <c r="B51" s="415"/>
      <c r="C51" s="359"/>
      <c r="D51" s="359"/>
      <c r="E51" s="368"/>
      <c r="F51" s="368"/>
      <c r="G51" s="368"/>
      <c r="H51" s="368"/>
      <c r="I51" s="416"/>
      <c r="J51" s="368"/>
      <c r="K51" s="355"/>
      <c r="L51" s="411"/>
      <c r="M51" s="417"/>
      <c r="N51" s="418"/>
      <c r="O51" s="419"/>
      <c r="P51" s="419"/>
      <c r="Q51" s="420"/>
      <c r="R51" s="355"/>
      <c r="S51" s="368"/>
      <c r="T51" s="368"/>
      <c r="U51" s="368"/>
      <c r="V51" s="368"/>
      <c r="W51" s="368"/>
      <c r="X51" s="368"/>
      <c r="Y51" s="368"/>
      <c r="Z51" s="369"/>
      <c r="AA51" s="370"/>
      <c r="AB51" s="371"/>
      <c r="AC51" s="372"/>
      <c r="AD51" s="372"/>
      <c r="AE51" s="372"/>
      <c r="AF51" s="421"/>
      <c r="AG51" s="422"/>
      <c r="AH51" s="272"/>
      <c r="AI51" s="375"/>
      <c r="AJ51" s="273"/>
      <c r="AK51" s="375"/>
      <c r="AL51" s="264"/>
      <c r="AM51" s="423"/>
      <c r="AN51" s="408"/>
      <c r="AO51" s="276"/>
      <c r="AP51" s="354"/>
      <c r="AQ51" s="354"/>
      <c r="AR51" s="276"/>
      <c r="AS51" s="355"/>
      <c r="AT51" s="276"/>
      <c r="AU51" s="412"/>
    </row>
    <row r="52" spans="1:47" x14ac:dyDescent="0.25">
      <c r="A52" s="414"/>
      <c r="B52" s="415"/>
      <c r="C52" s="359"/>
      <c r="D52" s="359"/>
      <c r="E52" s="368"/>
      <c r="F52" s="368"/>
      <c r="G52" s="368"/>
      <c r="H52" s="368"/>
      <c r="I52" s="416"/>
      <c r="J52" s="368"/>
      <c r="K52" s="355"/>
      <c r="L52" s="411"/>
      <c r="M52" s="417"/>
      <c r="N52" s="418"/>
      <c r="O52" s="419"/>
      <c r="P52" s="419"/>
      <c r="Q52" s="420"/>
      <c r="R52" s="355"/>
      <c r="S52" s="368"/>
      <c r="T52" s="368"/>
      <c r="U52" s="368"/>
      <c r="V52" s="368"/>
      <c r="W52" s="368"/>
      <c r="X52" s="368"/>
      <c r="Y52" s="368"/>
      <c r="Z52" s="369"/>
      <c r="AA52" s="370"/>
      <c r="AB52" s="371"/>
      <c r="AC52" s="372"/>
      <c r="AD52" s="372"/>
      <c r="AE52" s="372"/>
      <c r="AF52" s="421"/>
      <c r="AG52" s="422"/>
      <c r="AH52" s="272"/>
      <c r="AI52" s="375"/>
      <c r="AJ52" s="273"/>
      <c r="AK52" s="375"/>
      <c r="AL52" s="264"/>
      <c r="AM52" s="423"/>
      <c r="AN52" s="408"/>
      <c r="AO52" s="276"/>
      <c r="AP52" s="354"/>
      <c r="AQ52" s="354"/>
      <c r="AR52" s="276"/>
      <c r="AS52" s="355"/>
      <c r="AT52" s="276"/>
      <c r="AU52" s="412"/>
    </row>
    <row r="53" spans="1:47" s="159" customFormat="1" ht="51.75" customHeight="1" thickBot="1" x14ac:dyDescent="0.3">
      <c r="A53" s="332"/>
      <c r="B53" s="333"/>
      <c r="C53" s="334"/>
      <c r="D53" s="335"/>
      <c r="E53" s="336"/>
      <c r="F53" s="336"/>
      <c r="G53" s="336"/>
      <c r="H53" s="336"/>
      <c r="I53" s="336"/>
      <c r="J53" s="336"/>
      <c r="K53" s="337"/>
      <c r="L53" s="338"/>
      <c r="M53" s="339"/>
      <c r="N53" s="340"/>
      <c r="O53" s="341"/>
      <c r="P53" s="341"/>
      <c r="Q53" s="342"/>
      <c r="R53" s="337"/>
      <c r="S53" s="336"/>
      <c r="T53" s="336"/>
      <c r="U53" s="336"/>
      <c r="V53" s="336"/>
      <c r="W53" s="336"/>
      <c r="X53" s="336"/>
      <c r="Y53" s="336"/>
      <c r="Z53" s="343"/>
      <c r="AA53" s="344"/>
      <c r="AB53" s="345"/>
      <c r="AC53" s="343"/>
      <c r="AD53" s="343"/>
      <c r="AE53" s="343"/>
      <c r="AF53" s="346"/>
      <c r="AG53" s="347"/>
      <c r="AH53" s="348"/>
      <c r="AI53" s="349"/>
      <c r="AJ53" s="350"/>
      <c r="AK53" s="349"/>
      <c r="AL53" s="351"/>
      <c r="AM53" s="352"/>
      <c r="AN53" s="336"/>
      <c r="AO53" s="337"/>
      <c r="AP53" s="353"/>
      <c r="AQ53" s="354"/>
      <c r="AR53" s="276"/>
      <c r="AS53" s="355"/>
      <c r="AT53" s="276"/>
      <c r="AU53" s="356"/>
    </row>
    <row r="54" spans="1:47" s="159" customFormat="1" ht="173.25" x14ac:dyDescent="0.25">
      <c r="A54" s="1083" t="s">
        <v>251</v>
      </c>
      <c r="B54" s="1086" t="s">
        <v>121</v>
      </c>
      <c r="C54" s="1089" t="s">
        <v>58</v>
      </c>
      <c r="D54" s="1089" t="s">
        <v>122</v>
      </c>
      <c r="E54" s="1092" t="s">
        <v>252</v>
      </c>
      <c r="F54" s="1092" t="s">
        <v>88</v>
      </c>
      <c r="G54" s="1092" t="s">
        <v>253</v>
      </c>
      <c r="H54" s="1116" t="s">
        <v>254</v>
      </c>
      <c r="I54" s="1119" t="s">
        <v>255</v>
      </c>
      <c r="J54" s="1098" t="s">
        <v>256</v>
      </c>
      <c r="K54" s="1101">
        <v>1</v>
      </c>
      <c r="L54" s="1104" t="s">
        <v>257</v>
      </c>
      <c r="M54" s="1107">
        <v>0.2</v>
      </c>
      <c r="N54" s="1110" t="s">
        <v>64</v>
      </c>
      <c r="O54" s="1113">
        <v>1</v>
      </c>
      <c r="P54" s="1113">
        <v>0.2</v>
      </c>
      <c r="Q54" s="1072" t="s">
        <v>65</v>
      </c>
      <c r="R54" s="254">
        <v>1</v>
      </c>
      <c r="S54" s="173" t="s">
        <v>258</v>
      </c>
      <c r="T54" s="173" t="s">
        <v>125</v>
      </c>
      <c r="U54" s="173" t="s">
        <v>259</v>
      </c>
      <c r="V54" s="173" t="s">
        <v>260</v>
      </c>
      <c r="W54" s="173" t="s">
        <v>261</v>
      </c>
      <c r="X54" s="173" t="s">
        <v>262</v>
      </c>
      <c r="Y54" s="173" t="s">
        <v>263</v>
      </c>
      <c r="Z54" s="174">
        <v>100</v>
      </c>
      <c r="AA54" s="175" t="s">
        <v>157</v>
      </c>
      <c r="AB54" s="176" t="s">
        <v>157</v>
      </c>
      <c r="AC54" s="177" t="s">
        <v>157</v>
      </c>
      <c r="AD54" s="178">
        <v>100</v>
      </c>
      <c r="AE54" s="178" t="s">
        <v>158</v>
      </c>
      <c r="AF54" s="1051" t="s">
        <v>157</v>
      </c>
      <c r="AG54" s="1054">
        <v>0.2</v>
      </c>
      <c r="AH54" s="1057" t="s">
        <v>94</v>
      </c>
      <c r="AI54" s="1060">
        <v>0.2</v>
      </c>
      <c r="AJ54" s="1063" t="s">
        <v>64</v>
      </c>
      <c r="AK54" s="1060">
        <v>1</v>
      </c>
      <c r="AL54" s="1066" t="s">
        <v>65</v>
      </c>
      <c r="AM54" s="1069" t="s">
        <v>72</v>
      </c>
      <c r="AN54" s="284"/>
      <c r="AO54" s="155"/>
      <c r="AP54" s="282"/>
      <c r="AQ54" s="286"/>
      <c r="AR54" s="149"/>
      <c r="AS54" s="283"/>
      <c r="AT54" s="284"/>
      <c r="AU54" s="180"/>
    </row>
    <row r="55" spans="1:47" s="159" customFormat="1" ht="141.75" x14ac:dyDescent="0.25">
      <c r="A55" s="1084"/>
      <c r="B55" s="1087"/>
      <c r="C55" s="1090"/>
      <c r="D55" s="1090"/>
      <c r="E55" s="1093"/>
      <c r="F55" s="1093"/>
      <c r="G55" s="1093"/>
      <c r="H55" s="1117"/>
      <c r="I55" s="1120"/>
      <c r="J55" s="1099"/>
      <c r="K55" s="1102"/>
      <c r="L55" s="1105"/>
      <c r="M55" s="1108"/>
      <c r="N55" s="1111"/>
      <c r="O55" s="1114"/>
      <c r="P55" s="1114"/>
      <c r="Q55" s="1073"/>
      <c r="R55" s="256">
        <v>2</v>
      </c>
      <c r="S55" s="181" t="s">
        <v>264</v>
      </c>
      <c r="T55" s="181" t="s">
        <v>125</v>
      </c>
      <c r="U55" s="181" t="s">
        <v>265</v>
      </c>
      <c r="V55" s="181" t="s">
        <v>266</v>
      </c>
      <c r="W55" s="181" t="s">
        <v>267</v>
      </c>
      <c r="X55" s="181" t="s">
        <v>268</v>
      </c>
      <c r="Y55" s="181" t="s">
        <v>269</v>
      </c>
      <c r="Z55" s="182">
        <v>100</v>
      </c>
      <c r="AA55" s="183" t="s">
        <v>157</v>
      </c>
      <c r="AB55" s="184" t="s">
        <v>157</v>
      </c>
      <c r="AC55" s="185" t="s">
        <v>157</v>
      </c>
      <c r="AD55" s="186">
        <v>100</v>
      </c>
      <c r="AE55" s="186" t="s">
        <v>158</v>
      </c>
      <c r="AF55" s="1052"/>
      <c r="AG55" s="1055"/>
      <c r="AH55" s="1058"/>
      <c r="AI55" s="1061"/>
      <c r="AJ55" s="1064"/>
      <c r="AK55" s="1061"/>
      <c r="AL55" s="1067"/>
      <c r="AM55" s="1070"/>
      <c r="AN55" s="249"/>
      <c r="AO55" s="156"/>
      <c r="AP55" s="251"/>
      <c r="AQ55" s="279"/>
      <c r="AR55" s="150"/>
      <c r="AS55" s="277"/>
      <c r="AT55" s="249"/>
      <c r="AU55" s="188"/>
    </row>
    <row r="56" spans="1:47" s="159" customFormat="1" ht="126" x14ac:dyDescent="0.25">
      <c r="A56" s="1084"/>
      <c r="B56" s="1087"/>
      <c r="C56" s="1090"/>
      <c r="D56" s="1090"/>
      <c r="E56" s="1093"/>
      <c r="F56" s="1093"/>
      <c r="G56" s="1093"/>
      <c r="H56" s="1117"/>
      <c r="I56" s="1120"/>
      <c r="J56" s="1099"/>
      <c r="K56" s="1102"/>
      <c r="L56" s="1105"/>
      <c r="M56" s="1108"/>
      <c r="N56" s="1111"/>
      <c r="O56" s="1114"/>
      <c r="P56" s="1114"/>
      <c r="Q56" s="1073"/>
      <c r="R56" s="256">
        <v>3</v>
      </c>
      <c r="S56" s="181" t="s">
        <v>270</v>
      </c>
      <c r="T56" s="181" t="s">
        <v>125</v>
      </c>
      <c r="U56" s="181" t="s">
        <v>95</v>
      </c>
      <c r="V56" s="181" t="s">
        <v>271</v>
      </c>
      <c r="W56" s="181" t="s">
        <v>272</v>
      </c>
      <c r="X56" s="181" t="s">
        <v>273</v>
      </c>
      <c r="Y56" s="181" t="s">
        <v>274</v>
      </c>
      <c r="Z56" s="182">
        <v>100</v>
      </c>
      <c r="AA56" s="183" t="s">
        <v>157</v>
      </c>
      <c r="AB56" s="184" t="s">
        <v>157</v>
      </c>
      <c r="AC56" s="185" t="s">
        <v>157</v>
      </c>
      <c r="AD56" s="186">
        <v>100</v>
      </c>
      <c r="AE56" s="186" t="s">
        <v>158</v>
      </c>
      <c r="AF56" s="1052"/>
      <c r="AG56" s="1055"/>
      <c r="AH56" s="1058"/>
      <c r="AI56" s="1061"/>
      <c r="AJ56" s="1064"/>
      <c r="AK56" s="1061"/>
      <c r="AL56" s="1067"/>
      <c r="AM56" s="1070"/>
      <c r="AN56" s="249"/>
      <c r="AO56" s="156"/>
      <c r="AP56" s="251"/>
      <c r="AQ56" s="279"/>
      <c r="AR56" s="150"/>
      <c r="AS56" s="277"/>
      <c r="AT56" s="249"/>
      <c r="AU56" s="188"/>
    </row>
    <row r="57" spans="1:47" s="159" customFormat="1" x14ac:dyDescent="0.25">
      <c r="A57" s="1084"/>
      <c r="B57" s="1087"/>
      <c r="C57" s="1090"/>
      <c r="D57" s="1090"/>
      <c r="E57" s="1093"/>
      <c r="F57" s="1093"/>
      <c r="G57" s="1093"/>
      <c r="H57" s="1117"/>
      <c r="I57" s="1120"/>
      <c r="J57" s="1099"/>
      <c r="K57" s="1102"/>
      <c r="L57" s="1105"/>
      <c r="M57" s="1108"/>
      <c r="N57" s="1111"/>
      <c r="O57" s="1114"/>
      <c r="P57" s="1114"/>
      <c r="Q57" s="1073"/>
      <c r="R57" s="256"/>
      <c r="S57" s="150"/>
      <c r="T57" s="181"/>
      <c r="U57" s="181"/>
      <c r="V57" s="181"/>
      <c r="W57" s="181"/>
      <c r="X57" s="181"/>
      <c r="Y57" s="181"/>
      <c r="Z57" s="182" t="s">
        <v>106</v>
      </c>
      <c r="AA57" s="183" t="s">
        <v>106</v>
      </c>
      <c r="AB57" s="184"/>
      <c r="AC57" s="185" t="s">
        <v>106</v>
      </c>
      <c r="AD57" s="186" t="s">
        <v>106</v>
      </c>
      <c r="AE57" s="186" t="s">
        <v>106</v>
      </c>
      <c r="AF57" s="1052"/>
      <c r="AG57" s="1055"/>
      <c r="AH57" s="1058"/>
      <c r="AI57" s="1061"/>
      <c r="AJ57" s="1064"/>
      <c r="AK57" s="1061"/>
      <c r="AL57" s="1067"/>
      <c r="AM57" s="1070"/>
      <c r="AN57" s="249"/>
      <c r="AO57" s="156"/>
      <c r="AP57" s="251"/>
      <c r="AQ57" s="279"/>
      <c r="AR57" s="150"/>
      <c r="AS57" s="277"/>
      <c r="AT57" s="249"/>
      <c r="AU57" s="188"/>
    </row>
    <row r="58" spans="1:47" s="159" customFormat="1" ht="16.5" thickBot="1" x14ac:dyDescent="0.3">
      <c r="A58" s="1085"/>
      <c r="B58" s="1088"/>
      <c r="C58" s="1091"/>
      <c r="D58" s="1091"/>
      <c r="E58" s="1094"/>
      <c r="F58" s="1094"/>
      <c r="G58" s="1094"/>
      <c r="H58" s="1118"/>
      <c r="I58" s="1121"/>
      <c r="J58" s="1100"/>
      <c r="K58" s="1103"/>
      <c r="L58" s="1106"/>
      <c r="M58" s="1109"/>
      <c r="N58" s="1112"/>
      <c r="O58" s="1115"/>
      <c r="P58" s="1115"/>
      <c r="Q58" s="1074"/>
      <c r="R58" s="257"/>
      <c r="S58" s="151"/>
      <c r="T58" s="189"/>
      <c r="U58" s="189"/>
      <c r="V58" s="189"/>
      <c r="W58" s="189"/>
      <c r="X58" s="189"/>
      <c r="Y58" s="189"/>
      <c r="Z58" s="190" t="s">
        <v>106</v>
      </c>
      <c r="AA58" s="191" t="s">
        <v>106</v>
      </c>
      <c r="AB58" s="192"/>
      <c r="AC58" s="193" t="s">
        <v>106</v>
      </c>
      <c r="AD58" s="194" t="s">
        <v>106</v>
      </c>
      <c r="AE58" s="194" t="s">
        <v>106</v>
      </c>
      <c r="AF58" s="1053"/>
      <c r="AG58" s="1056"/>
      <c r="AH58" s="1059"/>
      <c r="AI58" s="1062"/>
      <c r="AJ58" s="1065"/>
      <c r="AK58" s="1062"/>
      <c r="AL58" s="1068"/>
      <c r="AM58" s="1071"/>
      <c r="AN58" s="252"/>
      <c r="AO58" s="157"/>
      <c r="AP58" s="253"/>
      <c r="AQ58" s="280"/>
      <c r="AR58" s="151"/>
      <c r="AS58" s="281"/>
      <c r="AT58" s="252"/>
      <c r="AU58" s="196"/>
    </row>
    <row r="59" spans="1:47" ht="126" x14ac:dyDescent="0.25">
      <c r="A59" s="1083" t="s">
        <v>275</v>
      </c>
      <c r="B59" s="1086" t="s">
        <v>121</v>
      </c>
      <c r="C59" s="1089" t="s">
        <v>58</v>
      </c>
      <c r="D59" s="1089" t="s">
        <v>122</v>
      </c>
      <c r="E59" s="1092" t="s">
        <v>276</v>
      </c>
      <c r="F59" s="1092" t="s">
        <v>88</v>
      </c>
      <c r="G59" s="1092" t="s">
        <v>277</v>
      </c>
      <c r="H59" s="1116" t="s">
        <v>278</v>
      </c>
      <c r="I59" s="1119" t="s">
        <v>279</v>
      </c>
      <c r="J59" s="1098" t="s">
        <v>256</v>
      </c>
      <c r="K59" s="1101">
        <v>1</v>
      </c>
      <c r="L59" s="1104" t="s">
        <v>257</v>
      </c>
      <c r="M59" s="1107">
        <v>0.2</v>
      </c>
      <c r="N59" s="1110" t="s">
        <v>64</v>
      </c>
      <c r="O59" s="1113">
        <v>1</v>
      </c>
      <c r="P59" s="1113">
        <v>0.2</v>
      </c>
      <c r="Q59" s="1072" t="s">
        <v>65</v>
      </c>
      <c r="R59" s="254">
        <v>1</v>
      </c>
      <c r="S59" s="173" t="s">
        <v>280</v>
      </c>
      <c r="T59" s="173" t="s">
        <v>125</v>
      </c>
      <c r="U59" s="173" t="s">
        <v>281</v>
      </c>
      <c r="V59" s="173" t="s">
        <v>282</v>
      </c>
      <c r="W59" s="173" t="s">
        <v>283</v>
      </c>
      <c r="X59" s="173" t="s">
        <v>284</v>
      </c>
      <c r="Y59" s="173" t="s">
        <v>285</v>
      </c>
      <c r="Z59" s="174">
        <v>100</v>
      </c>
      <c r="AA59" s="175" t="s">
        <v>157</v>
      </c>
      <c r="AB59" s="176" t="s">
        <v>157</v>
      </c>
      <c r="AC59" s="177" t="s">
        <v>157</v>
      </c>
      <c r="AD59" s="178">
        <v>100</v>
      </c>
      <c r="AE59" s="178" t="s">
        <v>158</v>
      </c>
      <c r="AF59" s="1051" t="s">
        <v>157</v>
      </c>
      <c r="AG59" s="1054">
        <v>0.2</v>
      </c>
      <c r="AH59" s="1057" t="s">
        <v>94</v>
      </c>
      <c r="AI59" s="1060">
        <v>0.2</v>
      </c>
      <c r="AJ59" s="1063" t="s">
        <v>64</v>
      </c>
      <c r="AK59" s="1060">
        <v>1</v>
      </c>
      <c r="AL59" s="1066" t="s">
        <v>65</v>
      </c>
      <c r="AM59" s="1069" t="s">
        <v>72</v>
      </c>
      <c r="AN59" s="284"/>
      <c r="AO59" s="149"/>
      <c r="AP59" s="282"/>
      <c r="AQ59" s="286"/>
      <c r="AR59" s="149"/>
      <c r="AS59" s="283"/>
      <c r="AT59" s="284"/>
      <c r="AU59" s="180"/>
    </row>
    <row r="60" spans="1:47" ht="78.75" x14ac:dyDescent="0.25">
      <c r="A60" s="1084"/>
      <c r="B60" s="1087"/>
      <c r="C60" s="1090"/>
      <c r="D60" s="1090"/>
      <c r="E60" s="1093"/>
      <c r="F60" s="1093"/>
      <c r="G60" s="1093"/>
      <c r="H60" s="1117"/>
      <c r="I60" s="1120"/>
      <c r="J60" s="1099"/>
      <c r="K60" s="1102"/>
      <c r="L60" s="1105"/>
      <c r="M60" s="1108"/>
      <c r="N60" s="1111"/>
      <c r="O60" s="1114"/>
      <c r="P60" s="1114"/>
      <c r="Q60" s="1073"/>
      <c r="R60" s="256">
        <v>2</v>
      </c>
      <c r="S60" s="181" t="s">
        <v>286</v>
      </c>
      <c r="T60" s="181" t="s">
        <v>125</v>
      </c>
      <c r="U60" s="181" t="s">
        <v>287</v>
      </c>
      <c r="V60" s="181" t="s">
        <v>288</v>
      </c>
      <c r="W60" s="181" t="s">
        <v>289</v>
      </c>
      <c r="X60" s="181" t="s">
        <v>290</v>
      </c>
      <c r="Y60" s="181" t="s">
        <v>291</v>
      </c>
      <c r="Z60" s="182">
        <v>100</v>
      </c>
      <c r="AA60" s="183" t="s">
        <v>157</v>
      </c>
      <c r="AB60" s="184" t="s">
        <v>157</v>
      </c>
      <c r="AC60" s="185" t="s">
        <v>157</v>
      </c>
      <c r="AD60" s="186">
        <v>100</v>
      </c>
      <c r="AE60" s="186" t="s">
        <v>158</v>
      </c>
      <c r="AF60" s="1052"/>
      <c r="AG60" s="1055"/>
      <c r="AH60" s="1058"/>
      <c r="AI60" s="1061"/>
      <c r="AJ60" s="1064"/>
      <c r="AK60" s="1061"/>
      <c r="AL60" s="1067"/>
      <c r="AM60" s="1070"/>
      <c r="AN60" s="249"/>
      <c r="AO60" s="150"/>
      <c r="AP60" s="251"/>
      <c r="AQ60" s="279"/>
      <c r="AR60" s="150"/>
      <c r="AS60" s="277"/>
      <c r="AT60" s="249"/>
      <c r="AU60" s="188"/>
    </row>
    <row r="61" spans="1:47" ht="110.25" x14ac:dyDescent="0.25">
      <c r="A61" s="1084"/>
      <c r="B61" s="1087"/>
      <c r="C61" s="1090"/>
      <c r="D61" s="1090"/>
      <c r="E61" s="1093"/>
      <c r="F61" s="1093"/>
      <c r="G61" s="1093"/>
      <c r="H61" s="1117"/>
      <c r="I61" s="1120"/>
      <c r="J61" s="1099"/>
      <c r="K61" s="1102"/>
      <c r="L61" s="1105"/>
      <c r="M61" s="1108"/>
      <c r="N61" s="1111"/>
      <c r="O61" s="1114"/>
      <c r="P61" s="1114"/>
      <c r="Q61" s="1073"/>
      <c r="R61" s="256">
        <v>3</v>
      </c>
      <c r="S61" s="181" t="s">
        <v>292</v>
      </c>
      <c r="T61" s="181" t="s">
        <v>293</v>
      </c>
      <c r="U61" s="181" t="s">
        <v>98</v>
      </c>
      <c r="V61" s="181" t="s">
        <v>294</v>
      </c>
      <c r="W61" s="181" t="s">
        <v>295</v>
      </c>
      <c r="X61" s="181" t="s">
        <v>296</v>
      </c>
      <c r="Y61" s="181" t="s">
        <v>285</v>
      </c>
      <c r="Z61" s="182">
        <v>100</v>
      </c>
      <c r="AA61" s="183" t="s">
        <v>157</v>
      </c>
      <c r="AB61" s="184" t="s">
        <v>157</v>
      </c>
      <c r="AC61" s="185" t="s">
        <v>157</v>
      </c>
      <c r="AD61" s="186">
        <v>100</v>
      </c>
      <c r="AE61" s="186" t="s">
        <v>158</v>
      </c>
      <c r="AF61" s="1052"/>
      <c r="AG61" s="1055"/>
      <c r="AH61" s="1058"/>
      <c r="AI61" s="1061"/>
      <c r="AJ61" s="1064"/>
      <c r="AK61" s="1061"/>
      <c r="AL61" s="1067"/>
      <c r="AM61" s="1070"/>
      <c r="AN61" s="249"/>
      <c r="AO61" s="150"/>
      <c r="AP61" s="251"/>
      <c r="AQ61" s="279"/>
      <c r="AR61" s="150"/>
      <c r="AS61" s="277"/>
      <c r="AT61" s="249"/>
      <c r="AU61" s="188"/>
    </row>
    <row r="62" spans="1:47" x14ac:dyDescent="0.25">
      <c r="A62" s="1084"/>
      <c r="B62" s="1087"/>
      <c r="C62" s="1090"/>
      <c r="D62" s="1090"/>
      <c r="E62" s="1093"/>
      <c r="F62" s="1093"/>
      <c r="G62" s="1093"/>
      <c r="H62" s="1117"/>
      <c r="I62" s="1120"/>
      <c r="J62" s="1099"/>
      <c r="K62" s="1102"/>
      <c r="L62" s="1105"/>
      <c r="M62" s="1108"/>
      <c r="N62" s="1111"/>
      <c r="O62" s="1114"/>
      <c r="P62" s="1114"/>
      <c r="Q62" s="1073"/>
      <c r="R62" s="256"/>
      <c r="S62" s="181"/>
      <c r="T62" s="181"/>
      <c r="U62" s="181"/>
      <c r="V62" s="181"/>
      <c r="W62" s="181"/>
      <c r="X62" s="181"/>
      <c r="Y62" s="181"/>
      <c r="Z62" s="182" t="s">
        <v>106</v>
      </c>
      <c r="AA62" s="183" t="s">
        <v>106</v>
      </c>
      <c r="AB62" s="184"/>
      <c r="AC62" s="185" t="s">
        <v>106</v>
      </c>
      <c r="AD62" s="186" t="s">
        <v>106</v>
      </c>
      <c r="AE62" s="186" t="s">
        <v>106</v>
      </c>
      <c r="AF62" s="1052"/>
      <c r="AG62" s="1055"/>
      <c r="AH62" s="1058"/>
      <c r="AI62" s="1061"/>
      <c r="AJ62" s="1064"/>
      <c r="AK62" s="1061"/>
      <c r="AL62" s="1067"/>
      <c r="AM62" s="1070"/>
      <c r="AN62" s="249"/>
      <c r="AO62" s="156"/>
      <c r="AP62" s="251"/>
      <c r="AQ62" s="279"/>
      <c r="AR62" s="150"/>
      <c r="AS62" s="277"/>
      <c r="AT62" s="249"/>
      <c r="AU62" s="188"/>
    </row>
    <row r="63" spans="1:47" ht="16.5" thickBot="1" x14ac:dyDescent="0.3">
      <c r="A63" s="1085"/>
      <c r="B63" s="1088"/>
      <c r="C63" s="1091"/>
      <c r="D63" s="1091"/>
      <c r="E63" s="1094"/>
      <c r="F63" s="1094"/>
      <c r="G63" s="1094"/>
      <c r="H63" s="1118"/>
      <c r="I63" s="1121"/>
      <c r="J63" s="1100"/>
      <c r="K63" s="1103"/>
      <c r="L63" s="1106"/>
      <c r="M63" s="1109"/>
      <c r="N63" s="1112"/>
      <c r="O63" s="1115"/>
      <c r="P63" s="1115"/>
      <c r="Q63" s="1074"/>
      <c r="R63" s="257"/>
      <c r="S63" s="151"/>
      <c r="T63" s="189"/>
      <c r="U63" s="189"/>
      <c r="V63" s="189"/>
      <c r="W63" s="189"/>
      <c r="X63" s="189"/>
      <c r="Y63" s="189"/>
      <c r="Z63" s="190" t="s">
        <v>106</v>
      </c>
      <c r="AA63" s="191" t="s">
        <v>106</v>
      </c>
      <c r="AB63" s="192"/>
      <c r="AC63" s="193" t="s">
        <v>106</v>
      </c>
      <c r="AD63" s="194" t="s">
        <v>106</v>
      </c>
      <c r="AE63" s="194" t="s">
        <v>106</v>
      </c>
      <c r="AF63" s="1053"/>
      <c r="AG63" s="1056"/>
      <c r="AH63" s="1059"/>
      <c r="AI63" s="1062"/>
      <c r="AJ63" s="1065"/>
      <c r="AK63" s="1062"/>
      <c r="AL63" s="1068"/>
      <c r="AM63" s="1071"/>
      <c r="AN63" s="252"/>
      <c r="AO63" s="157"/>
      <c r="AP63" s="253"/>
      <c r="AQ63" s="280"/>
      <c r="AR63" s="151"/>
      <c r="AS63" s="281"/>
      <c r="AT63" s="252"/>
      <c r="AU63" s="196"/>
    </row>
    <row r="64" spans="1:47" s="159" customFormat="1" ht="51.75" customHeight="1" thickBot="1" x14ac:dyDescent="0.3">
      <c r="A64" s="332"/>
      <c r="B64" s="333"/>
      <c r="C64" s="334"/>
      <c r="D64" s="335"/>
      <c r="E64" s="336"/>
      <c r="F64" s="336"/>
      <c r="G64" s="336"/>
      <c r="H64" s="336"/>
      <c r="I64" s="336"/>
      <c r="J64" s="336"/>
      <c r="K64" s="337"/>
      <c r="L64" s="338"/>
      <c r="M64" s="339"/>
      <c r="N64" s="340"/>
      <c r="O64" s="341"/>
      <c r="P64" s="341"/>
      <c r="Q64" s="342"/>
      <c r="R64" s="337"/>
      <c r="S64" s="336"/>
      <c r="T64" s="336"/>
      <c r="U64" s="336"/>
      <c r="V64" s="336"/>
      <c r="W64" s="336"/>
      <c r="X64" s="336"/>
      <c r="Y64" s="336"/>
      <c r="Z64" s="343"/>
      <c r="AA64" s="344"/>
      <c r="AB64" s="345"/>
      <c r="AC64" s="343"/>
      <c r="AD64" s="343"/>
      <c r="AE64" s="343"/>
      <c r="AF64" s="346"/>
      <c r="AG64" s="347"/>
      <c r="AH64" s="348"/>
      <c r="AI64" s="349"/>
      <c r="AJ64" s="350"/>
      <c r="AK64" s="349"/>
      <c r="AL64" s="351"/>
      <c r="AM64" s="352"/>
      <c r="AN64" s="336"/>
      <c r="AO64" s="337"/>
      <c r="AP64" s="353"/>
      <c r="AQ64" s="354"/>
      <c r="AR64" s="276"/>
      <c r="AS64" s="355"/>
      <c r="AT64" s="276"/>
      <c r="AU64" s="356"/>
    </row>
    <row r="65" spans="1:47" s="159" customFormat="1" ht="24.75" customHeight="1" x14ac:dyDescent="0.25">
      <c r="A65" s="1083" t="s">
        <v>297</v>
      </c>
      <c r="B65" s="1086" t="s">
        <v>6</v>
      </c>
      <c r="C65" s="1089" t="s">
        <v>58</v>
      </c>
      <c r="D65" s="1089" t="s">
        <v>96</v>
      </c>
      <c r="E65" s="1092" t="s">
        <v>298</v>
      </c>
      <c r="F65" s="1092" t="s">
        <v>97</v>
      </c>
      <c r="G65" s="1092" t="s">
        <v>299</v>
      </c>
      <c r="H65" s="1092" t="s">
        <v>300</v>
      </c>
      <c r="I65" s="1095" t="s">
        <v>301</v>
      </c>
      <c r="J65" s="1098" t="s">
        <v>256</v>
      </c>
      <c r="K65" s="1101">
        <v>2</v>
      </c>
      <c r="L65" s="1104" t="s">
        <v>150</v>
      </c>
      <c r="M65" s="1107">
        <v>0.4</v>
      </c>
      <c r="N65" s="1110" t="s">
        <v>64</v>
      </c>
      <c r="O65" s="1113">
        <v>1</v>
      </c>
      <c r="P65" s="1113">
        <v>0.4</v>
      </c>
      <c r="Q65" s="1072" t="s">
        <v>65</v>
      </c>
      <c r="R65" s="254">
        <v>1</v>
      </c>
      <c r="S65" s="173" t="s">
        <v>302</v>
      </c>
      <c r="T65" s="173" t="s">
        <v>303</v>
      </c>
      <c r="U65" s="173" t="s">
        <v>114</v>
      </c>
      <c r="V65" s="173" t="s">
        <v>304</v>
      </c>
      <c r="W65" s="173" t="s">
        <v>305</v>
      </c>
      <c r="X65" s="173" t="s">
        <v>306</v>
      </c>
      <c r="Y65" s="173" t="s">
        <v>307</v>
      </c>
      <c r="Z65" s="174">
        <v>100</v>
      </c>
      <c r="AA65" s="175" t="s">
        <v>157</v>
      </c>
      <c r="AB65" s="176" t="s">
        <v>157</v>
      </c>
      <c r="AC65" s="177" t="s">
        <v>157</v>
      </c>
      <c r="AD65" s="178">
        <v>100</v>
      </c>
      <c r="AE65" s="178" t="s">
        <v>158</v>
      </c>
      <c r="AF65" s="1051" t="str">
        <f>IFERROR(IF(AVERAGE(AD65:AD69)&lt;50,"DÉBIL",IF(AND(AVERAGE(AD65:AD69)&gt;=50,AVERAGE(AD65:AD69)&lt;100),"MODERADO",IF(AVERAGE(AD65:AD69)=100,"FUERTE",""))),"")</f>
        <v>FUERTE</v>
      </c>
      <c r="AG65" s="1054">
        <f>IFERROR(IF(M65=0.2,0.2,IF(AF65="DÉBIL",M65,IF(AF65="MODERADO",M65-0.2,IF(AND(AF65="FUERTE",M65=0.4),M65-0.2,IF(AF65="FUERTE",M65-0.4,""))))),"")</f>
        <v>0.2</v>
      </c>
      <c r="AH65" s="1057" t="str">
        <f>IFERROR(IF(AG65="","",IF(AG65=0.2,"Muy Baja",IF(AG65=0.4,"Baja",IF(AG65=0.6,"Media",IF(AG65=0.8,"Alta","Muy Alta"))))),"")</f>
        <v>Muy Baja</v>
      </c>
      <c r="AI65" s="1060">
        <f>+AG65</f>
        <v>0.2</v>
      </c>
      <c r="AJ65" s="1063" t="str">
        <f>+N65</f>
        <v>Catastrófico</v>
      </c>
      <c r="AK65" s="1060">
        <f>IFERROR(IF(AJ65="","",IF(AJ65="Catastrófico",1,IF(AJ65="Mayor",0.8,IF(AJ65="Moderado",0.6,"")))),"")</f>
        <v>1</v>
      </c>
      <c r="AL65" s="1066" t="str">
        <f>IFERROR(IF(OR(AND(AH65="Muy Baja",AJ65="Leve"),AND(AH65="Muy Baja",AJ65="Menor"),AND(AH65="Baja",AJ65="Leve")),"Bajo",IF(OR(AND(AH65="Muy baja",AJ65="Moderado"),AND(AH65="Baja",AJ65="Menor"),AND(AH65="Baja",AJ65="Moderado"),AND(AH65="Media",AJ65="Leve"),AND(AH65="Media",AJ65="Menor"),AND(AH65="Media",AJ65="Moderado"),AND(AH65="Alta",AJ65="Leve"),AND(AH65="Alta",AJ65="Menor")),"Moderado",IF(OR(AND(AH65="Muy Baja",AJ65="Mayor"),AND(AH65="Baja",AJ65="Mayor"),AND(AH65="Media",AJ65="Mayor"),AND(AH65="Alta",AJ65="Moderado"),AND(AH65="Alta",AJ65="Mayor"),AND(AH65="Muy Alta",AJ65="Leve"),AND(AH65="Muy Alta",AJ65="Menor"),AND(AH65="Muy Alta",AJ65="Moderado"),AND(AH65="Muy Alta",AJ65="Mayor")),"Alto",IF(OR(AND(AH65="Muy Baja",AJ65="Catastrófico"),AND(AH65="Baja",AJ65="Catastrófico"),AND(AH65="Media",AJ65="Catastrófico"),AND(AH65="Alta",AJ65="Catastrófico"),AND(AH65="Muy Alta",AJ65="Catastrófico")),"Extremo","")))),"")</f>
        <v>Extremo</v>
      </c>
      <c r="AM65" s="1069" t="s">
        <v>72</v>
      </c>
      <c r="AN65" s="173" t="s">
        <v>308</v>
      </c>
      <c r="AO65" s="238" t="s">
        <v>303</v>
      </c>
      <c r="AP65" s="282">
        <v>44926</v>
      </c>
      <c r="AQ65" s="286"/>
      <c r="AR65" s="286"/>
      <c r="AS65" s="283"/>
      <c r="AT65" s="284"/>
      <c r="AU65" s="285"/>
    </row>
    <row r="66" spans="1:47" s="159" customFormat="1" ht="24.75" customHeight="1" x14ac:dyDescent="0.25">
      <c r="A66" s="1084"/>
      <c r="B66" s="1087"/>
      <c r="C66" s="1090"/>
      <c r="D66" s="1090"/>
      <c r="E66" s="1093"/>
      <c r="F66" s="1093"/>
      <c r="G66" s="1093"/>
      <c r="H66" s="1093"/>
      <c r="I66" s="1096"/>
      <c r="J66" s="1099"/>
      <c r="K66" s="1102"/>
      <c r="L66" s="1105"/>
      <c r="M66" s="1108"/>
      <c r="N66" s="1111"/>
      <c r="O66" s="1114"/>
      <c r="P66" s="1114"/>
      <c r="Q66" s="1073"/>
      <c r="R66" s="256">
        <v>2</v>
      </c>
      <c r="S66" s="173" t="s">
        <v>309</v>
      </c>
      <c r="T66" s="173" t="s">
        <v>303</v>
      </c>
      <c r="U66" s="173" t="s">
        <v>114</v>
      </c>
      <c r="V66" s="173" t="s">
        <v>310</v>
      </c>
      <c r="W66" s="173" t="s">
        <v>311</v>
      </c>
      <c r="X66" s="173" t="s">
        <v>312</v>
      </c>
      <c r="Y66" s="173" t="s">
        <v>313</v>
      </c>
      <c r="Z66" s="182">
        <v>100</v>
      </c>
      <c r="AA66" s="183" t="s">
        <v>157</v>
      </c>
      <c r="AB66" s="184" t="s">
        <v>157</v>
      </c>
      <c r="AC66" s="185" t="s">
        <v>157</v>
      </c>
      <c r="AD66" s="186">
        <v>100</v>
      </c>
      <c r="AE66" s="186" t="s">
        <v>158</v>
      </c>
      <c r="AF66" s="1052"/>
      <c r="AG66" s="1055"/>
      <c r="AH66" s="1058"/>
      <c r="AI66" s="1061"/>
      <c r="AJ66" s="1064"/>
      <c r="AK66" s="1061"/>
      <c r="AL66" s="1067"/>
      <c r="AM66" s="1070"/>
      <c r="AN66" s="173" t="s">
        <v>314</v>
      </c>
      <c r="AO66" s="238" t="s">
        <v>303</v>
      </c>
      <c r="AP66" s="282">
        <v>44926</v>
      </c>
      <c r="AQ66" s="286"/>
      <c r="AR66" s="150"/>
      <c r="AS66" s="277"/>
      <c r="AT66" s="249"/>
      <c r="AU66" s="285"/>
    </row>
    <row r="67" spans="1:47" s="159" customFormat="1" ht="24.75" customHeight="1" x14ac:dyDescent="0.25">
      <c r="A67" s="1084"/>
      <c r="B67" s="1087"/>
      <c r="C67" s="1090"/>
      <c r="D67" s="1090"/>
      <c r="E67" s="1093"/>
      <c r="F67" s="1093"/>
      <c r="G67" s="1093"/>
      <c r="H67" s="1093"/>
      <c r="I67" s="1096"/>
      <c r="J67" s="1099"/>
      <c r="K67" s="1102"/>
      <c r="L67" s="1105"/>
      <c r="M67" s="1108"/>
      <c r="N67" s="1111"/>
      <c r="O67" s="1114"/>
      <c r="P67" s="1114"/>
      <c r="Q67" s="1073"/>
      <c r="R67" s="256"/>
      <c r="S67" s="150"/>
      <c r="T67" s="181"/>
      <c r="U67" s="181"/>
      <c r="V67" s="181"/>
      <c r="W67" s="181"/>
      <c r="X67" s="181"/>
      <c r="Y67" s="181"/>
      <c r="Z67" s="182" t="str">
        <f t="shared" ref="Z67:Z69" si="0">IFERROR(HLOOKUP($R67,Evaluación_diseño_control,10,FALSE),"")</f>
        <v/>
      </c>
      <c r="AA67" s="183" t="str">
        <f t="shared" ref="AA67:AA69" si="1">IF(AND(Z67&gt;0,Z67&lt;=85),"DÉBIL",IF(AND(Z67&gt;85,Z67&lt;=95),"MODERADO",IF(AND(Z67&gt;95,Z67&lt;=100),"FUERTE","")))</f>
        <v/>
      </c>
      <c r="AB67" s="184"/>
      <c r="AC67" s="185" t="str">
        <f>IF(AND(AA67="FUERTE",AB67="FUERTE"),"FUERTE",IF(OR(AND(AA67="FUERTE",AB67="MODERADO"),AND(AA67="MODERADO",AB67="FUERTE"),AND(AA67="MODERADO",AB67="MODERADO")),"MODERADO",IF(OR(AND(AA67="FUERTE",AB67="DÉBIL"),AND(AA67="MODERADO",AB67="DÉBIL"),AND(AA67="DÉBIL",AB67="FUERTE"),AND(AA67="DÉBIL",AB67="MODERADO"),AND(AA67="DÉBIL",AB67="DÉBIL")),"DÉBIL","")))</f>
        <v/>
      </c>
      <c r="AD67" s="186" t="str">
        <f t="shared" ref="AD67:AD69" si="2">(IF(AC67="DÉBIL",0,IF(AC67="MODERADO",50,IF(AC67="FUERTE",100,""))))</f>
        <v/>
      </c>
      <c r="AE67" s="186" t="str">
        <f t="shared" ref="AE67:AE69" si="3">IFERROR((IF(AC67="FUERTE","NO",IF(OR(AC67="MODERADO",AC67="DÉBIL"),"SI",""))),"")</f>
        <v/>
      </c>
      <c r="AF67" s="1052"/>
      <c r="AG67" s="1055"/>
      <c r="AH67" s="1058"/>
      <c r="AI67" s="1061"/>
      <c r="AJ67" s="1064"/>
      <c r="AK67" s="1061"/>
      <c r="AL67" s="1067"/>
      <c r="AM67" s="1070"/>
      <c r="AN67" s="249"/>
      <c r="AO67" s="156"/>
      <c r="AP67" s="251"/>
      <c r="AQ67" s="279"/>
      <c r="AR67" s="150"/>
      <c r="AS67" s="277"/>
      <c r="AT67" s="249"/>
      <c r="AU67" s="188"/>
    </row>
    <row r="68" spans="1:47" s="159" customFormat="1" ht="24.75" customHeight="1" x14ac:dyDescent="0.25">
      <c r="A68" s="1084"/>
      <c r="B68" s="1087"/>
      <c r="C68" s="1090"/>
      <c r="D68" s="1090"/>
      <c r="E68" s="1093"/>
      <c r="F68" s="1093"/>
      <c r="G68" s="1093"/>
      <c r="H68" s="1093"/>
      <c r="I68" s="1096"/>
      <c r="J68" s="1099"/>
      <c r="K68" s="1102"/>
      <c r="L68" s="1105"/>
      <c r="M68" s="1108"/>
      <c r="N68" s="1111"/>
      <c r="O68" s="1114"/>
      <c r="P68" s="1114"/>
      <c r="Q68" s="1073"/>
      <c r="R68" s="256"/>
      <c r="S68" s="150"/>
      <c r="T68" s="181"/>
      <c r="U68" s="181"/>
      <c r="V68" s="181"/>
      <c r="W68" s="181"/>
      <c r="X68" s="181"/>
      <c r="Y68" s="181"/>
      <c r="Z68" s="182" t="str">
        <f t="shared" si="0"/>
        <v/>
      </c>
      <c r="AA68" s="183" t="str">
        <f t="shared" si="1"/>
        <v/>
      </c>
      <c r="AB68" s="184"/>
      <c r="AC68" s="185" t="str">
        <f t="shared" ref="AC68:AC69" si="4">IF(AND(AA68="FUERTE",AB68="FUERTE"),"FUERTE",IF(OR(AND(AA68="FUERTE",AB68="MODERADO"),AND(AA68="MODERADO",AB68="FUERTE"),AND(AA68="MODERADO",AB68="MODERADO")),"MODERADO",IF(OR(AND(AA68="FUERTE",AB68="DEBIL"),AND(AA68="MODERADO",AB68="DEBIL"),AND(AA68="DEBIL",AB68="FUERTE"),AND(AA68="DEBIL",AB68="MODERADO"),AND(AA68="DEBIL",AB68="DEBIL")),"DEBIL","")))</f>
        <v/>
      </c>
      <c r="AD68" s="186" t="str">
        <f t="shared" si="2"/>
        <v/>
      </c>
      <c r="AE68" s="186" t="str">
        <f t="shared" si="3"/>
        <v/>
      </c>
      <c r="AF68" s="1052"/>
      <c r="AG68" s="1055"/>
      <c r="AH68" s="1058"/>
      <c r="AI68" s="1061"/>
      <c r="AJ68" s="1064"/>
      <c r="AK68" s="1061"/>
      <c r="AL68" s="1067"/>
      <c r="AM68" s="1070"/>
      <c r="AN68" s="249"/>
      <c r="AO68" s="156"/>
      <c r="AP68" s="251"/>
      <c r="AQ68" s="279"/>
      <c r="AR68" s="150"/>
      <c r="AS68" s="277"/>
      <c r="AT68" s="249"/>
      <c r="AU68" s="188"/>
    </row>
    <row r="69" spans="1:47" s="159" customFormat="1" ht="24.75" customHeight="1" thickBot="1" x14ac:dyDescent="0.3">
      <c r="A69" s="1085"/>
      <c r="B69" s="1088"/>
      <c r="C69" s="1091"/>
      <c r="D69" s="1091"/>
      <c r="E69" s="1094"/>
      <c r="F69" s="1094"/>
      <c r="G69" s="1094"/>
      <c r="H69" s="1094"/>
      <c r="I69" s="1097"/>
      <c r="J69" s="1100"/>
      <c r="K69" s="1103"/>
      <c r="L69" s="1106"/>
      <c r="M69" s="1109"/>
      <c r="N69" s="1112"/>
      <c r="O69" s="1115"/>
      <c r="P69" s="1115"/>
      <c r="Q69" s="1074"/>
      <c r="R69" s="257"/>
      <c r="S69" s="151"/>
      <c r="T69" s="189"/>
      <c r="U69" s="189"/>
      <c r="V69" s="189"/>
      <c r="W69" s="189"/>
      <c r="X69" s="189"/>
      <c r="Y69" s="189"/>
      <c r="Z69" s="190" t="str">
        <f t="shared" si="0"/>
        <v/>
      </c>
      <c r="AA69" s="191" t="str">
        <f t="shared" si="1"/>
        <v/>
      </c>
      <c r="AB69" s="192"/>
      <c r="AC69" s="193" t="str">
        <f t="shared" si="4"/>
        <v/>
      </c>
      <c r="AD69" s="194" t="str">
        <f t="shared" si="2"/>
        <v/>
      </c>
      <c r="AE69" s="194" t="str">
        <f t="shared" si="3"/>
        <v/>
      </c>
      <c r="AF69" s="1053"/>
      <c r="AG69" s="1056"/>
      <c r="AH69" s="1059"/>
      <c r="AI69" s="1062"/>
      <c r="AJ69" s="1065"/>
      <c r="AK69" s="1062"/>
      <c r="AL69" s="1068"/>
      <c r="AM69" s="1071"/>
      <c r="AN69" s="252"/>
      <c r="AO69" s="157"/>
      <c r="AP69" s="253"/>
      <c r="AQ69" s="280"/>
      <c r="AR69" s="151"/>
      <c r="AS69" s="281"/>
      <c r="AT69" s="252"/>
      <c r="AU69" s="196"/>
    </row>
    <row r="70" spans="1:47" ht="24.75" customHeight="1" thickBot="1" x14ac:dyDescent="0.3">
      <c r="A70" s="1083" t="s">
        <v>315</v>
      </c>
      <c r="B70" s="1086" t="s">
        <v>6</v>
      </c>
      <c r="C70" s="1089" t="s">
        <v>58</v>
      </c>
      <c r="D70" s="1089" t="s">
        <v>96</v>
      </c>
      <c r="E70" s="1092" t="s">
        <v>316</v>
      </c>
      <c r="F70" s="1092" t="s">
        <v>97</v>
      </c>
      <c r="G70" s="1092" t="s">
        <v>317</v>
      </c>
      <c r="H70" s="1092" t="s">
        <v>318</v>
      </c>
      <c r="I70" s="1095" t="s">
        <v>319</v>
      </c>
      <c r="J70" s="1098" t="s">
        <v>256</v>
      </c>
      <c r="K70" s="1101">
        <v>2</v>
      </c>
      <c r="L70" s="1104" t="s">
        <v>150</v>
      </c>
      <c r="M70" s="1107">
        <v>0.4</v>
      </c>
      <c r="N70" s="1110" t="s">
        <v>64</v>
      </c>
      <c r="O70" s="1113">
        <v>1</v>
      </c>
      <c r="P70" s="1113">
        <v>0.4</v>
      </c>
      <c r="Q70" s="1072" t="s">
        <v>65</v>
      </c>
      <c r="R70" s="254">
        <v>1</v>
      </c>
      <c r="S70" s="173" t="s">
        <v>320</v>
      </c>
      <c r="T70" s="173" t="s">
        <v>303</v>
      </c>
      <c r="U70" s="173" t="s">
        <v>84</v>
      </c>
      <c r="V70" s="173" t="s">
        <v>321</v>
      </c>
      <c r="W70" s="173" t="s">
        <v>322</v>
      </c>
      <c r="X70" s="181" t="s">
        <v>323</v>
      </c>
      <c r="Y70" s="173" t="s">
        <v>324</v>
      </c>
      <c r="Z70" s="174">
        <v>100</v>
      </c>
      <c r="AA70" s="175" t="s">
        <v>157</v>
      </c>
      <c r="AB70" s="176" t="s">
        <v>157</v>
      </c>
      <c r="AC70" s="177" t="s">
        <v>157</v>
      </c>
      <c r="AD70" s="178">
        <v>100</v>
      </c>
      <c r="AE70" s="178" t="s">
        <v>158</v>
      </c>
      <c r="AF70" s="1051" t="s">
        <v>157</v>
      </c>
      <c r="AG70" s="1054">
        <v>0.2</v>
      </c>
      <c r="AH70" s="1057" t="s">
        <v>94</v>
      </c>
      <c r="AI70" s="1060">
        <v>0.2</v>
      </c>
      <c r="AJ70" s="1063" t="s">
        <v>64</v>
      </c>
      <c r="AK70" s="1060">
        <v>1</v>
      </c>
      <c r="AL70" s="1066" t="s">
        <v>65</v>
      </c>
      <c r="AM70" s="1069" t="s">
        <v>72</v>
      </c>
      <c r="AN70" s="173" t="s">
        <v>325</v>
      </c>
      <c r="AO70" s="238" t="s">
        <v>303</v>
      </c>
      <c r="AP70" s="282">
        <v>44926</v>
      </c>
      <c r="AQ70" s="286"/>
      <c r="AR70" s="149"/>
      <c r="AS70" s="283"/>
      <c r="AT70" s="284"/>
      <c r="AU70" s="285"/>
    </row>
    <row r="71" spans="1:47" ht="24.75" customHeight="1" x14ac:dyDescent="0.25">
      <c r="A71" s="1084"/>
      <c r="B71" s="1087"/>
      <c r="C71" s="1090"/>
      <c r="D71" s="1090"/>
      <c r="E71" s="1093"/>
      <c r="F71" s="1093"/>
      <c r="G71" s="1093"/>
      <c r="H71" s="1093"/>
      <c r="I71" s="1096"/>
      <c r="J71" s="1099"/>
      <c r="K71" s="1102"/>
      <c r="L71" s="1105"/>
      <c r="M71" s="1108"/>
      <c r="N71" s="1111"/>
      <c r="O71" s="1114"/>
      <c r="P71" s="1114"/>
      <c r="Q71" s="1073"/>
      <c r="R71" s="256">
        <v>2</v>
      </c>
      <c r="S71" s="173" t="s">
        <v>326</v>
      </c>
      <c r="T71" s="173" t="s">
        <v>303</v>
      </c>
      <c r="U71" s="173" t="s">
        <v>84</v>
      </c>
      <c r="V71" s="173" t="s">
        <v>327</v>
      </c>
      <c r="W71" s="181" t="s">
        <v>328</v>
      </c>
      <c r="X71" s="181" t="s">
        <v>329</v>
      </c>
      <c r="Y71" s="173" t="s">
        <v>324</v>
      </c>
      <c r="Z71" s="182">
        <v>100</v>
      </c>
      <c r="AA71" s="183" t="s">
        <v>157</v>
      </c>
      <c r="AB71" s="184" t="s">
        <v>157</v>
      </c>
      <c r="AC71" s="185" t="s">
        <v>157</v>
      </c>
      <c r="AD71" s="186">
        <v>100</v>
      </c>
      <c r="AE71" s="186" t="s">
        <v>158</v>
      </c>
      <c r="AF71" s="1052"/>
      <c r="AG71" s="1055"/>
      <c r="AH71" s="1058"/>
      <c r="AI71" s="1061"/>
      <c r="AJ71" s="1064"/>
      <c r="AK71" s="1061"/>
      <c r="AL71" s="1067"/>
      <c r="AM71" s="1070"/>
      <c r="AN71" s="173" t="s">
        <v>330</v>
      </c>
      <c r="AO71" s="238" t="s">
        <v>303</v>
      </c>
      <c r="AP71" s="282">
        <v>44926</v>
      </c>
      <c r="AQ71" s="286"/>
      <c r="AR71" s="149"/>
      <c r="AS71" s="277"/>
      <c r="AT71" s="149"/>
      <c r="AU71" s="278"/>
    </row>
    <row r="72" spans="1:47" ht="24.75" customHeight="1" x14ac:dyDescent="0.25">
      <c r="A72" s="1084"/>
      <c r="B72" s="1087"/>
      <c r="C72" s="1090"/>
      <c r="D72" s="1090"/>
      <c r="E72" s="1093"/>
      <c r="F72" s="1093"/>
      <c r="G72" s="1093"/>
      <c r="H72" s="1093"/>
      <c r="I72" s="1096"/>
      <c r="J72" s="1099"/>
      <c r="K72" s="1102"/>
      <c r="L72" s="1105"/>
      <c r="M72" s="1108"/>
      <c r="N72" s="1111"/>
      <c r="O72" s="1114"/>
      <c r="P72" s="1114"/>
      <c r="Q72" s="1073"/>
      <c r="R72" s="256"/>
      <c r="S72" s="150"/>
      <c r="T72" s="181"/>
      <c r="U72" s="181"/>
      <c r="V72" s="181"/>
      <c r="W72" s="181"/>
      <c r="X72" s="181"/>
      <c r="Y72" s="181"/>
      <c r="Z72" s="182" t="s">
        <v>106</v>
      </c>
      <c r="AA72" s="183" t="s">
        <v>106</v>
      </c>
      <c r="AB72" s="184"/>
      <c r="AC72" s="185" t="s">
        <v>106</v>
      </c>
      <c r="AD72" s="186" t="s">
        <v>106</v>
      </c>
      <c r="AE72" s="186" t="s">
        <v>106</v>
      </c>
      <c r="AF72" s="1052"/>
      <c r="AG72" s="1055"/>
      <c r="AH72" s="1058"/>
      <c r="AI72" s="1061"/>
      <c r="AJ72" s="1064"/>
      <c r="AK72" s="1061"/>
      <c r="AL72" s="1067"/>
      <c r="AM72" s="1070"/>
      <c r="AN72" s="249"/>
      <c r="AO72" s="156"/>
      <c r="AP72" s="251"/>
      <c r="AQ72" s="279"/>
      <c r="AR72" s="150"/>
      <c r="AS72" s="277"/>
      <c r="AT72" s="249"/>
      <c r="AU72" s="188"/>
    </row>
    <row r="73" spans="1:47" ht="24.75" customHeight="1" x14ac:dyDescent="0.25">
      <c r="A73" s="1084"/>
      <c r="B73" s="1087"/>
      <c r="C73" s="1090"/>
      <c r="D73" s="1090"/>
      <c r="E73" s="1093"/>
      <c r="F73" s="1093"/>
      <c r="G73" s="1093"/>
      <c r="H73" s="1093"/>
      <c r="I73" s="1096"/>
      <c r="J73" s="1099"/>
      <c r="K73" s="1102"/>
      <c r="L73" s="1105"/>
      <c r="M73" s="1108"/>
      <c r="N73" s="1111"/>
      <c r="O73" s="1114"/>
      <c r="P73" s="1114"/>
      <c r="Q73" s="1073"/>
      <c r="R73" s="256"/>
      <c r="S73" s="150"/>
      <c r="T73" s="181"/>
      <c r="U73" s="181"/>
      <c r="V73" s="181"/>
      <c r="W73" s="181"/>
      <c r="X73" s="181"/>
      <c r="Y73" s="181"/>
      <c r="Z73" s="182" t="s">
        <v>106</v>
      </c>
      <c r="AA73" s="183" t="s">
        <v>106</v>
      </c>
      <c r="AB73" s="184"/>
      <c r="AC73" s="185" t="s">
        <v>106</v>
      </c>
      <c r="AD73" s="186" t="s">
        <v>106</v>
      </c>
      <c r="AE73" s="186" t="s">
        <v>106</v>
      </c>
      <c r="AF73" s="1052"/>
      <c r="AG73" s="1055"/>
      <c r="AH73" s="1058"/>
      <c r="AI73" s="1061"/>
      <c r="AJ73" s="1064"/>
      <c r="AK73" s="1061"/>
      <c r="AL73" s="1067"/>
      <c r="AM73" s="1070"/>
      <c r="AN73" s="249"/>
      <c r="AO73" s="156"/>
      <c r="AP73" s="251"/>
      <c r="AQ73" s="279"/>
      <c r="AR73" s="150"/>
      <c r="AS73" s="277"/>
      <c r="AT73" s="249"/>
      <c r="AU73" s="188"/>
    </row>
    <row r="74" spans="1:47" ht="24.75" customHeight="1" thickBot="1" x14ac:dyDescent="0.3">
      <c r="A74" s="1085"/>
      <c r="B74" s="1088"/>
      <c r="C74" s="1091"/>
      <c r="D74" s="1091"/>
      <c r="E74" s="1094"/>
      <c r="F74" s="1094"/>
      <c r="G74" s="1094"/>
      <c r="H74" s="1094"/>
      <c r="I74" s="1097"/>
      <c r="J74" s="1100"/>
      <c r="K74" s="1103"/>
      <c r="L74" s="1106"/>
      <c r="M74" s="1109"/>
      <c r="N74" s="1112"/>
      <c r="O74" s="1115"/>
      <c r="P74" s="1115"/>
      <c r="Q74" s="1074"/>
      <c r="R74" s="257"/>
      <c r="S74" s="151"/>
      <c r="T74" s="189"/>
      <c r="U74" s="189"/>
      <c r="V74" s="189"/>
      <c r="W74" s="189"/>
      <c r="X74" s="189"/>
      <c r="Y74" s="189"/>
      <c r="Z74" s="190" t="s">
        <v>106</v>
      </c>
      <c r="AA74" s="191" t="s">
        <v>106</v>
      </c>
      <c r="AB74" s="192"/>
      <c r="AC74" s="193" t="s">
        <v>106</v>
      </c>
      <c r="AD74" s="194" t="s">
        <v>106</v>
      </c>
      <c r="AE74" s="194" t="s">
        <v>106</v>
      </c>
      <c r="AF74" s="1053"/>
      <c r="AG74" s="1056"/>
      <c r="AH74" s="1059"/>
      <c r="AI74" s="1062"/>
      <c r="AJ74" s="1065"/>
      <c r="AK74" s="1062"/>
      <c r="AL74" s="1068"/>
      <c r="AM74" s="1071"/>
      <c r="AN74" s="252"/>
      <c r="AO74" s="157"/>
      <c r="AP74" s="253"/>
      <c r="AQ74" s="280"/>
      <c r="AR74" s="151"/>
      <c r="AS74" s="281"/>
      <c r="AT74" s="252"/>
      <c r="AU74" s="196"/>
    </row>
    <row r="75" spans="1:47" s="159" customFormat="1" x14ac:dyDescent="0.25">
      <c r="A75" s="332"/>
      <c r="B75" s="333"/>
      <c r="C75" s="334"/>
      <c r="D75" s="335"/>
      <c r="E75" s="336"/>
      <c r="F75" s="336"/>
      <c r="G75" s="336"/>
      <c r="H75" s="336"/>
      <c r="I75" s="336"/>
      <c r="J75" s="336"/>
      <c r="K75" s="337"/>
      <c r="L75" s="338"/>
      <c r="M75" s="339"/>
      <c r="N75" s="340"/>
      <c r="O75" s="341"/>
      <c r="P75" s="341"/>
      <c r="Q75" s="342"/>
      <c r="R75" s="337"/>
      <c r="S75" s="336"/>
      <c r="T75" s="336"/>
      <c r="U75" s="336"/>
      <c r="V75" s="336"/>
      <c r="W75" s="336"/>
      <c r="X75" s="336"/>
      <c r="Y75" s="336"/>
      <c r="Z75" s="343"/>
      <c r="AA75" s="344"/>
      <c r="AB75" s="345"/>
      <c r="AC75" s="343"/>
      <c r="AD75" s="343"/>
      <c r="AE75" s="343"/>
      <c r="AF75" s="346"/>
      <c r="AG75" s="347"/>
      <c r="AH75" s="348"/>
      <c r="AI75" s="349"/>
      <c r="AJ75" s="350"/>
      <c r="AK75" s="349"/>
      <c r="AL75" s="351"/>
      <c r="AM75" s="352"/>
      <c r="AN75" s="336"/>
      <c r="AO75" s="337"/>
      <c r="AP75" s="353"/>
      <c r="AQ75" s="354"/>
      <c r="AR75" s="276"/>
      <c r="AS75" s="355"/>
      <c r="AT75" s="276"/>
      <c r="AU75" s="356"/>
    </row>
    <row r="76" spans="1:47" s="159" customFormat="1" x14ac:dyDescent="0.25">
      <c r="A76" s="332"/>
      <c r="B76" s="333"/>
      <c r="C76" s="334"/>
      <c r="D76" s="335"/>
      <c r="E76" s="336"/>
      <c r="F76" s="336"/>
      <c r="G76" s="336"/>
      <c r="H76" s="336"/>
      <c r="I76" s="336"/>
      <c r="J76" s="336"/>
      <c r="K76" s="337"/>
      <c r="L76" s="338"/>
      <c r="M76" s="339"/>
      <c r="N76" s="340"/>
      <c r="O76" s="341"/>
      <c r="P76" s="341"/>
      <c r="Q76" s="342"/>
      <c r="R76" s="337"/>
      <c r="S76" s="336"/>
      <c r="T76" s="336"/>
      <c r="U76" s="336"/>
      <c r="V76" s="336"/>
      <c r="W76" s="336"/>
      <c r="X76" s="336"/>
      <c r="Y76" s="336"/>
      <c r="Z76" s="343"/>
      <c r="AA76" s="344"/>
      <c r="AB76" s="345"/>
      <c r="AC76" s="343"/>
      <c r="AD76" s="343"/>
      <c r="AE76" s="343"/>
      <c r="AF76" s="346"/>
      <c r="AG76" s="347"/>
      <c r="AH76" s="348"/>
      <c r="AI76" s="349"/>
      <c r="AJ76" s="350"/>
      <c r="AK76" s="349"/>
      <c r="AL76" s="351"/>
      <c r="AM76" s="352"/>
      <c r="AN76" s="336"/>
      <c r="AO76" s="337"/>
      <c r="AP76" s="353"/>
      <c r="AQ76" s="354"/>
      <c r="AR76" s="276"/>
      <c r="AS76" s="355"/>
      <c r="AT76" s="276"/>
      <c r="AU76" s="356"/>
    </row>
    <row r="77" spans="1:47" s="159" customFormat="1" ht="21" customHeight="1" x14ac:dyDescent="0.25">
      <c r="A77" s="332"/>
      <c r="B77" s="333"/>
      <c r="C77" s="334"/>
      <c r="D77" s="335"/>
      <c r="E77" s="336"/>
      <c r="F77" s="336"/>
      <c r="G77" s="336"/>
      <c r="H77" s="336"/>
      <c r="I77" s="336"/>
      <c r="J77" s="336"/>
      <c r="K77" s="337"/>
      <c r="L77" s="338"/>
      <c r="M77" s="339"/>
      <c r="N77" s="340"/>
      <c r="O77" s="341"/>
      <c r="P77" s="341"/>
      <c r="Q77" s="342"/>
      <c r="R77" s="337"/>
      <c r="S77" s="336"/>
      <c r="T77" s="336"/>
      <c r="U77" s="336"/>
      <c r="V77" s="336"/>
      <c r="W77" s="336"/>
      <c r="X77" s="336"/>
      <c r="Y77" s="336"/>
      <c r="Z77" s="343"/>
      <c r="AA77" s="344"/>
      <c r="AB77" s="345"/>
      <c r="AC77" s="343"/>
      <c r="AD77" s="343"/>
      <c r="AE77" s="343"/>
      <c r="AF77" s="346"/>
      <c r="AG77" s="347"/>
      <c r="AH77" s="348"/>
      <c r="AI77" s="349"/>
      <c r="AJ77" s="350"/>
      <c r="AK77" s="349"/>
      <c r="AL77" s="351"/>
      <c r="AM77" s="352"/>
      <c r="AN77" s="336"/>
      <c r="AO77" s="337"/>
      <c r="AP77" s="353"/>
      <c r="AQ77" s="354"/>
      <c r="AR77" s="276"/>
      <c r="AS77" s="355"/>
      <c r="AT77" s="276"/>
      <c r="AU77" s="356"/>
    </row>
    <row r="78" spans="1:47" s="159" customFormat="1" ht="21" customHeight="1" x14ac:dyDescent="0.25">
      <c r="A78" s="332"/>
      <c r="B78" s="333"/>
      <c r="C78" s="334"/>
      <c r="D78" s="335"/>
      <c r="E78" s="336"/>
      <c r="F78" s="336"/>
      <c r="G78" s="336"/>
      <c r="H78" s="336"/>
      <c r="I78" s="336"/>
      <c r="J78" s="336"/>
      <c r="K78" s="337"/>
      <c r="L78" s="338"/>
      <c r="M78" s="339"/>
      <c r="N78" s="340"/>
      <c r="O78" s="341"/>
      <c r="P78" s="341"/>
      <c r="Q78" s="342"/>
      <c r="R78" s="337"/>
      <c r="S78" s="336"/>
      <c r="T78" s="336"/>
      <c r="U78" s="336"/>
      <c r="V78" s="336"/>
      <c r="W78" s="336"/>
      <c r="X78" s="336"/>
      <c r="Y78" s="336"/>
      <c r="Z78" s="343"/>
      <c r="AA78" s="344"/>
      <c r="AB78" s="345"/>
      <c r="AC78" s="343"/>
      <c r="AD78" s="343"/>
      <c r="AE78" s="343"/>
      <c r="AF78" s="346"/>
      <c r="AG78" s="347"/>
      <c r="AH78" s="348"/>
      <c r="AI78" s="349"/>
      <c r="AJ78" s="350"/>
      <c r="AK78" s="349"/>
      <c r="AL78" s="351"/>
      <c r="AM78" s="352"/>
      <c r="AN78" s="336"/>
      <c r="AO78" s="337"/>
      <c r="AP78" s="353"/>
      <c r="AQ78" s="354"/>
      <c r="AR78" s="276"/>
      <c r="AS78" s="355"/>
      <c r="AT78" s="276"/>
      <c r="AU78" s="356"/>
    </row>
    <row r="79" spans="1:47" s="159" customFormat="1" ht="21" customHeight="1" x14ac:dyDescent="0.25">
      <c r="A79" s="332"/>
      <c r="B79" s="333"/>
      <c r="C79" s="334"/>
      <c r="D79" s="335"/>
      <c r="E79" s="336"/>
      <c r="F79" s="336"/>
      <c r="G79" s="336"/>
      <c r="H79" s="336"/>
      <c r="I79" s="336"/>
      <c r="J79" s="336"/>
      <c r="K79" s="337"/>
      <c r="L79" s="338"/>
      <c r="M79" s="339"/>
      <c r="N79" s="340"/>
      <c r="O79" s="341"/>
      <c r="P79" s="341"/>
      <c r="Q79" s="342"/>
      <c r="R79" s="337"/>
      <c r="S79" s="336"/>
      <c r="T79" s="336"/>
      <c r="U79" s="336"/>
      <c r="V79" s="336"/>
      <c r="W79" s="336"/>
      <c r="X79" s="336"/>
      <c r="Y79" s="336"/>
      <c r="Z79" s="343"/>
      <c r="AA79" s="344"/>
      <c r="AB79" s="345"/>
      <c r="AC79" s="343"/>
      <c r="AD79" s="343"/>
      <c r="AE79" s="343"/>
      <c r="AF79" s="346"/>
      <c r="AG79" s="347"/>
      <c r="AH79" s="348"/>
      <c r="AI79" s="349"/>
      <c r="AJ79" s="350"/>
      <c r="AK79" s="349"/>
      <c r="AL79" s="351"/>
      <c r="AM79" s="352"/>
      <c r="AN79" s="336"/>
      <c r="AO79" s="337"/>
      <c r="AP79" s="353"/>
      <c r="AQ79" s="354"/>
      <c r="AR79" s="276"/>
      <c r="AS79" s="355"/>
      <c r="AT79" s="276"/>
      <c r="AU79" s="356"/>
    </row>
    <row r="80" spans="1:47" s="159" customFormat="1" ht="21" customHeight="1" x14ac:dyDescent="0.25">
      <c r="A80" s="332"/>
      <c r="B80" s="333"/>
      <c r="C80" s="334"/>
      <c r="D80" s="335"/>
      <c r="E80" s="336"/>
      <c r="F80" s="336"/>
      <c r="G80" s="336"/>
      <c r="H80" s="336"/>
      <c r="I80" s="336"/>
      <c r="J80" s="336"/>
      <c r="K80" s="337"/>
      <c r="L80" s="338"/>
      <c r="M80" s="339"/>
      <c r="N80" s="340"/>
      <c r="O80" s="341"/>
      <c r="P80" s="341"/>
      <c r="Q80" s="342"/>
      <c r="R80" s="337"/>
      <c r="S80" s="336"/>
      <c r="T80" s="336"/>
      <c r="U80" s="336"/>
      <c r="V80" s="336"/>
      <c r="W80" s="336"/>
      <c r="X80" s="336"/>
      <c r="Y80" s="336"/>
      <c r="Z80" s="343"/>
      <c r="AA80" s="344"/>
      <c r="AB80" s="345"/>
      <c r="AC80" s="343"/>
      <c r="AD80" s="343"/>
      <c r="AE80" s="343"/>
      <c r="AF80" s="346"/>
      <c r="AG80" s="347"/>
      <c r="AH80" s="348"/>
      <c r="AI80" s="349"/>
      <c r="AJ80" s="350"/>
      <c r="AK80" s="349"/>
      <c r="AL80" s="351"/>
      <c r="AM80" s="352"/>
      <c r="AN80" s="336"/>
      <c r="AO80" s="337"/>
      <c r="AP80" s="353"/>
      <c r="AQ80" s="354"/>
      <c r="AR80" s="276"/>
      <c r="AS80" s="355"/>
      <c r="AT80" s="276"/>
      <c r="AU80" s="356"/>
    </row>
    <row r="81" spans="1:48" s="159" customFormat="1" ht="21" customHeight="1" x14ac:dyDescent="0.25">
      <c r="A81" s="332"/>
      <c r="B81" s="333"/>
      <c r="C81" s="334"/>
      <c r="D81" s="335"/>
      <c r="E81" s="336"/>
      <c r="F81" s="336"/>
      <c r="G81" s="336"/>
      <c r="H81" s="336"/>
      <c r="I81" s="336"/>
      <c r="J81" s="336"/>
      <c r="K81" s="337"/>
      <c r="L81" s="338"/>
      <c r="M81" s="339"/>
      <c r="N81" s="340"/>
      <c r="O81" s="341"/>
      <c r="P81" s="341"/>
      <c r="Q81" s="342"/>
      <c r="R81" s="337"/>
      <c r="S81" s="336"/>
      <c r="T81" s="336"/>
      <c r="U81" s="336"/>
      <c r="V81" s="336"/>
      <c r="W81" s="336"/>
      <c r="X81" s="336"/>
      <c r="Y81" s="336"/>
      <c r="Z81" s="343"/>
      <c r="AA81" s="344"/>
      <c r="AB81" s="345"/>
      <c r="AC81" s="343"/>
      <c r="AD81" s="343"/>
      <c r="AE81" s="343"/>
      <c r="AF81" s="346"/>
      <c r="AG81" s="347"/>
      <c r="AH81" s="348"/>
      <c r="AI81" s="349"/>
      <c r="AJ81" s="350"/>
      <c r="AK81" s="349"/>
      <c r="AL81" s="351"/>
      <c r="AM81" s="352"/>
      <c r="AN81" s="336"/>
      <c r="AO81" s="337"/>
      <c r="AP81" s="353"/>
      <c r="AQ81" s="354"/>
      <c r="AR81" s="276"/>
      <c r="AS81" s="355"/>
      <c r="AT81" s="276"/>
      <c r="AU81" s="356"/>
    </row>
    <row r="82" spans="1:48" s="159" customFormat="1" ht="21" customHeight="1" x14ac:dyDescent="0.25">
      <c r="A82" s="332"/>
      <c r="B82" s="333"/>
      <c r="C82" s="334"/>
      <c r="D82" s="335"/>
      <c r="E82" s="336"/>
      <c r="F82" s="336"/>
      <c r="G82" s="336"/>
      <c r="H82" s="336"/>
      <c r="I82" s="336"/>
      <c r="J82" s="336"/>
      <c r="K82" s="337"/>
      <c r="L82" s="338"/>
      <c r="M82" s="339"/>
      <c r="N82" s="340"/>
      <c r="O82" s="341"/>
      <c r="P82" s="341"/>
      <c r="Q82" s="342"/>
      <c r="R82" s="337"/>
      <c r="S82" s="336"/>
      <c r="T82" s="336"/>
      <c r="U82" s="336"/>
      <c r="V82" s="336"/>
      <c r="W82" s="336"/>
      <c r="X82" s="336"/>
      <c r="Y82" s="336"/>
      <c r="Z82" s="343"/>
      <c r="AA82" s="344"/>
      <c r="AB82" s="345"/>
      <c r="AC82" s="343"/>
      <c r="AD82" s="343"/>
      <c r="AE82" s="343"/>
      <c r="AF82" s="346"/>
      <c r="AG82" s="347"/>
      <c r="AH82" s="348"/>
      <c r="AI82" s="349"/>
      <c r="AJ82" s="350"/>
      <c r="AK82" s="349"/>
      <c r="AL82" s="351"/>
      <c r="AM82" s="352"/>
      <c r="AN82" s="336"/>
      <c r="AO82" s="337"/>
      <c r="AP82" s="353"/>
      <c r="AQ82" s="354"/>
      <c r="AR82" s="276"/>
      <c r="AS82" s="355"/>
      <c r="AT82" s="276"/>
      <c r="AU82" s="356"/>
    </row>
    <row r="83" spans="1:48" s="159" customFormat="1" ht="21" customHeight="1" x14ac:dyDescent="0.25">
      <c r="A83" s="332"/>
      <c r="B83" s="333"/>
      <c r="C83" s="334"/>
      <c r="D83" s="335"/>
      <c r="E83" s="336"/>
      <c r="F83" s="336"/>
      <c r="G83" s="336"/>
      <c r="H83" s="336"/>
      <c r="I83" s="336"/>
      <c r="J83" s="336"/>
      <c r="K83" s="337"/>
      <c r="L83" s="338"/>
      <c r="M83" s="339"/>
      <c r="N83" s="340"/>
      <c r="O83" s="341"/>
      <c r="P83" s="341"/>
      <c r="Q83" s="342"/>
      <c r="R83" s="337"/>
      <c r="S83" s="336"/>
      <c r="T83" s="336"/>
      <c r="U83" s="336"/>
      <c r="V83" s="336"/>
      <c r="W83" s="336"/>
      <c r="X83" s="336"/>
      <c r="Y83" s="336"/>
      <c r="Z83" s="343"/>
      <c r="AA83" s="344"/>
      <c r="AB83" s="345"/>
      <c r="AC83" s="343"/>
      <c r="AD83" s="343"/>
      <c r="AE83" s="343"/>
      <c r="AF83" s="346"/>
      <c r="AG83" s="347"/>
      <c r="AH83" s="348"/>
      <c r="AI83" s="349"/>
      <c r="AJ83" s="350"/>
      <c r="AK83" s="349"/>
      <c r="AL83" s="351"/>
      <c r="AM83" s="352"/>
      <c r="AN83" s="336"/>
      <c r="AO83" s="337"/>
      <c r="AP83" s="353"/>
      <c r="AQ83" s="354"/>
      <c r="AR83" s="276"/>
      <c r="AS83" s="355"/>
      <c r="AT83" s="276"/>
      <c r="AU83" s="356"/>
    </row>
    <row r="84" spans="1:48" s="159" customFormat="1" ht="12" customHeight="1" thickBot="1" x14ac:dyDescent="0.3">
      <c r="A84" s="332"/>
      <c r="B84" s="333"/>
      <c r="C84" s="334"/>
      <c r="D84" s="335"/>
      <c r="E84" s="336"/>
      <c r="F84" s="336"/>
      <c r="G84" s="336"/>
      <c r="H84" s="336"/>
      <c r="I84" s="336"/>
      <c r="J84" s="336"/>
      <c r="K84" s="337"/>
      <c r="L84" s="338"/>
      <c r="M84" s="339"/>
      <c r="N84" s="340"/>
      <c r="O84" s="341"/>
      <c r="P84" s="341"/>
      <c r="Q84" s="342"/>
      <c r="R84" s="337"/>
      <c r="S84" s="336"/>
      <c r="T84" s="336"/>
      <c r="U84" s="336"/>
      <c r="V84" s="336"/>
      <c r="W84" s="336"/>
      <c r="X84" s="336"/>
      <c r="Y84" s="336"/>
      <c r="Z84" s="343"/>
      <c r="AA84" s="344"/>
      <c r="AB84" s="345"/>
      <c r="AC84" s="343"/>
      <c r="AD84" s="343"/>
      <c r="AE84" s="343"/>
      <c r="AF84" s="346"/>
      <c r="AG84" s="347"/>
      <c r="AH84" s="348"/>
      <c r="AI84" s="349"/>
      <c r="AJ84" s="350"/>
      <c r="AK84" s="349"/>
      <c r="AL84" s="351"/>
      <c r="AM84" s="352"/>
      <c r="AN84" s="336"/>
      <c r="AO84" s="337"/>
      <c r="AP84" s="353"/>
      <c r="AQ84" s="354"/>
      <c r="AR84" s="276"/>
      <c r="AS84" s="355"/>
      <c r="AT84" s="276"/>
      <c r="AU84" s="356"/>
    </row>
    <row r="85" spans="1:48" ht="31.5" customHeight="1" thickBot="1" x14ac:dyDescent="0.3">
      <c r="A85" s="200" t="s">
        <v>353</v>
      </c>
      <c r="B85" s="201" t="s">
        <v>112</v>
      </c>
      <c r="C85" s="247" t="s">
        <v>113</v>
      </c>
      <c r="D85" s="202" t="s">
        <v>212</v>
      </c>
      <c r="E85" s="203" t="s">
        <v>354</v>
      </c>
      <c r="F85" s="203" t="s">
        <v>88</v>
      </c>
      <c r="G85" s="203" t="s">
        <v>355</v>
      </c>
      <c r="H85" s="203" t="s">
        <v>356</v>
      </c>
      <c r="I85" s="204" t="s">
        <v>357</v>
      </c>
      <c r="J85" s="203" t="s">
        <v>256</v>
      </c>
      <c r="K85" s="205">
        <v>3</v>
      </c>
      <c r="L85" s="206" t="s">
        <v>358</v>
      </c>
      <c r="M85" s="207">
        <v>0.6</v>
      </c>
      <c r="N85" s="208" t="s">
        <v>64</v>
      </c>
      <c r="O85" s="209">
        <v>1</v>
      </c>
      <c r="P85" s="209">
        <v>0.6</v>
      </c>
      <c r="Q85" s="210" t="s">
        <v>65</v>
      </c>
      <c r="R85" s="205">
        <v>1</v>
      </c>
      <c r="S85" s="148" t="s">
        <v>359</v>
      </c>
      <c r="T85" s="203" t="s">
        <v>360</v>
      </c>
      <c r="U85" s="203" t="s">
        <v>347</v>
      </c>
      <c r="V85" s="203" t="s">
        <v>361</v>
      </c>
      <c r="W85" s="203" t="s">
        <v>362</v>
      </c>
      <c r="X85" s="203" t="s">
        <v>363</v>
      </c>
      <c r="Y85" s="203" t="s">
        <v>364</v>
      </c>
      <c r="Z85" s="211">
        <v>95</v>
      </c>
      <c r="AA85" s="212" t="s">
        <v>205</v>
      </c>
      <c r="AB85" s="213" t="s">
        <v>157</v>
      </c>
      <c r="AC85" s="214" t="s">
        <v>205</v>
      </c>
      <c r="AD85" s="215">
        <v>50</v>
      </c>
      <c r="AE85" s="215" t="s">
        <v>206</v>
      </c>
      <c r="AF85" s="216" t="s">
        <v>205</v>
      </c>
      <c r="AG85" s="217">
        <v>0.39999999999999997</v>
      </c>
      <c r="AH85" s="218" t="s">
        <v>79</v>
      </c>
      <c r="AI85" s="219">
        <v>0.39999999999999997</v>
      </c>
      <c r="AJ85" s="220" t="s">
        <v>64</v>
      </c>
      <c r="AK85" s="219">
        <v>1</v>
      </c>
      <c r="AL85" s="221" t="s">
        <v>65</v>
      </c>
      <c r="AM85" s="222" t="s">
        <v>365</v>
      </c>
      <c r="AN85" s="146" t="s">
        <v>366</v>
      </c>
      <c r="AO85" s="203" t="s">
        <v>360</v>
      </c>
      <c r="AP85" s="223" t="s">
        <v>367</v>
      </c>
      <c r="AQ85" s="223" t="s">
        <v>95</v>
      </c>
      <c r="AR85" s="146">
        <v>0</v>
      </c>
      <c r="AS85" s="205" t="s">
        <v>226</v>
      </c>
      <c r="AT85" s="146" t="s">
        <v>368</v>
      </c>
      <c r="AU85" s="224" t="s">
        <v>369</v>
      </c>
    </row>
    <row r="86" spans="1:48" ht="16.5" thickBot="1" x14ac:dyDescent="0.3"/>
    <row r="87" spans="1:48" ht="126" x14ac:dyDescent="0.25">
      <c r="A87" s="1186" t="s">
        <v>370</v>
      </c>
      <c r="B87" s="1188" t="s">
        <v>112</v>
      </c>
      <c r="C87" s="1190" t="s">
        <v>113</v>
      </c>
      <c r="D87" s="1089" t="s">
        <v>212</v>
      </c>
      <c r="E87" s="1092" t="s">
        <v>231</v>
      </c>
      <c r="F87" s="1092" t="s">
        <v>60</v>
      </c>
      <c r="G87" s="1092" t="s">
        <v>371</v>
      </c>
      <c r="H87" s="1092" t="s">
        <v>372</v>
      </c>
      <c r="I87" s="1095" t="s">
        <v>373</v>
      </c>
      <c r="J87" s="1092" t="s">
        <v>149</v>
      </c>
      <c r="K87" s="1168">
        <v>1</v>
      </c>
      <c r="L87" s="1170" t="s">
        <v>257</v>
      </c>
      <c r="M87" s="1172">
        <v>0.2</v>
      </c>
      <c r="N87" s="1174" t="s">
        <v>105</v>
      </c>
      <c r="O87" s="1176">
        <v>0.6</v>
      </c>
      <c r="P87" s="1176">
        <v>0.12</v>
      </c>
      <c r="Q87" s="1178" t="s">
        <v>105</v>
      </c>
      <c r="R87" s="155">
        <v>1</v>
      </c>
      <c r="S87" s="173" t="s">
        <v>374</v>
      </c>
      <c r="T87" s="173" t="s">
        <v>375</v>
      </c>
      <c r="U87" s="173" t="s">
        <v>95</v>
      </c>
      <c r="V87" s="173" t="s">
        <v>376</v>
      </c>
      <c r="W87" s="173" t="s">
        <v>377</v>
      </c>
      <c r="X87" s="173" t="s">
        <v>378</v>
      </c>
      <c r="Y87" s="173" t="s">
        <v>379</v>
      </c>
      <c r="Z87" s="174">
        <v>95</v>
      </c>
      <c r="AA87" s="175" t="s">
        <v>205</v>
      </c>
      <c r="AB87" s="176" t="s">
        <v>157</v>
      </c>
      <c r="AC87" s="177" t="s">
        <v>205</v>
      </c>
      <c r="AD87" s="178">
        <v>50</v>
      </c>
      <c r="AE87" s="178" t="s">
        <v>206</v>
      </c>
      <c r="AF87" s="1180" t="s">
        <v>205</v>
      </c>
      <c r="AG87" s="1182">
        <v>0.2</v>
      </c>
      <c r="AH87" s="1184" t="s">
        <v>94</v>
      </c>
      <c r="AI87" s="1079">
        <v>0.2</v>
      </c>
      <c r="AJ87" s="1077" t="s">
        <v>105</v>
      </c>
      <c r="AK87" s="1079">
        <v>0.6</v>
      </c>
      <c r="AL87" s="1081" t="s">
        <v>105</v>
      </c>
      <c r="AM87" s="1075"/>
      <c r="AN87" s="149" t="s">
        <v>380</v>
      </c>
      <c r="AO87" s="173" t="s">
        <v>375</v>
      </c>
      <c r="AP87" s="179">
        <v>44561</v>
      </c>
      <c r="AQ87" s="179"/>
      <c r="AR87" s="149"/>
      <c r="AS87" s="155"/>
      <c r="AT87" s="149"/>
      <c r="AU87" s="180"/>
    </row>
    <row r="88" spans="1:48" ht="126.75" thickBot="1" x14ac:dyDescent="0.3">
      <c r="A88" s="1187"/>
      <c r="B88" s="1189"/>
      <c r="C88" s="1191"/>
      <c r="D88" s="1091"/>
      <c r="E88" s="1094"/>
      <c r="F88" s="1094"/>
      <c r="G88" s="1094"/>
      <c r="H88" s="1094"/>
      <c r="I88" s="1097"/>
      <c r="J88" s="1094"/>
      <c r="K88" s="1169"/>
      <c r="L88" s="1171"/>
      <c r="M88" s="1173"/>
      <c r="N88" s="1175"/>
      <c r="O88" s="1177"/>
      <c r="P88" s="1177"/>
      <c r="Q88" s="1179"/>
      <c r="R88" s="157">
        <v>2</v>
      </c>
      <c r="S88" s="189" t="s">
        <v>374</v>
      </c>
      <c r="T88" s="189" t="s">
        <v>375</v>
      </c>
      <c r="U88" s="189" t="s">
        <v>95</v>
      </c>
      <c r="V88" s="189" t="s">
        <v>376</v>
      </c>
      <c r="W88" s="189" t="s">
        <v>377</v>
      </c>
      <c r="X88" s="189" t="s">
        <v>378</v>
      </c>
      <c r="Y88" s="189" t="s">
        <v>379</v>
      </c>
      <c r="Z88" s="190">
        <v>100</v>
      </c>
      <c r="AA88" s="191" t="s">
        <v>157</v>
      </c>
      <c r="AB88" s="192" t="s">
        <v>157</v>
      </c>
      <c r="AC88" s="193" t="s">
        <v>157</v>
      </c>
      <c r="AD88" s="194">
        <v>100</v>
      </c>
      <c r="AE88" s="194" t="s">
        <v>158</v>
      </c>
      <c r="AF88" s="1181"/>
      <c r="AG88" s="1183"/>
      <c r="AH88" s="1185"/>
      <c r="AI88" s="1080"/>
      <c r="AJ88" s="1078"/>
      <c r="AK88" s="1080"/>
      <c r="AL88" s="1082"/>
      <c r="AM88" s="1076"/>
      <c r="AN88" s="151" t="s">
        <v>381</v>
      </c>
      <c r="AO88" s="189" t="s">
        <v>375</v>
      </c>
      <c r="AP88" s="195">
        <v>44561</v>
      </c>
      <c r="AQ88" s="195"/>
      <c r="AR88" s="151"/>
      <c r="AS88" s="157"/>
      <c r="AT88" s="151"/>
      <c r="AU88" s="196"/>
    </row>
    <row r="89" spans="1:48" ht="221.25" thickBot="1" x14ac:dyDescent="0.3">
      <c r="A89" s="385" t="s">
        <v>382</v>
      </c>
      <c r="B89" s="384" t="s">
        <v>119</v>
      </c>
      <c r="C89" s="389" t="s">
        <v>113</v>
      </c>
      <c r="D89" s="202" t="s">
        <v>230</v>
      </c>
      <c r="E89" s="203" t="s">
        <v>213</v>
      </c>
      <c r="F89" s="203" t="s">
        <v>88</v>
      </c>
      <c r="G89" s="203" t="s">
        <v>383</v>
      </c>
      <c r="H89" s="203" t="s">
        <v>215</v>
      </c>
      <c r="I89" s="204" t="s">
        <v>216</v>
      </c>
      <c r="J89" s="203" t="s">
        <v>149</v>
      </c>
      <c r="K89" s="205">
        <v>2</v>
      </c>
      <c r="L89" s="206" t="s">
        <v>150</v>
      </c>
      <c r="M89" s="207">
        <v>0.4</v>
      </c>
      <c r="N89" s="208" t="s">
        <v>64</v>
      </c>
      <c r="O89" s="209">
        <v>1</v>
      </c>
      <c r="P89" s="209">
        <v>0.4</v>
      </c>
      <c r="Q89" s="210" t="s">
        <v>65</v>
      </c>
      <c r="R89" s="205">
        <v>1</v>
      </c>
      <c r="S89" s="203" t="s">
        <v>218</v>
      </c>
      <c r="T89" s="203" t="s">
        <v>219</v>
      </c>
      <c r="U89" s="203" t="s">
        <v>98</v>
      </c>
      <c r="V89" s="203" t="s">
        <v>220</v>
      </c>
      <c r="W89" s="203" t="s">
        <v>221</v>
      </c>
      <c r="X89" s="203" t="s">
        <v>222</v>
      </c>
      <c r="Y89" s="203" t="s">
        <v>223</v>
      </c>
      <c r="Z89" s="211">
        <v>100</v>
      </c>
      <c r="AA89" s="212" t="s">
        <v>157</v>
      </c>
      <c r="AB89" s="213" t="s">
        <v>157</v>
      </c>
      <c r="AC89" s="214" t="s">
        <v>157</v>
      </c>
      <c r="AD89" s="215">
        <v>100</v>
      </c>
      <c r="AE89" s="215" t="s">
        <v>158</v>
      </c>
      <c r="AF89" s="216" t="s">
        <v>157</v>
      </c>
      <c r="AG89" s="217">
        <v>0.2</v>
      </c>
      <c r="AH89" s="218" t="s">
        <v>94</v>
      </c>
      <c r="AI89" s="219">
        <v>0.2</v>
      </c>
      <c r="AJ89" s="220" t="s">
        <v>64</v>
      </c>
      <c r="AK89" s="219">
        <v>1</v>
      </c>
      <c r="AL89" s="221" t="s">
        <v>65</v>
      </c>
      <c r="AM89" s="222" t="s">
        <v>72</v>
      </c>
      <c r="AN89" s="203" t="s">
        <v>384</v>
      </c>
      <c r="AO89" s="203" t="s">
        <v>225</v>
      </c>
      <c r="AP89" s="223">
        <v>44561</v>
      </c>
      <c r="AQ89" s="223"/>
      <c r="AR89" s="146"/>
      <c r="AS89" s="205"/>
      <c r="AT89" s="146"/>
      <c r="AU89" s="226"/>
    </row>
    <row r="90" spans="1:48" s="407" customFormat="1" ht="174" thickBot="1" x14ac:dyDescent="0.3">
      <c r="A90" s="386" t="s">
        <v>385</v>
      </c>
      <c r="B90" s="387" t="s">
        <v>34</v>
      </c>
      <c r="C90" s="388" t="s">
        <v>113</v>
      </c>
      <c r="D90" s="248" t="s">
        <v>118</v>
      </c>
      <c r="E90" s="204" t="s">
        <v>213</v>
      </c>
      <c r="F90" s="204" t="s">
        <v>88</v>
      </c>
      <c r="G90" s="204" t="s">
        <v>383</v>
      </c>
      <c r="H90" s="204" t="s">
        <v>215</v>
      </c>
      <c r="I90" s="204" t="s">
        <v>216</v>
      </c>
      <c r="J90" s="204" t="s">
        <v>149</v>
      </c>
      <c r="K90" s="390">
        <v>2</v>
      </c>
      <c r="L90" s="391" t="s">
        <v>150</v>
      </c>
      <c r="M90" s="392">
        <v>0.4</v>
      </c>
      <c r="N90" s="393" t="s">
        <v>64</v>
      </c>
      <c r="O90" s="394">
        <v>1</v>
      </c>
      <c r="P90" s="394">
        <v>0.4</v>
      </c>
      <c r="Q90" s="395" t="s">
        <v>65</v>
      </c>
      <c r="R90" s="390">
        <v>1</v>
      </c>
      <c r="S90" s="204" t="s">
        <v>218</v>
      </c>
      <c r="T90" s="204" t="s">
        <v>219</v>
      </c>
      <c r="U90" s="204" t="s">
        <v>98</v>
      </c>
      <c r="V90" s="204" t="s">
        <v>220</v>
      </c>
      <c r="W90" s="204" t="s">
        <v>221</v>
      </c>
      <c r="X90" s="204" t="s">
        <v>386</v>
      </c>
      <c r="Y90" s="204" t="s">
        <v>223</v>
      </c>
      <c r="Z90" s="215">
        <v>100</v>
      </c>
      <c r="AA90" s="396" t="s">
        <v>157</v>
      </c>
      <c r="AB90" s="397" t="s">
        <v>157</v>
      </c>
      <c r="AC90" s="214" t="s">
        <v>157</v>
      </c>
      <c r="AD90" s="215">
        <v>100</v>
      </c>
      <c r="AE90" s="215" t="s">
        <v>158</v>
      </c>
      <c r="AF90" s="398" t="s">
        <v>157</v>
      </c>
      <c r="AG90" s="399">
        <v>0.2</v>
      </c>
      <c r="AH90" s="400" t="s">
        <v>94</v>
      </c>
      <c r="AI90" s="401">
        <v>0.2</v>
      </c>
      <c r="AJ90" s="402" t="s">
        <v>64</v>
      </c>
      <c r="AK90" s="401">
        <v>1</v>
      </c>
      <c r="AL90" s="403" t="s">
        <v>65</v>
      </c>
      <c r="AM90" s="404" t="s">
        <v>72</v>
      </c>
      <c r="AN90" s="147" t="s">
        <v>384</v>
      </c>
      <c r="AO90" s="390" t="s">
        <v>225</v>
      </c>
      <c r="AP90" s="405">
        <v>44561</v>
      </c>
      <c r="AQ90" s="405"/>
      <c r="AR90" s="147"/>
      <c r="AS90" s="390"/>
      <c r="AT90" s="147"/>
      <c r="AU90" s="406"/>
    </row>
    <row r="91" spans="1:48" ht="202.5" customHeight="1" thickBot="1" x14ac:dyDescent="0.3">
      <c r="A91" s="200" t="s">
        <v>387</v>
      </c>
      <c r="B91" s="201" t="s">
        <v>117</v>
      </c>
      <c r="C91" s="202" t="s">
        <v>113</v>
      </c>
      <c r="D91" s="202" t="s">
        <v>388</v>
      </c>
      <c r="E91" s="203" t="s">
        <v>389</v>
      </c>
      <c r="F91" s="203" t="s">
        <v>88</v>
      </c>
      <c r="G91" s="203" t="s">
        <v>390</v>
      </c>
      <c r="H91" s="203" t="s">
        <v>391</v>
      </c>
      <c r="I91" s="204" t="s">
        <v>392</v>
      </c>
      <c r="J91" s="203" t="s">
        <v>393</v>
      </c>
      <c r="K91" s="205">
        <v>4</v>
      </c>
      <c r="L91" s="206" t="s">
        <v>179</v>
      </c>
      <c r="M91" s="207">
        <v>0.8</v>
      </c>
      <c r="N91" s="208" t="s">
        <v>64</v>
      </c>
      <c r="O91" s="209">
        <v>1</v>
      </c>
      <c r="P91" s="209">
        <v>0.8</v>
      </c>
      <c r="Q91" s="210" t="s">
        <v>65</v>
      </c>
      <c r="R91" s="205">
        <v>1</v>
      </c>
      <c r="S91" s="148" t="s">
        <v>394</v>
      </c>
      <c r="T91" s="203" t="s">
        <v>360</v>
      </c>
      <c r="U91" s="203" t="s">
        <v>347</v>
      </c>
      <c r="V91" s="203" t="s">
        <v>361</v>
      </c>
      <c r="W91" s="203" t="s">
        <v>362</v>
      </c>
      <c r="X91" s="203" t="s">
        <v>395</v>
      </c>
      <c r="Y91" s="203" t="s">
        <v>364</v>
      </c>
      <c r="Z91" s="211">
        <v>95</v>
      </c>
      <c r="AA91" s="212" t="s">
        <v>205</v>
      </c>
      <c r="AB91" s="213" t="s">
        <v>157</v>
      </c>
      <c r="AC91" s="214" t="s">
        <v>205</v>
      </c>
      <c r="AD91" s="215">
        <v>50</v>
      </c>
      <c r="AE91" s="215" t="s">
        <v>206</v>
      </c>
      <c r="AF91" s="216" t="s">
        <v>205</v>
      </c>
      <c r="AG91" s="217">
        <v>0.60000000000000009</v>
      </c>
      <c r="AH91" s="218" t="s">
        <v>62</v>
      </c>
      <c r="AI91" s="219">
        <v>0.60000000000000009</v>
      </c>
      <c r="AJ91" s="220" t="s">
        <v>64</v>
      </c>
      <c r="AK91" s="219">
        <v>1</v>
      </c>
      <c r="AL91" s="221" t="s">
        <v>65</v>
      </c>
      <c r="AM91" s="222" t="s">
        <v>365</v>
      </c>
      <c r="AN91" s="146" t="s">
        <v>396</v>
      </c>
      <c r="AO91" s="205" t="s">
        <v>397</v>
      </c>
      <c r="AP91" s="223" t="s">
        <v>367</v>
      </c>
      <c r="AQ91" s="223" t="s">
        <v>398</v>
      </c>
      <c r="AR91" s="146">
        <v>0</v>
      </c>
      <c r="AS91" s="205" t="s">
        <v>226</v>
      </c>
      <c r="AT91" s="146" t="s">
        <v>227</v>
      </c>
      <c r="AU91" s="224" t="s">
        <v>228</v>
      </c>
    </row>
    <row r="92" spans="1:48" s="159" customFormat="1" ht="30.75" customHeight="1" thickBot="1" x14ac:dyDescent="0.3">
      <c r="A92" s="200"/>
      <c r="B92" s="201"/>
      <c r="C92" s="202"/>
      <c r="D92" s="202"/>
      <c r="E92" s="203"/>
      <c r="F92" s="203"/>
      <c r="G92" s="203"/>
      <c r="H92" s="203"/>
      <c r="I92" s="204"/>
      <c r="J92" s="203"/>
      <c r="K92" s="205"/>
      <c r="L92" s="206"/>
      <c r="M92" s="207"/>
      <c r="N92" s="208"/>
      <c r="O92" s="209"/>
      <c r="P92" s="209"/>
      <c r="Q92" s="210"/>
      <c r="R92" s="205"/>
      <c r="S92" s="203"/>
      <c r="T92" s="203"/>
      <c r="U92" s="146"/>
      <c r="V92" s="203"/>
      <c r="W92" s="203"/>
      <c r="X92" s="203"/>
      <c r="Y92" s="203"/>
      <c r="Z92" s="211"/>
      <c r="AA92" s="212"/>
      <c r="AB92" s="213"/>
      <c r="AC92" s="214"/>
      <c r="AD92" s="215"/>
      <c r="AE92" s="215"/>
      <c r="AF92" s="216"/>
      <c r="AG92" s="217"/>
      <c r="AH92" s="218"/>
      <c r="AI92" s="219"/>
      <c r="AJ92" s="220"/>
      <c r="AK92" s="219"/>
      <c r="AL92" s="221"/>
      <c r="AM92" s="222"/>
      <c r="AN92" s="146"/>
      <c r="AO92" s="146"/>
      <c r="AP92" s="223"/>
      <c r="AQ92" s="223"/>
      <c r="AR92" s="146"/>
      <c r="AS92" s="205"/>
      <c r="AT92" s="146"/>
      <c r="AU92" s="226"/>
    </row>
    <row r="93" spans="1:48" s="159" customFormat="1" ht="68.099999999999994" customHeight="1" x14ac:dyDescent="0.25">
      <c r="A93" s="1040" t="s">
        <v>856</v>
      </c>
      <c r="B93" s="1043" t="s">
        <v>399</v>
      </c>
      <c r="C93" s="1046" t="s">
        <v>400</v>
      </c>
      <c r="D93" s="1013" t="s">
        <v>813</v>
      </c>
      <c r="E93" s="1092" t="s">
        <v>852</v>
      </c>
      <c r="F93" s="1092" t="s">
        <v>60</v>
      </c>
      <c r="G93" s="1092" t="s">
        <v>853</v>
      </c>
      <c r="H93" s="1092" t="s">
        <v>854</v>
      </c>
      <c r="I93" s="1095" t="s">
        <v>855</v>
      </c>
      <c r="J93" s="1022" t="s">
        <v>149</v>
      </c>
      <c r="K93" s="1025">
        <v>2</v>
      </c>
      <c r="L93" s="1000" t="s">
        <v>150</v>
      </c>
      <c r="M93" s="939">
        <v>0.4</v>
      </c>
      <c r="N93" s="941" t="s">
        <v>105</v>
      </c>
      <c r="O93" s="943">
        <v>0.6</v>
      </c>
      <c r="P93" s="943">
        <v>0.24</v>
      </c>
      <c r="Q93" s="1028" t="s">
        <v>105</v>
      </c>
      <c r="R93" s="288">
        <v>1</v>
      </c>
      <c r="S93" s="287" t="s">
        <v>843</v>
      </c>
      <c r="T93" s="287" t="s">
        <v>407</v>
      </c>
      <c r="U93" s="328" t="s">
        <v>844</v>
      </c>
      <c r="V93" s="287" t="s">
        <v>845</v>
      </c>
      <c r="W93" s="287" t="s">
        <v>846</v>
      </c>
      <c r="X93" s="287" t="s">
        <v>847</v>
      </c>
      <c r="Y93" s="287" t="s">
        <v>848</v>
      </c>
      <c r="Z93" s="289">
        <v>100</v>
      </c>
      <c r="AA93" s="290" t="s">
        <v>157</v>
      </c>
      <c r="AB93" s="291" t="s">
        <v>157</v>
      </c>
      <c r="AC93" s="292" t="s">
        <v>157</v>
      </c>
      <c r="AD93" s="293">
        <v>100</v>
      </c>
      <c r="AE93" s="293" t="s">
        <v>158</v>
      </c>
      <c r="AF93" s="947" t="s">
        <v>157</v>
      </c>
      <c r="AG93" s="977">
        <v>0.2</v>
      </c>
      <c r="AH93" s="923" t="s">
        <v>94</v>
      </c>
      <c r="AI93" s="980">
        <v>0.2</v>
      </c>
      <c r="AJ93" s="919" t="s">
        <v>105</v>
      </c>
      <c r="AK93" s="980">
        <v>0.6</v>
      </c>
      <c r="AL93" s="983" t="s">
        <v>105</v>
      </c>
      <c r="AM93" s="986" t="s">
        <v>72</v>
      </c>
      <c r="AN93" s="326" t="s">
        <v>849</v>
      </c>
      <c r="AO93" s="328" t="s">
        <v>413</v>
      </c>
      <c r="AP93" s="496" t="s">
        <v>850</v>
      </c>
      <c r="AQ93" s="497"/>
      <c r="AR93" s="328"/>
      <c r="AS93" s="329"/>
      <c r="AT93" s="498"/>
      <c r="AU93" s="499" t="s">
        <v>851</v>
      </c>
      <c r="AV93" s="297"/>
    </row>
    <row r="94" spans="1:48" s="159" customFormat="1" ht="68.099999999999994" customHeight="1" x14ac:dyDescent="0.25">
      <c r="A94" s="1041"/>
      <c r="B94" s="1044"/>
      <c r="C94" s="1047"/>
      <c r="D94" s="1014"/>
      <c r="E94" s="1093"/>
      <c r="F94" s="1093"/>
      <c r="G94" s="1093"/>
      <c r="H94" s="1093"/>
      <c r="I94" s="1096"/>
      <c r="J94" s="1023"/>
      <c r="K94" s="1026"/>
      <c r="L94" s="1001"/>
      <c r="M94" s="940"/>
      <c r="N94" s="942"/>
      <c r="O94" s="944"/>
      <c r="P94" s="944"/>
      <c r="Q94" s="1029"/>
      <c r="R94" s="299">
        <v>2</v>
      </c>
      <c r="S94" s="306"/>
      <c r="T94" s="298"/>
      <c r="U94" s="298"/>
      <c r="V94" s="298"/>
      <c r="W94" s="298"/>
      <c r="X94" s="298"/>
      <c r="Y94" s="298"/>
      <c r="Z94" s="301" t="s">
        <v>106</v>
      </c>
      <c r="AA94" s="302" t="s">
        <v>106</v>
      </c>
      <c r="AB94" s="303" t="s">
        <v>157</v>
      </c>
      <c r="AC94" s="304" t="s">
        <v>106</v>
      </c>
      <c r="AD94" s="305" t="s">
        <v>106</v>
      </c>
      <c r="AE94" s="305" t="s">
        <v>106</v>
      </c>
      <c r="AF94" s="948"/>
      <c r="AG94" s="978"/>
      <c r="AH94" s="924"/>
      <c r="AI94" s="981"/>
      <c r="AJ94" s="920"/>
      <c r="AK94" s="981"/>
      <c r="AL94" s="984"/>
      <c r="AM94" s="987"/>
      <c r="AN94" s="294"/>
      <c r="AO94" s="307"/>
      <c r="AP94" s="308"/>
      <c r="AQ94" s="309"/>
      <c r="AR94" s="306"/>
      <c r="AS94" s="310"/>
      <c r="AT94" s="500"/>
      <c r="AU94" s="501"/>
      <c r="AV94" s="297"/>
    </row>
    <row r="95" spans="1:48" s="159" customFormat="1" x14ac:dyDescent="0.25">
      <c r="A95" s="1041"/>
      <c r="B95" s="1044"/>
      <c r="C95" s="1047"/>
      <c r="D95" s="1014"/>
      <c r="E95" s="1093"/>
      <c r="F95" s="1093"/>
      <c r="G95" s="1093"/>
      <c r="H95" s="1093"/>
      <c r="I95" s="1096"/>
      <c r="J95" s="1023"/>
      <c r="K95" s="1026"/>
      <c r="L95" s="1001"/>
      <c r="M95" s="940"/>
      <c r="N95" s="942"/>
      <c r="O95" s="944"/>
      <c r="P95" s="944"/>
      <c r="Q95" s="1029"/>
      <c r="R95" s="299">
        <v>3</v>
      </c>
      <c r="S95" s="306"/>
      <c r="T95" s="298"/>
      <c r="U95" s="298"/>
      <c r="V95" s="298"/>
      <c r="W95" s="298"/>
      <c r="X95" s="298"/>
      <c r="Y95" s="298"/>
      <c r="Z95" s="301" t="s">
        <v>106</v>
      </c>
      <c r="AA95" s="302" t="s">
        <v>106</v>
      </c>
      <c r="AB95" s="303" t="s">
        <v>157</v>
      </c>
      <c r="AC95" s="304" t="s">
        <v>106</v>
      </c>
      <c r="AD95" s="305" t="s">
        <v>106</v>
      </c>
      <c r="AE95" s="305" t="s">
        <v>106</v>
      </c>
      <c r="AF95" s="948"/>
      <c r="AG95" s="978"/>
      <c r="AH95" s="924"/>
      <c r="AI95" s="981"/>
      <c r="AJ95" s="920"/>
      <c r="AK95" s="981"/>
      <c r="AL95" s="984"/>
      <c r="AM95" s="987"/>
      <c r="AN95" s="294"/>
      <c r="AO95" s="307"/>
      <c r="AP95" s="308"/>
      <c r="AQ95" s="309"/>
      <c r="AR95" s="306"/>
      <c r="AS95" s="310"/>
      <c r="AT95" s="500"/>
      <c r="AU95" s="501"/>
      <c r="AV95" s="297"/>
    </row>
    <row r="96" spans="1:48" s="159" customFormat="1" ht="30.75" customHeight="1" x14ac:dyDescent="0.25">
      <c r="A96" s="1041"/>
      <c r="B96" s="1044"/>
      <c r="C96" s="1047"/>
      <c r="D96" s="1014"/>
      <c r="E96" s="1093"/>
      <c r="F96" s="1093"/>
      <c r="G96" s="1093"/>
      <c r="H96" s="1093"/>
      <c r="I96" s="1096"/>
      <c r="J96" s="1023"/>
      <c r="K96" s="1026"/>
      <c r="L96" s="1001"/>
      <c r="M96" s="940"/>
      <c r="N96" s="942"/>
      <c r="O96" s="944"/>
      <c r="P96" s="944"/>
      <c r="Q96" s="1029"/>
      <c r="R96" s="299"/>
      <c r="S96" s="306"/>
      <c r="T96" s="298"/>
      <c r="U96" s="298"/>
      <c r="V96" s="298"/>
      <c r="W96" s="298"/>
      <c r="X96" s="298"/>
      <c r="Y96" s="298"/>
      <c r="Z96" s="301" t="s">
        <v>106</v>
      </c>
      <c r="AA96" s="302" t="s">
        <v>106</v>
      </c>
      <c r="AB96" s="303"/>
      <c r="AC96" s="304" t="s">
        <v>106</v>
      </c>
      <c r="AD96" s="305" t="s">
        <v>106</v>
      </c>
      <c r="AE96" s="305" t="s">
        <v>106</v>
      </c>
      <c r="AF96" s="948"/>
      <c r="AG96" s="978"/>
      <c r="AH96" s="924"/>
      <c r="AI96" s="981"/>
      <c r="AJ96" s="920"/>
      <c r="AK96" s="981"/>
      <c r="AL96" s="984"/>
      <c r="AM96" s="987"/>
      <c r="AN96" s="294"/>
      <c r="AO96" s="307"/>
      <c r="AP96" s="308"/>
      <c r="AQ96" s="309"/>
      <c r="AR96" s="306"/>
      <c r="AS96" s="310"/>
      <c r="AT96" s="294"/>
      <c r="AU96" s="311"/>
      <c r="AV96" s="297"/>
    </row>
    <row r="97" spans="1:48" s="159" customFormat="1" ht="30.75" customHeight="1" thickBot="1" x14ac:dyDescent="0.3">
      <c r="A97" s="1042"/>
      <c r="B97" s="1045"/>
      <c r="C97" s="1048"/>
      <c r="D97" s="1015"/>
      <c r="E97" s="1094"/>
      <c r="F97" s="1094"/>
      <c r="G97" s="1094"/>
      <c r="H97" s="1094"/>
      <c r="I97" s="1097"/>
      <c r="J97" s="1024"/>
      <c r="K97" s="1027"/>
      <c r="L97" s="1002"/>
      <c r="M97" s="1003"/>
      <c r="N97" s="1004"/>
      <c r="O97" s="1005"/>
      <c r="P97" s="1005"/>
      <c r="Q97" s="1030"/>
      <c r="R97" s="313"/>
      <c r="S97" s="314"/>
      <c r="T97" s="312"/>
      <c r="U97" s="312"/>
      <c r="V97" s="312"/>
      <c r="W97" s="312"/>
      <c r="X97" s="312"/>
      <c r="Y97" s="312"/>
      <c r="Z97" s="315" t="s">
        <v>106</v>
      </c>
      <c r="AA97" s="316" t="s">
        <v>106</v>
      </c>
      <c r="AB97" s="317"/>
      <c r="AC97" s="318" t="s">
        <v>106</v>
      </c>
      <c r="AD97" s="319" t="s">
        <v>106</v>
      </c>
      <c r="AE97" s="319" t="s">
        <v>106</v>
      </c>
      <c r="AF97" s="963"/>
      <c r="AG97" s="979"/>
      <c r="AH97" s="965"/>
      <c r="AI97" s="982"/>
      <c r="AJ97" s="967"/>
      <c r="AK97" s="982"/>
      <c r="AL97" s="985"/>
      <c r="AM97" s="988"/>
      <c r="AN97" s="320"/>
      <c r="AO97" s="321"/>
      <c r="AP97" s="322"/>
      <c r="AQ97" s="323"/>
      <c r="AR97" s="314"/>
      <c r="AS97" s="324"/>
      <c r="AT97" s="320"/>
      <c r="AU97" s="325"/>
      <c r="AV97" s="297"/>
    </row>
    <row r="98" spans="1:48" s="159" customFormat="1" ht="30.75" customHeight="1" thickBot="1" x14ac:dyDescent="0.3">
      <c r="A98" s="270"/>
      <c r="B98" s="482"/>
      <c r="C98" s="483"/>
      <c r="D98" s="483"/>
      <c r="E98" s="269"/>
      <c r="F98" s="269"/>
      <c r="G98" s="269"/>
      <c r="H98" s="269"/>
      <c r="I98" s="271"/>
      <c r="J98" s="269"/>
      <c r="K98" s="484"/>
      <c r="L98" s="261"/>
      <c r="M98" s="259"/>
      <c r="N98" s="485"/>
      <c r="O98" s="486"/>
      <c r="P98" s="486"/>
      <c r="Q98" s="487"/>
      <c r="R98" s="484"/>
      <c r="S98" s="269"/>
      <c r="T98" s="269"/>
      <c r="U98" s="274"/>
      <c r="V98" s="269"/>
      <c r="W98" s="269"/>
      <c r="X98" s="269"/>
      <c r="Y98" s="269"/>
      <c r="Z98" s="488"/>
      <c r="AA98" s="489"/>
      <c r="AB98" s="490"/>
      <c r="AC98" s="491"/>
      <c r="AD98" s="492"/>
      <c r="AE98" s="492"/>
      <c r="AF98" s="493"/>
      <c r="AG98" s="494"/>
      <c r="AH98" s="268"/>
      <c r="AI98" s="479"/>
      <c r="AJ98" s="480"/>
      <c r="AK98" s="479"/>
      <c r="AL98" s="263"/>
      <c r="AM98" s="267"/>
      <c r="AN98" s="274"/>
      <c r="AO98" s="274"/>
      <c r="AP98" s="495"/>
      <c r="AQ98" s="495"/>
      <c r="AR98" s="274"/>
      <c r="AS98" s="484"/>
      <c r="AT98" s="274"/>
      <c r="AU98" s="431"/>
    </row>
    <row r="99" spans="1:48" s="565" customFormat="1" ht="26.25" customHeight="1" x14ac:dyDescent="0.25">
      <c r="A99" s="1007" t="s">
        <v>865</v>
      </c>
      <c r="B99" s="1010" t="s">
        <v>3</v>
      </c>
      <c r="C99" s="1013" t="s">
        <v>58</v>
      </c>
      <c r="D99" s="1013" t="s">
        <v>782</v>
      </c>
      <c r="E99" s="1016" t="s">
        <v>415</v>
      </c>
      <c r="F99" s="1016" t="s">
        <v>88</v>
      </c>
      <c r="G99" s="1016" t="s">
        <v>416</v>
      </c>
      <c r="H99" s="1016" t="s">
        <v>417</v>
      </c>
      <c r="I99" s="1019" t="s">
        <v>418</v>
      </c>
      <c r="J99" s="1022" t="s">
        <v>149</v>
      </c>
      <c r="K99" s="1025">
        <v>2</v>
      </c>
      <c r="L99" s="1000" t="s">
        <v>150</v>
      </c>
      <c r="M99" s="939">
        <v>0.4</v>
      </c>
      <c r="N99" s="941" t="s">
        <v>82</v>
      </c>
      <c r="O99" s="943">
        <v>0.8</v>
      </c>
      <c r="P99" s="943">
        <v>0.32000000000000006</v>
      </c>
      <c r="Q99" s="1028" t="s">
        <v>83</v>
      </c>
      <c r="R99" s="605">
        <v>1</v>
      </c>
      <c r="S99" s="566" t="s">
        <v>419</v>
      </c>
      <c r="T99" s="566" t="s">
        <v>420</v>
      </c>
      <c r="U99" s="566" t="s">
        <v>421</v>
      </c>
      <c r="V99" s="566" t="s">
        <v>422</v>
      </c>
      <c r="W99" s="566" t="s">
        <v>862</v>
      </c>
      <c r="X99" s="566" t="s">
        <v>423</v>
      </c>
      <c r="Y99" s="566" t="s">
        <v>424</v>
      </c>
      <c r="Z99" s="595">
        <v>100</v>
      </c>
      <c r="AA99" s="596" t="s">
        <v>157</v>
      </c>
      <c r="AB99" s="597" t="s">
        <v>157</v>
      </c>
      <c r="AC99" s="598" t="s">
        <v>157</v>
      </c>
      <c r="AD99" s="599">
        <v>100</v>
      </c>
      <c r="AE99" s="599" t="s">
        <v>158</v>
      </c>
      <c r="AF99" s="947" t="s">
        <v>157</v>
      </c>
      <c r="AG99" s="977">
        <v>0.2</v>
      </c>
      <c r="AH99" s="923" t="s">
        <v>94</v>
      </c>
      <c r="AI99" s="980">
        <v>0.2</v>
      </c>
      <c r="AJ99" s="919" t="s">
        <v>82</v>
      </c>
      <c r="AK99" s="980">
        <v>0.8</v>
      </c>
      <c r="AL99" s="983" t="s">
        <v>83</v>
      </c>
      <c r="AM99" s="986" t="s">
        <v>72</v>
      </c>
      <c r="AN99" s="569" t="s">
        <v>425</v>
      </c>
      <c r="AO99" s="570" t="s">
        <v>420</v>
      </c>
      <c r="AP99" s="571">
        <v>44925</v>
      </c>
      <c r="AQ99" s="497"/>
      <c r="AR99" s="579"/>
      <c r="AS99" s="587"/>
      <c r="AT99" s="498"/>
      <c r="AU99" s="499"/>
    </row>
    <row r="100" spans="1:48" s="565" customFormat="1" ht="26.25" customHeight="1" x14ac:dyDescent="0.25">
      <c r="A100" s="1008"/>
      <c r="B100" s="1011"/>
      <c r="C100" s="1014"/>
      <c r="D100" s="1014"/>
      <c r="E100" s="1017"/>
      <c r="F100" s="1017"/>
      <c r="G100" s="1017"/>
      <c r="H100" s="1017"/>
      <c r="I100" s="1020"/>
      <c r="J100" s="1023"/>
      <c r="K100" s="1026"/>
      <c r="L100" s="1001"/>
      <c r="M100" s="940"/>
      <c r="N100" s="942"/>
      <c r="O100" s="944"/>
      <c r="P100" s="944"/>
      <c r="Q100" s="1029"/>
      <c r="R100" s="606">
        <v>2</v>
      </c>
      <c r="S100" s="582" t="s">
        <v>426</v>
      </c>
      <c r="T100" s="567" t="s">
        <v>420</v>
      </c>
      <c r="U100" s="567" t="s">
        <v>421</v>
      </c>
      <c r="V100" s="567" t="s">
        <v>427</v>
      </c>
      <c r="W100" s="567" t="s">
        <v>863</v>
      </c>
      <c r="X100" s="567" t="s">
        <v>428</v>
      </c>
      <c r="Y100" s="567" t="s">
        <v>429</v>
      </c>
      <c r="Z100" s="590">
        <v>100</v>
      </c>
      <c r="AA100" s="591" t="s">
        <v>157</v>
      </c>
      <c r="AB100" s="592" t="s">
        <v>157</v>
      </c>
      <c r="AC100" s="593" t="s">
        <v>157</v>
      </c>
      <c r="AD100" s="594">
        <v>100</v>
      </c>
      <c r="AE100" s="594" t="s">
        <v>158</v>
      </c>
      <c r="AF100" s="948"/>
      <c r="AG100" s="978"/>
      <c r="AH100" s="924"/>
      <c r="AI100" s="981"/>
      <c r="AJ100" s="920"/>
      <c r="AK100" s="981"/>
      <c r="AL100" s="984"/>
      <c r="AM100" s="987"/>
      <c r="AN100" s="573" t="s">
        <v>430</v>
      </c>
      <c r="AO100" s="574" t="s">
        <v>431</v>
      </c>
      <c r="AP100" s="572">
        <v>44925</v>
      </c>
      <c r="AQ100" s="581"/>
      <c r="AR100" s="582"/>
      <c r="AS100" s="588"/>
      <c r="AT100" s="500"/>
      <c r="AU100" s="501"/>
    </row>
    <row r="101" spans="1:48" s="565" customFormat="1" ht="26.25" customHeight="1" x14ac:dyDescent="0.25">
      <c r="A101" s="1008"/>
      <c r="B101" s="1011"/>
      <c r="C101" s="1014"/>
      <c r="D101" s="1014"/>
      <c r="E101" s="1017"/>
      <c r="F101" s="1017"/>
      <c r="G101" s="1017"/>
      <c r="H101" s="1017"/>
      <c r="I101" s="1020"/>
      <c r="J101" s="1023"/>
      <c r="K101" s="1026"/>
      <c r="L101" s="1001"/>
      <c r="M101" s="940"/>
      <c r="N101" s="942"/>
      <c r="O101" s="944"/>
      <c r="P101" s="944"/>
      <c r="Q101" s="1029"/>
      <c r="R101" s="606">
        <v>3</v>
      </c>
      <c r="S101" s="582" t="s">
        <v>432</v>
      </c>
      <c r="T101" s="567" t="s">
        <v>433</v>
      </c>
      <c r="U101" s="567" t="s">
        <v>421</v>
      </c>
      <c r="V101" s="567" t="s">
        <v>434</v>
      </c>
      <c r="W101" s="567" t="s">
        <v>435</v>
      </c>
      <c r="X101" s="567" t="s">
        <v>436</v>
      </c>
      <c r="Y101" s="567" t="s">
        <v>437</v>
      </c>
      <c r="Z101" s="590">
        <v>100</v>
      </c>
      <c r="AA101" s="591" t="s">
        <v>157</v>
      </c>
      <c r="AB101" s="592" t="s">
        <v>157</v>
      </c>
      <c r="AC101" s="593" t="s">
        <v>157</v>
      </c>
      <c r="AD101" s="594">
        <v>100</v>
      </c>
      <c r="AE101" s="594" t="s">
        <v>158</v>
      </c>
      <c r="AF101" s="948"/>
      <c r="AG101" s="978"/>
      <c r="AH101" s="924"/>
      <c r="AI101" s="981"/>
      <c r="AJ101" s="920"/>
      <c r="AK101" s="981"/>
      <c r="AL101" s="984"/>
      <c r="AM101" s="987"/>
      <c r="AN101" s="573"/>
      <c r="AO101" s="574"/>
      <c r="AP101" s="572"/>
      <c r="AQ101" s="581"/>
      <c r="AR101" s="582"/>
      <c r="AS101" s="588"/>
      <c r="AT101" s="500"/>
      <c r="AU101" s="501"/>
    </row>
    <row r="102" spans="1:48" s="565" customFormat="1" ht="26.25" customHeight="1" x14ac:dyDescent="0.25">
      <c r="A102" s="1008"/>
      <c r="B102" s="1011"/>
      <c r="C102" s="1014"/>
      <c r="D102" s="1014"/>
      <c r="E102" s="1017"/>
      <c r="F102" s="1017"/>
      <c r="G102" s="1017"/>
      <c r="H102" s="1017"/>
      <c r="I102" s="1020"/>
      <c r="J102" s="1023"/>
      <c r="K102" s="1026"/>
      <c r="L102" s="1001"/>
      <c r="M102" s="940"/>
      <c r="N102" s="942"/>
      <c r="O102" s="944"/>
      <c r="P102" s="944"/>
      <c r="Q102" s="1029"/>
      <c r="R102" s="606"/>
      <c r="S102" s="582"/>
      <c r="T102" s="567"/>
      <c r="U102" s="567"/>
      <c r="V102" s="567"/>
      <c r="W102" s="567"/>
      <c r="X102" s="567"/>
      <c r="Y102" s="567"/>
      <c r="Z102" s="590" t="s">
        <v>106</v>
      </c>
      <c r="AA102" s="591" t="s">
        <v>106</v>
      </c>
      <c r="AB102" s="592"/>
      <c r="AC102" s="593" t="s">
        <v>106</v>
      </c>
      <c r="AD102" s="594" t="s">
        <v>106</v>
      </c>
      <c r="AE102" s="594" t="s">
        <v>106</v>
      </c>
      <c r="AF102" s="948"/>
      <c r="AG102" s="978"/>
      <c r="AH102" s="924"/>
      <c r="AI102" s="981"/>
      <c r="AJ102" s="920"/>
      <c r="AK102" s="981"/>
      <c r="AL102" s="984"/>
      <c r="AM102" s="987"/>
      <c r="AN102" s="573"/>
      <c r="AO102" s="574"/>
      <c r="AP102" s="572"/>
      <c r="AQ102" s="581"/>
      <c r="AR102" s="582"/>
      <c r="AS102" s="588"/>
      <c r="AT102" s="573"/>
      <c r="AU102" s="583"/>
    </row>
    <row r="103" spans="1:48" s="565" customFormat="1" ht="26.25" customHeight="1" thickBot="1" x14ac:dyDescent="0.3">
      <c r="A103" s="1009"/>
      <c r="B103" s="1012"/>
      <c r="C103" s="1015"/>
      <c r="D103" s="1015"/>
      <c r="E103" s="1018"/>
      <c r="F103" s="1018"/>
      <c r="G103" s="1018"/>
      <c r="H103" s="1018"/>
      <c r="I103" s="1021"/>
      <c r="J103" s="1024"/>
      <c r="K103" s="1027"/>
      <c r="L103" s="1002"/>
      <c r="M103" s="1003"/>
      <c r="N103" s="1004"/>
      <c r="O103" s="1005"/>
      <c r="P103" s="1005"/>
      <c r="Q103" s="1030"/>
      <c r="R103" s="607"/>
      <c r="S103" s="585"/>
      <c r="T103" s="568"/>
      <c r="U103" s="568"/>
      <c r="V103" s="568"/>
      <c r="W103" s="568"/>
      <c r="X103" s="568"/>
      <c r="Y103" s="568"/>
      <c r="Z103" s="600" t="s">
        <v>106</v>
      </c>
      <c r="AA103" s="601" t="s">
        <v>106</v>
      </c>
      <c r="AB103" s="602"/>
      <c r="AC103" s="603" t="s">
        <v>106</v>
      </c>
      <c r="AD103" s="604" t="s">
        <v>106</v>
      </c>
      <c r="AE103" s="604" t="s">
        <v>106</v>
      </c>
      <c r="AF103" s="963"/>
      <c r="AG103" s="979"/>
      <c r="AH103" s="965"/>
      <c r="AI103" s="982"/>
      <c r="AJ103" s="967"/>
      <c r="AK103" s="982"/>
      <c r="AL103" s="985"/>
      <c r="AM103" s="988"/>
      <c r="AN103" s="575"/>
      <c r="AO103" s="576"/>
      <c r="AP103" s="577"/>
      <c r="AQ103" s="584"/>
      <c r="AR103" s="585"/>
      <c r="AS103" s="589"/>
      <c r="AT103" s="575"/>
      <c r="AU103" s="586"/>
    </row>
    <row r="104" spans="1:48" s="564" customFormat="1" ht="26.25" customHeight="1" x14ac:dyDescent="0.25">
      <c r="A104" s="1007" t="s">
        <v>866</v>
      </c>
      <c r="B104" s="1010" t="s">
        <v>3</v>
      </c>
      <c r="C104" s="1013" t="s">
        <v>58</v>
      </c>
      <c r="D104" s="1013" t="s">
        <v>782</v>
      </c>
      <c r="E104" s="1031" t="s">
        <v>438</v>
      </c>
      <c r="F104" s="1031" t="s">
        <v>88</v>
      </c>
      <c r="G104" s="1031" t="s">
        <v>439</v>
      </c>
      <c r="H104" s="1031" t="s">
        <v>440</v>
      </c>
      <c r="I104" s="1034" t="s">
        <v>441</v>
      </c>
      <c r="J104" s="1037" t="s">
        <v>149</v>
      </c>
      <c r="K104" s="1025">
        <v>4</v>
      </c>
      <c r="L104" s="1000" t="s">
        <v>179</v>
      </c>
      <c r="M104" s="939">
        <v>0.8</v>
      </c>
      <c r="N104" s="941" t="s">
        <v>82</v>
      </c>
      <c r="O104" s="943">
        <v>0.8</v>
      </c>
      <c r="P104" s="943">
        <v>0.64000000000000012</v>
      </c>
      <c r="Q104" s="1028" t="s">
        <v>83</v>
      </c>
      <c r="R104" s="605">
        <v>4</v>
      </c>
      <c r="S104" s="566" t="s">
        <v>442</v>
      </c>
      <c r="T104" s="566" t="s">
        <v>420</v>
      </c>
      <c r="U104" s="566" t="s">
        <v>100</v>
      </c>
      <c r="V104" s="566" t="s">
        <v>443</v>
      </c>
      <c r="W104" s="566" t="s">
        <v>444</v>
      </c>
      <c r="X104" s="566" t="s">
        <v>445</v>
      </c>
      <c r="Y104" s="566" t="s">
        <v>446</v>
      </c>
      <c r="Z104" s="595">
        <v>100</v>
      </c>
      <c r="AA104" s="596" t="s">
        <v>157</v>
      </c>
      <c r="AB104" s="597" t="s">
        <v>157</v>
      </c>
      <c r="AC104" s="598" t="s">
        <v>157</v>
      </c>
      <c r="AD104" s="599">
        <v>100</v>
      </c>
      <c r="AE104" s="599" t="s">
        <v>158</v>
      </c>
      <c r="AF104" s="947" t="s">
        <v>157</v>
      </c>
      <c r="AG104" s="977">
        <v>0.4</v>
      </c>
      <c r="AH104" s="923" t="s">
        <v>79</v>
      </c>
      <c r="AI104" s="980">
        <v>0.4</v>
      </c>
      <c r="AJ104" s="919" t="s">
        <v>82</v>
      </c>
      <c r="AK104" s="980">
        <v>0.8</v>
      </c>
      <c r="AL104" s="983" t="s">
        <v>83</v>
      </c>
      <c r="AM104" s="986" t="s">
        <v>72</v>
      </c>
      <c r="AN104" s="569" t="s">
        <v>447</v>
      </c>
      <c r="AO104" s="570" t="s">
        <v>420</v>
      </c>
      <c r="AP104" s="571">
        <v>44803</v>
      </c>
      <c r="AQ104" s="578"/>
      <c r="AR104" s="579"/>
      <c r="AS104" s="587"/>
      <c r="AT104" s="569"/>
      <c r="AU104" s="580"/>
    </row>
    <row r="105" spans="1:48" s="564" customFormat="1" ht="26.25" customHeight="1" x14ac:dyDescent="0.25">
      <c r="A105" s="1008"/>
      <c r="B105" s="1011"/>
      <c r="C105" s="1014"/>
      <c r="D105" s="1014"/>
      <c r="E105" s="1032"/>
      <c r="F105" s="1032"/>
      <c r="G105" s="1032"/>
      <c r="H105" s="1032"/>
      <c r="I105" s="1035"/>
      <c r="J105" s="1038"/>
      <c r="K105" s="1026"/>
      <c r="L105" s="1001"/>
      <c r="M105" s="940"/>
      <c r="N105" s="942"/>
      <c r="O105" s="944"/>
      <c r="P105" s="944"/>
      <c r="Q105" s="1029"/>
      <c r="R105" s="606">
        <v>5</v>
      </c>
      <c r="S105" s="582" t="s">
        <v>448</v>
      </c>
      <c r="T105" s="567" t="s">
        <v>449</v>
      </c>
      <c r="U105" s="567" t="s">
        <v>450</v>
      </c>
      <c r="V105" s="567" t="s">
        <v>451</v>
      </c>
      <c r="W105" s="567" t="s">
        <v>452</v>
      </c>
      <c r="X105" s="567" t="s">
        <v>453</v>
      </c>
      <c r="Y105" s="567" t="s">
        <v>454</v>
      </c>
      <c r="Z105" s="590">
        <v>100</v>
      </c>
      <c r="AA105" s="591" t="s">
        <v>157</v>
      </c>
      <c r="AB105" s="592" t="s">
        <v>157</v>
      </c>
      <c r="AC105" s="593" t="s">
        <v>157</v>
      </c>
      <c r="AD105" s="594">
        <v>100</v>
      </c>
      <c r="AE105" s="594" t="s">
        <v>158</v>
      </c>
      <c r="AF105" s="948"/>
      <c r="AG105" s="978"/>
      <c r="AH105" s="924"/>
      <c r="AI105" s="981"/>
      <c r="AJ105" s="920"/>
      <c r="AK105" s="981"/>
      <c r="AL105" s="984"/>
      <c r="AM105" s="987"/>
      <c r="AN105" s="573" t="s">
        <v>455</v>
      </c>
      <c r="AO105" s="574" t="s">
        <v>420</v>
      </c>
      <c r="AP105" s="572">
        <v>44803</v>
      </c>
      <c r="AQ105" s="581"/>
      <c r="AR105" s="582"/>
      <c r="AS105" s="588"/>
      <c r="AT105" s="573"/>
      <c r="AU105" s="583"/>
    </row>
    <row r="106" spans="1:48" s="564" customFormat="1" ht="26.25" customHeight="1" x14ac:dyDescent="0.25">
      <c r="A106" s="1008"/>
      <c r="B106" s="1011"/>
      <c r="C106" s="1014"/>
      <c r="D106" s="1014"/>
      <c r="E106" s="1032"/>
      <c r="F106" s="1032"/>
      <c r="G106" s="1032"/>
      <c r="H106" s="1032"/>
      <c r="I106" s="1035"/>
      <c r="J106" s="1038"/>
      <c r="K106" s="1026"/>
      <c r="L106" s="1001"/>
      <c r="M106" s="940"/>
      <c r="N106" s="942"/>
      <c r="O106" s="944"/>
      <c r="P106" s="944"/>
      <c r="Q106" s="1029"/>
      <c r="R106" s="606">
        <v>6</v>
      </c>
      <c r="S106" s="582" t="s">
        <v>456</v>
      </c>
      <c r="T106" s="567" t="s">
        <v>457</v>
      </c>
      <c r="U106" s="567" t="s">
        <v>450</v>
      </c>
      <c r="V106" s="567" t="s">
        <v>458</v>
      </c>
      <c r="W106" s="567" t="s">
        <v>459</v>
      </c>
      <c r="X106" s="567" t="s">
        <v>460</v>
      </c>
      <c r="Y106" s="567" t="s">
        <v>461</v>
      </c>
      <c r="Z106" s="590">
        <v>100</v>
      </c>
      <c r="AA106" s="591" t="s">
        <v>157</v>
      </c>
      <c r="AB106" s="592" t="s">
        <v>157</v>
      </c>
      <c r="AC106" s="593" t="s">
        <v>157</v>
      </c>
      <c r="AD106" s="594">
        <v>100</v>
      </c>
      <c r="AE106" s="594" t="s">
        <v>158</v>
      </c>
      <c r="AF106" s="948"/>
      <c r="AG106" s="978"/>
      <c r="AH106" s="924"/>
      <c r="AI106" s="981"/>
      <c r="AJ106" s="920"/>
      <c r="AK106" s="981"/>
      <c r="AL106" s="984"/>
      <c r="AM106" s="987"/>
      <c r="AN106" s="573"/>
      <c r="AO106" s="574"/>
      <c r="AP106" s="572"/>
      <c r="AQ106" s="581"/>
      <c r="AR106" s="582"/>
      <c r="AS106" s="588"/>
      <c r="AT106" s="573"/>
      <c r="AU106" s="583"/>
    </row>
    <row r="107" spans="1:48" s="564" customFormat="1" ht="26.25" customHeight="1" x14ac:dyDescent="0.25">
      <c r="A107" s="1008"/>
      <c r="B107" s="1011"/>
      <c r="C107" s="1014"/>
      <c r="D107" s="1014"/>
      <c r="E107" s="1032"/>
      <c r="F107" s="1032"/>
      <c r="G107" s="1032"/>
      <c r="H107" s="1032"/>
      <c r="I107" s="1035"/>
      <c r="J107" s="1038"/>
      <c r="K107" s="1026"/>
      <c r="L107" s="1001"/>
      <c r="M107" s="940"/>
      <c r="N107" s="942"/>
      <c r="O107" s="944"/>
      <c r="P107" s="944"/>
      <c r="Q107" s="1029"/>
      <c r="R107" s="606">
        <v>7</v>
      </c>
      <c r="S107" s="582" t="s">
        <v>462</v>
      </c>
      <c r="T107" s="567" t="s">
        <v>420</v>
      </c>
      <c r="U107" s="567" t="s">
        <v>421</v>
      </c>
      <c r="V107" s="567" t="s">
        <v>463</v>
      </c>
      <c r="W107" s="567" t="s">
        <v>464</v>
      </c>
      <c r="X107" s="567" t="s">
        <v>428</v>
      </c>
      <c r="Y107" s="567" t="s">
        <v>465</v>
      </c>
      <c r="Z107" s="590">
        <v>100</v>
      </c>
      <c r="AA107" s="591" t="s">
        <v>157</v>
      </c>
      <c r="AB107" s="592" t="s">
        <v>157</v>
      </c>
      <c r="AC107" s="593" t="s">
        <v>157</v>
      </c>
      <c r="AD107" s="594">
        <v>100</v>
      </c>
      <c r="AE107" s="594" t="s">
        <v>158</v>
      </c>
      <c r="AF107" s="948"/>
      <c r="AG107" s="978"/>
      <c r="AH107" s="924"/>
      <c r="AI107" s="981"/>
      <c r="AJ107" s="920"/>
      <c r="AK107" s="981"/>
      <c r="AL107" s="984"/>
      <c r="AM107" s="987"/>
      <c r="AN107" s="573"/>
      <c r="AO107" s="574"/>
      <c r="AP107" s="572"/>
      <c r="AQ107" s="581"/>
      <c r="AR107" s="582"/>
      <c r="AS107" s="588"/>
      <c r="AT107" s="573"/>
      <c r="AU107" s="583"/>
    </row>
    <row r="108" spans="1:48" s="564" customFormat="1" ht="26.25" customHeight="1" thickBot="1" x14ac:dyDescent="0.3">
      <c r="A108" s="1009"/>
      <c r="B108" s="1012"/>
      <c r="C108" s="1015"/>
      <c r="D108" s="1015"/>
      <c r="E108" s="1033"/>
      <c r="F108" s="1033"/>
      <c r="G108" s="1033"/>
      <c r="H108" s="1033"/>
      <c r="I108" s="1036"/>
      <c r="J108" s="1039"/>
      <c r="K108" s="1027"/>
      <c r="L108" s="1002"/>
      <c r="M108" s="1003"/>
      <c r="N108" s="1004"/>
      <c r="O108" s="1005"/>
      <c r="P108" s="1005"/>
      <c r="Q108" s="1030"/>
      <c r="R108" s="607"/>
      <c r="S108" s="585"/>
      <c r="T108" s="568"/>
      <c r="U108" s="568"/>
      <c r="V108" s="568"/>
      <c r="W108" s="568"/>
      <c r="X108" s="568"/>
      <c r="Y108" s="568"/>
      <c r="Z108" s="600" t="s">
        <v>106</v>
      </c>
      <c r="AA108" s="601" t="s">
        <v>106</v>
      </c>
      <c r="AB108" s="602"/>
      <c r="AC108" s="603" t="s">
        <v>106</v>
      </c>
      <c r="AD108" s="604" t="s">
        <v>106</v>
      </c>
      <c r="AE108" s="604" t="s">
        <v>106</v>
      </c>
      <c r="AF108" s="963"/>
      <c r="AG108" s="979"/>
      <c r="AH108" s="965"/>
      <c r="AI108" s="982"/>
      <c r="AJ108" s="967"/>
      <c r="AK108" s="982"/>
      <c r="AL108" s="985"/>
      <c r="AM108" s="988"/>
      <c r="AN108" s="575"/>
      <c r="AO108" s="576"/>
      <c r="AP108" s="577"/>
      <c r="AQ108" s="584"/>
      <c r="AR108" s="585"/>
      <c r="AS108" s="589"/>
      <c r="AT108" s="575"/>
      <c r="AU108" s="586"/>
    </row>
    <row r="109" spans="1:48" s="564" customFormat="1" ht="26.25" customHeight="1" x14ac:dyDescent="0.25">
      <c r="A109" s="1007" t="s">
        <v>867</v>
      </c>
      <c r="B109" s="1010" t="s">
        <v>3</v>
      </c>
      <c r="C109" s="1013" t="s">
        <v>58</v>
      </c>
      <c r="D109" s="1013" t="s">
        <v>782</v>
      </c>
      <c r="E109" s="1016" t="s">
        <v>466</v>
      </c>
      <c r="F109" s="1016" t="s">
        <v>88</v>
      </c>
      <c r="G109" s="1016" t="s">
        <v>467</v>
      </c>
      <c r="H109" s="1019" t="s">
        <v>468</v>
      </c>
      <c r="I109" s="1019" t="s">
        <v>469</v>
      </c>
      <c r="J109" s="1022" t="s">
        <v>149</v>
      </c>
      <c r="K109" s="1025">
        <v>2</v>
      </c>
      <c r="L109" s="1000" t="s">
        <v>150</v>
      </c>
      <c r="M109" s="939">
        <v>0.4</v>
      </c>
      <c r="N109" s="941" t="s">
        <v>82</v>
      </c>
      <c r="O109" s="943">
        <v>0.8</v>
      </c>
      <c r="P109" s="943">
        <v>0.32000000000000006</v>
      </c>
      <c r="Q109" s="1028" t="s">
        <v>83</v>
      </c>
      <c r="R109" s="605">
        <v>8</v>
      </c>
      <c r="S109" s="566" t="s">
        <v>470</v>
      </c>
      <c r="T109" s="566" t="s">
        <v>420</v>
      </c>
      <c r="U109" s="566" t="s">
        <v>421</v>
      </c>
      <c r="V109" s="566" t="s">
        <v>471</v>
      </c>
      <c r="W109" s="566" t="s">
        <v>472</v>
      </c>
      <c r="X109" s="566" t="s">
        <v>445</v>
      </c>
      <c r="Y109" s="566" t="s">
        <v>473</v>
      </c>
      <c r="Z109" s="595">
        <v>100</v>
      </c>
      <c r="AA109" s="596" t="s">
        <v>157</v>
      </c>
      <c r="AB109" s="597" t="s">
        <v>157</v>
      </c>
      <c r="AC109" s="598" t="s">
        <v>157</v>
      </c>
      <c r="AD109" s="599">
        <v>100</v>
      </c>
      <c r="AE109" s="599" t="s">
        <v>158</v>
      </c>
      <c r="AF109" s="947" t="s">
        <v>157</v>
      </c>
      <c r="AG109" s="977">
        <v>0.2</v>
      </c>
      <c r="AH109" s="923" t="s">
        <v>94</v>
      </c>
      <c r="AI109" s="980">
        <v>0.2</v>
      </c>
      <c r="AJ109" s="919" t="s">
        <v>82</v>
      </c>
      <c r="AK109" s="980">
        <v>0.8</v>
      </c>
      <c r="AL109" s="983" t="s">
        <v>83</v>
      </c>
      <c r="AM109" s="986" t="s">
        <v>72</v>
      </c>
      <c r="AN109" s="569" t="s">
        <v>864</v>
      </c>
      <c r="AO109" s="570" t="s">
        <v>420</v>
      </c>
      <c r="AP109" s="571">
        <v>44803</v>
      </c>
      <c r="AQ109" s="578"/>
      <c r="AR109" s="579"/>
      <c r="AS109" s="587"/>
      <c r="AT109" s="569"/>
      <c r="AU109" s="580"/>
    </row>
    <row r="110" spans="1:48" s="564" customFormat="1" ht="26.25" customHeight="1" x14ac:dyDescent="0.25">
      <c r="A110" s="1008"/>
      <c r="B110" s="1011"/>
      <c r="C110" s="1014"/>
      <c r="D110" s="1014"/>
      <c r="E110" s="1017"/>
      <c r="F110" s="1017"/>
      <c r="G110" s="1017"/>
      <c r="H110" s="1020"/>
      <c r="I110" s="1020"/>
      <c r="J110" s="1023"/>
      <c r="K110" s="1026"/>
      <c r="L110" s="1001"/>
      <c r="M110" s="940"/>
      <c r="N110" s="942"/>
      <c r="O110" s="944"/>
      <c r="P110" s="944"/>
      <c r="Q110" s="1029"/>
      <c r="R110" s="606">
        <v>9</v>
      </c>
      <c r="S110" s="582" t="s">
        <v>475</v>
      </c>
      <c r="T110" s="567" t="s">
        <v>476</v>
      </c>
      <c r="U110" s="567" t="s">
        <v>477</v>
      </c>
      <c r="V110" s="567" t="s">
        <v>478</v>
      </c>
      <c r="W110" s="567" t="s">
        <v>479</v>
      </c>
      <c r="X110" s="567" t="s">
        <v>480</v>
      </c>
      <c r="Y110" s="567" t="s">
        <v>481</v>
      </c>
      <c r="Z110" s="590">
        <v>100</v>
      </c>
      <c r="AA110" s="591" t="s">
        <v>157</v>
      </c>
      <c r="AB110" s="592" t="s">
        <v>157</v>
      </c>
      <c r="AC110" s="593" t="s">
        <v>157</v>
      </c>
      <c r="AD110" s="594">
        <v>100</v>
      </c>
      <c r="AE110" s="594" t="s">
        <v>158</v>
      </c>
      <c r="AF110" s="948"/>
      <c r="AG110" s="978"/>
      <c r="AH110" s="924"/>
      <c r="AI110" s="981"/>
      <c r="AJ110" s="920"/>
      <c r="AK110" s="981"/>
      <c r="AL110" s="984"/>
      <c r="AM110" s="987"/>
      <c r="AN110" s="573"/>
      <c r="AO110" s="574"/>
      <c r="AP110" s="572"/>
      <c r="AQ110" s="581"/>
      <c r="AR110" s="582"/>
      <c r="AS110" s="588"/>
      <c r="AT110" s="573"/>
      <c r="AU110" s="583"/>
    </row>
    <row r="111" spans="1:48" s="564" customFormat="1" ht="26.25" customHeight="1" x14ac:dyDescent="0.25">
      <c r="A111" s="1008"/>
      <c r="B111" s="1011"/>
      <c r="C111" s="1014"/>
      <c r="D111" s="1014"/>
      <c r="E111" s="1017"/>
      <c r="F111" s="1017"/>
      <c r="G111" s="1017"/>
      <c r="H111" s="1020"/>
      <c r="I111" s="1020"/>
      <c r="J111" s="1023"/>
      <c r="K111" s="1026"/>
      <c r="L111" s="1001"/>
      <c r="M111" s="940"/>
      <c r="N111" s="942"/>
      <c r="O111" s="944"/>
      <c r="P111" s="944"/>
      <c r="Q111" s="1029"/>
      <c r="R111" s="606"/>
      <c r="S111" s="582"/>
      <c r="T111" s="567"/>
      <c r="U111" s="567"/>
      <c r="V111" s="567"/>
      <c r="W111" s="567"/>
      <c r="X111" s="567"/>
      <c r="Y111" s="567"/>
      <c r="Z111" s="590" t="s">
        <v>106</v>
      </c>
      <c r="AA111" s="591" t="s">
        <v>106</v>
      </c>
      <c r="AB111" s="592"/>
      <c r="AC111" s="593" t="s">
        <v>106</v>
      </c>
      <c r="AD111" s="594" t="s">
        <v>106</v>
      </c>
      <c r="AE111" s="594" t="s">
        <v>106</v>
      </c>
      <c r="AF111" s="948"/>
      <c r="AG111" s="978"/>
      <c r="AH111" s="924"/>
      <c r="AI111" s="981"/>
      <c r="AJ111" s="920"/>
      <c r="AK111" s="981"/>
      <c r="AL111" s="984"/>
      <c r="AM111" s="987"/>
      <c r="AN111" s="573"/>
      <c r="AO111" s="574"/>
      <c r="AP111" s="572"/>
      <c r="AQ111" s="581"/>
      <c r="AR111" s="582"/>
      <c r="AS111" s="588"/>
      <c r="AT111" s="573"/>
      <c r="AU111" s="583"/>
    </row>
    <row r="112" spans="1:48" s="564" customFormat="1" ht="26.25" customHeight="1" x14ac:dyDescent="0.25">
      <c r="A112" s="1008"/>
      <c r="B112" s="1011"/>
      <c r="C112" s="1014"/>
      <c r="D112" s="1014"/>
      <c r="E112" s="1017"/>
      <c r="F112" s="1017"/>
      <c r="G112" s="1017"/>
      <c r="H112" s="1020"/>
      <c r="I112" s="1020"/>
      <c r="J112" s="1023"/>
      <c r="K112" s="1026"/>
      <c r="L112" s="1001"/>
      <c r="M112" s="940"/>
      <c r="N112" s="942"/>
      <c r="O112" s="944"/>
      <c r="P112" s="944"/>
      <c r="Q112" s="1029"/>
      <c r="R112" s="606"/>
      <c r="S112" s="582"/>
      <c r="T112" s="567"/>
      <c r="U112" s="567"/>
      <c r="V112" s="567"/>
      <c r="W112" s="567"/>
      <c r="X112" s="567"/>
      <c r="Y112" s="567"/>
      <c r="Z112" s="590" t="s">
        <v>106</v>
      </c>
      <c r="AA112" s="591" t="s">
        <v>106</v>
      </c>
      <c r="AB112" s="592"/>
      <c r="AC112" s="593" t="s">
        <v>106</v>
      </c>
      <c r="AD112" s="594" t="s">
        <v>106</v>
      </c>
      <c r="AE112" s="594" t="s">
        <v>106</v>
      </c>
      <c r="AF112" s="948"/>
      <c r="AG112" s="978"/>
      <c r="AH112" s="924"/>
      <c r="AI112" s="981"/>
      <c r="AJ112" s="920"/>
      <c r="AK112" s="981"/>
      <c r="AL112" s="984"/>
      <c r="AM112" s="987"/>
      <c r="AN112" s="573"/>
      <c r="AO112" s="574"/>
      <c r="AP112" s="572"/>
      <c r="AQ112" s="581"/>
      <c r="AR112" s="582"/>
      <c r="AS112" s="588"/>
      <c r="AT112" s="573"/>
      <c r="AU112" s="583"/>
    </row>
    <row r="113" spans="1:47" s="564" customFormat="1" ht="26.25" customHeight="1" thickBot="1" x14ac:dyDescent="0.3">
      <c r="A113" s="1009"/>
      <c r="B113" s="1012"/>
      <c r="C113" s="1015"/>
      <c r="D113" s="1015"/>
      <c r="E113" s="1018"/>
      <c r="F113" s="1018"/>
      <c r="G113" s="1018"/>
      <c r="H113" s="1021"/>
      <c r="I113" s="1021"/>
      <c r="J113" s="1024"/>
      <c r="K113" s="1027"/>
      <c r="L113" s="1002"/>
      <c r="M113" s="1003"/>
      <c r="N113" s="1004"/>
      <c r="O113" s="1005"/>
      <c r="P113" s="1005"/>
      <c r="Q113" s="1030"/>
      <c r="R113" s="607"/>
      <c r="S113" s="585"/>
      <c r="T113" s="568"/>
      <c r="U113" s="568"/>
      <c r="V113" s="568"/>
      <c r="W113" s="568"/>
      <c r="X113" s="568"/>
      <c r="Y113" s="568"/>
      <c r="Z113" s="600" t="s">
        <v>106</v>
      </c>
      <c r="AA113" s="601" t="s">
        <v>106</v>
      </c>
      <c r="AB113" s="602"/>
      <c r="AC113" s="603" t="s">
        <v>106</v>
      </c>
      <c r="AD113" s="604" t="s">
        <v>106</v>
      </c>
      <c r="AE113" s="604" t="s">
        <v>106</v>
      </c>
      <c r="AF113" s="963"/>
      <c r="AG113" s="979"/>
      <c r="AH113" s="965"/>
      <c r="AI113" s="982"/>
      <c r="AJ113" s="967"/>
      <c r="AK113" s="982"/>
      <c r="AL113" s="985"/>
      <c r="AM113" s="988"/>
      <c r="AN113" s="575"/>
      <c r="AO113" s="576"/>
      <c r="AP113" s="577"/>
      <c r="AQ113" s="584"/>
      <c r="AR113" s="585"/>
      <c r="AS113" s="589"/>
      <c r="AT113" s="575"/>
      <c r="AU113" s="586"/>
    </row>
    <row r="114" spans="1:47" s="159" customFormat="1" ht="30.75" customHeight="1" thickBot="1" x14ac:dyDescent="0.3">
      <c r="A114" s="270"/>
      <c r="B114" s="482"/>
      <c r="C114" s="483"/>
      <c r="D114" s="483"/>
      <c r="E114" s="506"/>
      <c r="F114" s="506"/>
      <c r="G114" s="506"/>
      <c r="H114" s="506"/>
      <c r="I114" s="509"/>
      <c r="J114" s="506"/>
      <c r="K114" s="484"/>
      <c r="L114" s="502"/>
      <c r="M114" s="504"/>
      <c r="N114" s="485"/>
      <c r="O114" s="486"/>
      <c r="P114" s="486"/>
      <c r="Q114" s="487"/>
      <c r="R114" s="484"/>
      <c r="S114" s="506"/>
      <c r="T114" s="506"/>
      <c r="U114" s="612"/>
      <c r="V114" s="506"/>
      <c r="W114" s="506"/>
      <c r="X114" s="506"/>
      <c r="Y114" s="506"/>
      <c r="Z114" s="488"/>
      <c r="AA114" s="489"/>
      <c r="AB114" s="490"/>
      <c r="AC114" s="491"/>
      <c r="AD114" s="492"/>
      <c r="AE114" s="492"/>
      <c r="AF114" s="493"/>
      <c r="AG114" s="494"/>
      <c r="AH114" s="511"/>
      <c r="AI114" s="513"/>
      <c r="AJ114" s="515"/>
      <c r="AK114" s="513"/>
      <c r="AL114" s="517"/>
      <c r="AM114" s="267"/>
      <c r="AN114" s="612"/>
      <c r="AO114" s="612"/>
      <c r="AP114" s="495"/>
      <c r="AQ114" s="495"/>
      <c r="AR114" s="612"/>
      <c r="AS114" s="484"/>
      <c r="AT114" s="612"/>
      <c r="AU114" s="431"/>
    </row>
    <row r="115" spans="1:47" s="159" customFormat="1" ht="30.75" customHeight="1" x14ac:dyDescent="0.25">
      <c r="A115" s="270"/>
      <c r="B115" s="482"/>
      <c r="C115" s="483"/>
      <c r="D115" s="483"/>
      <c r="E115" s="269"/>
      <c r="F115" s="269"/>
      <c r="G115" s="269"/>
      <c r="H115" s="269"/>
      <c r="I115" s="271"/>
      <c r="J115" s="269"/>
      <c r="K115" s="484"/>
      <c r="L115" s="261"/>
      <c r="M115" s="259"/>
      <c r="N115" s="485"/>
      <c r="O115" s="486"/>
      <c r="P115" s="486"/>
      <c r="Q115" s="487"/>
      <c r="R115" s="484"/>
      <c r="S115" s="269"/>
      <c r="T115" s="269"/>
      <c r="U115" s="274"/>
      <c r="V115" s="269"/>
      <c r="W115" s="269"/>
      <c r="X115" s="269"/>
      <c r="Y115" s="269"/>
      <c r="Z115" s="488"/>
      <c r="AA115" s="489"/>
      <c r="AB115" s="490"/>
      <c r="AC115" s="491"/>
      <c r="AD115" s="492"/>
      <c r="AE115" s="492"/>
      <c r="AF115" s="493"/>
      <c r="AG115" s="494"/>
      <c r="AH115" s="268"/>
      <c r="AI115" s="479"/>
      <c r="AJ115" s="480"/>
      <c r="AK115" s="479"/>
      <c r="AL115" s="263"/>
      <c r="AM115" s="267"/>
      <c r="AN115" s="274"/>
      <c r="AO115" s="274"/>
      <c r="AP115" s="495"/>
      <c r="AQ115" s="495"/>
      <c r="AR115" s="274"/>
      <c r="AS115" s="484"/>
      <c r="AT115" s="274"/>
      <c r="AU115" s="431"/>
    </row>
    <row r="116" spans="1:47" ht="33" customHeight="1" thickBot="1" x14ac:dyDescent="0.3">
      <c r="A116" s="435"/>
      <c r="B116" s="436"/>
      <c r="C116" s="437"/>
      <c r="D116" s="437"/>
      <c r="E116" s="507"/>
      <c r="F116" s="507"/>
      <c r="G116" s="510"/>
      <c r="H116" s="510"/>
      <c r="I116" s="510"/>
      <c r="J116" s="507"/>
      <c r="K116" s="355"/>
      <c r="L116" s="503"/>
      <c r="M116" s="505"/>
      <c r="N116" s="438"/>
      <c r="O116" s="439"/>
      <c r="P116" s="439"/>
      <c r="Q116" s="440"/>
      <c r="R116" s="355"/>
      <c r="S116" s="613"/>
      <c r="T116" s="507"/>
      <c r="U116" s="614"/>
      <c r="V116" s="507"/>
      <c r="W116" s="507"/>
      <c r="X116" s="507"/>
      <c r="Y116" s="507"/>
      <c r="Z116" s="615"/>
      <c r="AA116" s="370"/>
      <c r="AB116" s="616"/>
      <c r="AC116" s="372"/>
      <c r="AD116" s="617"/>
      <c r="AE116" s="617"/>
      <c r="AF116" s="421"/>
      <c r="AG116" s="441"/>
      <c r="AH116" s="512"/>
      <c r="AI116" s="514"/>
      <c r="AJ116" s="516"/>
      <c r="AK116" s="514"/>
      <c r="AL116" s="518"/>
      <c r="AM116" s="423"/>
      <c r="AN116" s="613"/>
      <c r="AO116" s="507"/>
      <c r="AP116" s="354"/>
      <c r="AQ116" s="354"/>
      <c r="AR116" s="613"/>
      <c r="AS116" s="355"/>
      <c r="AT116" s="613"/>
      <c r="AU116" s="356"/>
    </row>
    <row r="117" spans="1:47" ht="94.5" x14ac:dyDescent="0.25">
      <c r="A117" s="1186" t="s">
        <v>483</v>
      </c>
      <c r="B117" s="1188" t="s">
        <v>4</v>
      </c>
      <c r="C117" s="1089" t="s">
        <v>58</v>
      </c>
      <c r="D117" s="1089" t="s">
        <v>484</v>
      </c>
      <c r="E117" s="1092" t="s">
        <v>485</v>
      </c>
      <c r="F117" s="1092" t="s">
        <v>88</v>
      </c>
      <c r="G117" s="1095" t="s">
        <v>486</v>
      </c>
      <c r="H117" s="1095" t="s">
        <v>487</v>
      </c>
      <c r="I117" s="1095" t="s">
        <v>488</v>
      </c>
      <c r="J117" s="1092" t="s">
        <v>149</v>
      </c>
      <c r="K117" s="1168">
        <v>2</v>
      </c>
      <c r="L117" s="1170" t="s">
        <v>150</v>
      </c>
      <c r="M117" s="1172">
        <v>0.4</v>
      </c>
      <c r="N117" s="1174" t="s">
        <v>82</v>
      </c>
      <c r="O117" s="1176">
        <v>0.8</v>
      </c>
      <c r="P117" s="1176">
        <v>0.32000000000000006</v>
      </c>
      <c r="Q117" s="1178" t="s">
        <v>83</v>
      </c>
      <c r="R117" s="155">
        <v>1</v>
      </c>
      <c r="S117" s="173" t="s">
        <v>489</v>
      </c>
      <c r="T117" s="173" t="s">
        <v>490</v>
      </c>
      <c r="U117" s="173" t="s">
        <v>491</v>
      </c>
      <c r="V117" s="173" t="s">
        <v>492</v>
      </c>
      <c r="W117" s="173" t="s">
        <v>493</v>
      </c>
      <c r="X117" s="173" t="s">
        <v>494</v>
      </c>
      <c r="Y117" s="173" t="s">
        <v>495</v>
      </c>
      <c r="Z117" s="174">
        <v>100</v>
      </c>
      <c r="AA117" s="175" t="s">
        <v>157</v>
      </c>
      <c r="AB117" s="176" t="s">
        <v>157</v>
      </c>
      <c r="AC117" s="177" t="s">
        <v>157</v>
      </c>
      <c r="AD117" s="178">
        <v>100</v>
      </c>
      <c r="AE117" s="178" t="s">
        <v>158</v>
      </c>
      <c r="AF117" s="1180" t="s">
        <v>157</v>
      </c>
      <c r="AG117" s="1182">
        <v>0.2</v>
      </c>
      <c r="AH117" s="1184" t="s">
        <v>94</v>
      </c>
      <c r="AI117" s="1079">
        <v>0.2</v>
      </c>
      <c r="AJ117" s="1077" t="s">
        <v>82</v>
      </c>
      <c r="AK117" s="1079">
        <v>0.8</v>
      </c>
      <c r="AL117" s="1081" t="s">
        <v>83</v>
      </c>
      <c r="AM117" s="1075" t="s">
        <v>72</v>
      </c>
      <c r="AN117" s="149" t="s">
        <v>496</v>
      </c>
      <c r="AO117" s="149" t="s">
        <v>497</v>
      </c>
      <c r="AP117" s="179">
        <v>44772</v>
      </c>
      <c r="AQ117" s="228"/>
      <c r="AR117" s="227"/>
      <c r="AS117" s="229"/>
      <c r="AT117" s="149"/>
      <c r="AU117" s="180"/>
    </row>
    <row r="118" spans="1:47" ht="47.25" x14ac:dyDescent="0.25">
      <c r="A118" s="1205"/>
      <c r="B118" s="1212"/>
      <c r="C118" s="1090"/>
      <c r="D118" s="1090"/>
      <c r="E118" s="1093"/>
      <c r="F118" s="1093"/>
      <c r="G118" s="1096"/>
      <c r="H118" s="1096"/>
      <c r="I118" s="1096"/>
      <c r="J118" s="1093"/>
      <c r="K118" s="1195"/>
      <c r="L118" s="1196"/>
      <c r="M118" s="1200"/>
      <c r="N118" s="1201"/>
      <c r="O118" s="1202"/>
      <c r="P118" s="1202"/>
      <c r="Q118" s="1203"/>
      <c r="R118" s="156">
        <v>2</v>
      </c>
      <c r="S118" s="153" t="s">
        <v>498</v>
      </c>
      <c r="T118" s="230" t="s">
        <v>499</v>
      </c>
      <c r="U118" s="181" t="s">
        <v>95</v>
      </c>
      <c r="V118" s="181" t="s">
        <v>500</v>
      </c>
      <c r="W118" s="181" t="s">
        <v>501</v>
      </c>
      <c r="X118" s="181" t="s">
        <v>502</v>
      </c>
      <c r="Y118" s="181" t="s">
        <v>503</v>
      </c>
      <c r="Z118" s="182">
        <v>100</v>
      </c>
      <c r="AA118" s="183" t="s">
        <v>157</v>
      </c>
      <c r="AB118" s="184" t="s">
        <v>157</v>
      </c>
      <c r="AC118" s="185" t="s">
        <v>157</v>
      </c>
      <c r="AD118" s="186">
        <v>100</v>
      </c>
      <c r="AE118" s="186" t="s">
        <v>158</v>
      </c>
      <c r="AF118" s="1204"/>
      <c r="AG118" s="1193"/>
      <c r="AH118" s="1194"/>
      <c r="AI118" s="1197"/>
      <c r="AJ118" s="1198"/>
      <c r="AK118" s="1197"/>
      <c r="AL118" s="1199"/>
      <c r="AM118" s="1192"/>
      <c r="AN118" s="150" t="s">
        <v>504</v>
      </c>
      <c r="AO118" s="150" t="s">
        <v>505</v>
      </c>
      <c r="AP118" s="187">
        <v>44772</v>
      </c>
      <c r="AQ118" s="231"/>
      <c r="AR118" s="232"/>
      <c r="AS118" s="233"/>
      <c r="AT118" s="150"/>
      <c r="AU118" s="188"/>
    </row>
    <row r="119" spans="1:47" ht="130.5" customHeight="1" thickBot="1" x14ac:dyDescent="0.3">
      <c r="A119" s="1187"/>
      <c r="B119" s="1189"/>
      <c r="C119" s="1091"/>
      <c r="D119" s="1091"/>
      <c r="E119" s="1094"/>
      <c r="F119" s="1094"/>
      <c r="G119" s="1097"/>
      <c r="H119" s="1097"/>
      <c r="I119" s="1097"/>
      <c r="J119" s="1094"/>
      <c r="K119" s="1169"/>
      <c r="L119" s="1171"/>
      <c r="M119" s="1173"/>
      <c r="N119" s="1175"/>
      <c r="O119" s="1177"/>
      <c r="P119" s="1177"/>
      <c r="Q119" s="1179"/>
      <c r="R119" s="157">
        <v>3</v>
      </c>
      <c r="S119" s="154" t="s">
        <v>506</v>
      </c>
      <c r="T119" s="234" t="s">
        <v>507</v>
      </c>
      <c r="U119" s="189" t="s">
        <v>95</v>
      </c>
      <c r="V119" s="189" t="s">
        <v>508</v>
      </c>
      <c r="W119" s="189" t="s">
        <v>509</v>
      </c>
      <c r="X119" s="189" t="s">
        <v>510</v>
      </c>
      <c r="Y119" s="189" t="s">
        <v>511</v>
      </c>
      <c r="Z119" s="190">
        <v>100</v>
      </c>
      <c r="AA119" s="191" t="s">
        <v>157</v>
      </c>
      <c r="AB119" s="192" t="s">
        <v>157</v>
      </c>
      <c r="AC119" s="193" t="s">
        <v>157</v>
      </c>
      <c r="AD119" s="194">
        <v>100</v>
      </c>
      <c r="AE119" s="194" t="s">
        <v>158</v>
      </c>
      <c r="AF119" s="1181"/>
      <c r="AG119" s="1183"/>
      <c r="AH119" s="1185"/>
      <c r="AI119" s="1080"/>
      <c r="AJ119" s="1078"/>
      <c r="AK119" s="1080"/>
      <c r="AL119" s="1082"/>
      <c r="AM119" s="1076"/>
      <c r="AN119" s="235"/>
      <c r="AO119" s="236"/>
      <c r="AP119" s="237"/>
      <c r="AQ119" s="195"/>
      <c r="AR119" s="151"/>
      <c r="AS119" s="157"/>
      <c r="AT119" s="151"/>
      <c r="AU119" s="196"/>
    </row>
    <row r="120" spans="1:47" ht="16.5" thickBot="1" x14ac:dyDescent="0.3">
      <c r="A120" s="462"/>
      <c r="B120" s="461"/>
      <c r="C120" s="463"/>
      <c r="D120" s="463"/>
      <c r="E120" s="461"/>
      <c r="F120" s="461"/>
      <c r="G120" s="461"/>
      <c r="H120" s="461"/>
      <c r="I120" s="464"/>
      <c r="J120" s="461"/>
      <c r="K120" s="472"/>
      <c r="L120" s="473"/>
      <c r="M120" s="474"/>
      <c r="N120" s="475"/>
      <c r="O120" s="466"/>
      <c r="P120" s="466"/>
      <c r="Q120" s="467"/>
      <c r="R120" s="155"/>
      <c r="S120" s="173"/>
      <c r="T120" s="173"/>
      <c r="U120" s="238"/>
      <c r="V120" s="238"/>
      <c r="W120" s="238"/>
      <c r="X120" s="238"/>
      <c r="Y120" s="173"/>
      <c r="Z120" s="445"/>
      <c r="AA120" s="175"/>
      <c r="AB120" s="446"/>
      <c r="AC120" s="177"/>
      <c r="AD120" s="177"/>
      <c r="AE120" s="177"/>
      <c r="AF120" s="468"/>
      <c r="AG120" s="469"/>
      <c r="AH120" s="470"/>
      <c r="AI120" s="471"/>
      <c r="AJ120" s="476"/>
      <c r="AK120" s="471"/>
      <c r="AL120" s="477"/>
      <c r="AM120" s="465"/>
      <c r="AN120" s="149"/>
      <c r="AO120" s="155"/>
      <c r="AP120" s="179"/>
      <c r="AQ120" s="179"/>
      <c r="AR120" s="149"/>
      <c r="AS120" s="155"/>
      <c r="AT120" s="149"/>
      <c r="AU120" s="180"/>
    </row>
    <row r="121" spans="1:47" ht="126.75" thickBot="1" x14ac:dyDescent="0.3">
      <c r="A121" s="1083" t="s">
        <v>512</v>
      </c>
      <c r="B121" s="1086" t="s">
        <v>5</v>
      </c>
      <c r="C121" s="1089" t="s">
        <v>58</v>
      </c>
      <c r="D121" s="1089" t="s">
        <v>127</v>
      </c>
      <c r="E121" s="1092" t="s">
        <v>513</v>
      </c>
      <c r="F121" s="1092" t="s">
        <v>88</v>
      </c>
      <c r="G121" s="1092" t="s">
        <v>514</v>
      </c>
      <c r="H121" s="1092" t="s">
        <v>515</v>
      </c>
      <c r="I121" s="1095" t="s">
        <v>516</v>
      </c>
      <c r="J121" s="1098" t="s">
        <v>149</v>
      </c>
      <c r="K121" s="1101">
        <v>3</v>
      </c>
      <c r="L121" s="1104" t="s">
        <v>358</v>
      </c>
      <c r="M121" s="1107">
        <v>0.6</v>
      </c>
      <c r="N121" s="1110" t="s">
        <v>82</v>
      </c>
      <c r="O121" s="1113">
        <v>0.8</v>
      </c>
      <c r="P121" s="1113">
        <v>0.48</v>
      </c>
      <c r="Q121" s="1072" t="s">
        <v>83</v>
      </c>
      <c r="R121" s="254">
        <v>1</v>
      </c>
      <c r="S121" s="173" t="s">
        <v>517</v>
      </c>
      <c r="T121" s="173" t="s">
        <v>518</v>
      </c>
      <c r="U121" s="238" t="s">
        <v>100</v>
      </c>
      <c r="V121" s="238" t="s">
        <v>519</v>
      </c>
      <c r="W121" s="238" t="s">
        <v>520</v>
      </c>
      <c r="X121" s="238" t="s">
        <v>521</v>
      </c>
      <c r="Y121" s="173" t="s">
        <v>522</v>
      </c>
      <c r="Z121" s="174">
        <v>100</v>
      </c>
      <c r="AA121" s="175" t="s">
        <v>157</v>
      </c>
      <c r="AB121" s="176" t="s">
        <v>205</v>
      </c>
      <c r="AC121" s="177" t="s">
        <v>205</v>
      </c>
      <c r="AD121" s="178">
        <v>50</v>
      </c>
      <c r="AE121" s="178" t="s">
        <v>206</v>
      </c>
      <c r="AF121" s="1051" t="s">
        <v>205</v>
      </c>
      <c r="AG121" s="1054">
        <v>0.39999999999999997</v>
      </c>
      <c r="AH121" s="1057" t="s">
        <v>79</v>
      </c>
      <c r="AI121" s="1060">
        <v>0.39999999999999997</v>
      </c>
      <c r="AJ121" s="1063" t="s">
        <v>82</v>
      </c>
      <c r="AK121" s="1060">
        <v>0.8</v>
      </c>
      <c r="AL121" s="1066" t="s">
        <v>83</v>
      </c>
      <c r="AM121" s="1069" t="s">
        <v>72</v>
      </c>
      <c r="AN121" s="249" t="s">
        <v>523</v>
      </c>
      <c r="AO121" s="275" t="s">
        <v>524</v>
      </c>
      <c r="AP121" s="282">
        <v>44742</v>
      </c>
      <c r="AQ121" s="282"/>
      <c r="AR121" s="149"/>
      <c r="AS121" s="283"/>
      <c r="AT121" s="284"/>
      <c r="AU121" s="180"/>
    </row>
    <row r="122" spans="1:47" ht="126" x14ac:dyDescent="0.25">
      <c r="A122" s="1084"/>
      <c r="B122" s="1087"/>
      <c r="C122" s="1090"/>
      <c r="D122" s="1090"/>
      <c r="E122" s="1093"/>
      <c r="F122" s="1093"/>
      <c r="G122" s="1093"/>
      <c r="H122" s="1093"/>
      <c r="I122" s="1096"/>
      <c r="J122" s="1099"/>
      <c r="K122" s="1102"/>
      <c r="L122" s="1105"/>
      <c r="M122" s="1108"/>
      <c r="N122" s="1111"/>
      <c r="O122" s="1114"/>
      <c r="P122" s="1114"/>
      <c r="Q122" s="1073"/>
      <c r="R122" s="256">
        <v>2</v>
      </c>
      <c r="S122" s="150" t="s">
        <v>525</v>
      </c>
      <c r="T122" s="173" t="s">
        <v>518</v>
      </c>
      <c r="U122" s="181" t="s">
        <v>91</v>
      </c>
      <c r="V122" s="238" t="s">
        <v>519</v>
      </c>
      <c r="W122" s="181" t="s">
        <v>526</v>
      </c>
      <c r="X122" s="181" t="s">
        <v>527</v>
      </c>
      <c r="Y122" s="181" t="s">
        <v>528</v>
      </c>
      <c r="Z122" s="182">
        <v>100</v>
      </c>
      <c r="AA122" s="183" t="s">
        <v>157</v>
      </c>
      <c r="AB122" s="184" t="s">
        <v>205</v>
      </c>
      <c r="AC122" s="185" t="s">
        <v>205</v>
      </c>
      <c r="AD122" s="186">
        <v>50</v>
      </c>
      <c r="AE122" s="186" t="s">
        <v>206</v>
      </c>
      <c r="AF122" s="1052"/>
      <c r="AG122" s="1055"/>
      <c r="AH122" s="1058"/>
      <c r="AI122" s="1061"/>
      <c r="AJ122" s="1064"/>
      <c r="AK122" s="1061"/>
      <c r="AL122" s="1067"/>
      <c r="AM122" s="1070"/>
      <c r="AN122" s="249" t="s">
        <v>529</v>
      </c>
      <c r="AO122" s="275" t="s">
        <v>524</v>
      </c>
      <c r="AP122" s="251">
        <v>44926</v>
      </c>
      <c r="AQ122" s="279"/>
      <c r="AR122" s="150"/>
      <c r="AS122" s="277"/>
      <c r="AT122" s="249"/>
      <c r="AU122" s="278"/>
    </row>
    <row r="123" spans="1:47" x14ac:dyDescent="0.25">
      <c r="A123" s="1084"/>
      <c r="B123" s="1087"/>
      <c r="C123" s="1090"/>
      <c r="D123" s="1090"/>
      <c r="E123" s="1093"/>
      <c r="F123" s="1093"/>
      <c r="G123" s="1093"/>
      <c r="H123" s="1093"/>
      <c r="I123" s="1096"/>
      <c r="J123" s="1099"/>
      <c r="K123" s="1102"/>
      <c r="L123" s="1105"/>
      <c r="M123" s="1108"/>
      <c r="N123" s="1111"/>
      <c r="O123" s="1114"/>
      <c r="P123" s="1114"/>
      <c r="Q123" s="1073"/>
      <c r="R123" s="256"/>
      <c r="S123" s="150"/>
      <c r="T123" s="181"/>
      <c r="U123" s="181"/>
      <c r="V123" s="181"/>
      <c r="W123" s="181"/>
      <c r="X123" s="181"/>
      <c r="Y123" s="181"/>
      <c r="Z123" s="182" t="s">
        <v>106</v>
      </c>
      <c r="AA123" s="183" t="s">
        <v>106</v>
      </c>
      <c r="AB123" s="184"/>
      <c r="AC123" s="185" t="s">
        <v>106</v>
      </c>
      <c r="AD123" s="186" t="s">
        <v>106</v>
      </c>
      <c r="AE123" s="186" t="s">
        <v>106</v>
      </c>
      <c r="AF123" s="1052"/>
      <c r="AG123" s="1055"/>
      <c r="AH123" s="1058"/>
      <c r="AI123" s="1061"/>
      <c r="AJ123" s="1064"/>
      <c r="AK123" s="1061"/>
      <c r="AL123" s="1067"/>
      <c r="AM123" s="1070"/>
      <c r="AN123" s="249"/>
      <c r="AO123" s="156"/>
      <c r="AP123" s="251"/>
      <c r="AQ123" s="279"/>
      <c r="AR123" s="150"/>
      <c r="AS123" s="277"/>
      <c r="AT123" s="249"/>
      <c r="AU123" s="188"/>
    </row>
    <row r="124" spans="1:47" x14ac:dyDescent="0.25">
      <c r="A124" s="1084"/>
      <c r="B124" s="1087"/>
      <c r="C124" s="1090"/>
      <c r="D124" s="1090"/>
      <c r="E124" s="1093"/>
      <c r="F124" s="1093"/>
      <c r="G124" s="1093"/>
      <c r="H124" s="1093"/>
      <c r="I124" s="1096"/>
      <c r="J124" s="1099"/>
      <c r="K124" s="1102"/>
      <c r="L124" s="1105"/>
      <c r="M124" s="1108"/>
      <c r="N124" s="1111"/>
      <c r="O124" s="1114"/>
      <c r="P124" s="1114"/>
      <c r="Q124" s="1073"/>
      <c r="R124" s="256"/>
      <c r="S124" s="150"/>
      <c r="T124" s="181"/>
      <c r="U124" s="181"/>
      <c r="V124" s="181"/>
      <c r="W124" s="181"/>
      <c r="X124" s="181"/>
      <c r="Y124" s="181"/>
      <c r="Z124" s="182" t="s">
        <v>106</v>
      </c>
      <c r="AA124" s="183" t="s">
        <v>106</v>
      </c>
      <c r="AB124" s="184"/>
      <c r="AC124" s="185" t="s">
        <v>106</v>
      </c>
      <c r="AD124" s="186" t="s">
        <v>106</v>
      </c>
      <c r="AE124" s="186" t="s">
        <v>106</v>
      </c>
      <c r="AF124" s="1052"/>
      <c r="AG124" s="1055"/>
      <c r="AH124" s="1058"/>
      <c r="AI124" s="1061"/>
      <c r="AJ124" s="1064"/>
      <c r="AK124" s="1061"/>
      <c r="AL124" s="1067"/>
      <c r="AM124" s="1070"/>
      <c r="AN124" s="249"/>
      <c r="AO124" s="156"/>
      <c r="AP124" s="251"/>
      <c r="AQ124" s="279"/>
      <c r="AR124" s="150"/>
      <c r="AS124" s="277"/>
      <c r="AT124" s="249"/>
      <c r="AU124" s="188"/>
    </row>
    <row r="125" spans="1:47" ht="16.5" thickBot="1" x14ac:dyDescent="0.3">
      <c r="A125" s="1085"/>
      <c r="B125" s="1088"/>
      <c r="C125" s="1091"/>
      <c r="D125" s="1091"/>
      <c r="E125" s="1094"/>
      <c r="F125" s="1094"/>
      <c r="G125" s="1094"/>
      <c r="H125" s="1094"/>
      <c r="I125" s="1097"/>
      <c r="J125" s="1100"/>
      <c r="K125" s="1103"/>
      <c r="L125" s="1106"/>
      <c r="M125" s="1109"/>
      <c r="N125" s="1112"/>
      <c r="O125" s="1115"/>
      <c r="P125" s="1115"/>
      <c r="Q125" s="1074"/>
      <c r="R125" s="257"/>
      <c r="S125" s="151"/>
      <c r="T125" s="189"/>
      <c r="U125" s="189"/>
      <c r="V125" s="189"/>
      <c r="W125" s="189"/>
      <c r="X125" s="189"/>
      <c r="Y125" s="189"/>
      <c r="Z125" s="190" t="s">
        <v>106</v>
      </c>
      <c r="AA125" s="191" t="s">
        <v>106</v>
      </c>
      <c r="AB125" s="192"/>
      <c r="AC125" s="193" t="s">
        <v>106</v>
      </c>
      <c r="AD125" s="194" t="s">
        <v>106</v>
      </c>
      <c r="AE125" s="194" t="s">
        <v>106</v>
      </c>
      <c r="AF125" s="1053"/>
      <c r="AG125" s="1056"/>
      <c r="AH125" s="1059"/>
      <c r="AI125" s="1062"/>
      <c r="AJ125" s="1065"/>
      <c r="AK125" s="1062"/>
      <c r="AL125" s="1068"/>
      <c r="AM125" s="1071"/>
      <c r="AN125" s="252"/>
      <c r="AO125" s="157"/>
      <c r="AP125" s="253"/>
      <c r="AQ125" s="280"/>
      <c r="AR125" s="151"/>
      <c r="AS125" s="281"/>
      <c r="AT125" s="252"/>
      <c r="AU125" s="196"/>
    </row>
    <row r="126" spans="1:47" ht="16.5" thickBot="1" x14ac:dyDescent="0.3">
      <c r="A126" s="449"/>
      <c r="B126" s="450"/>
      <c r="C126" s="451"/>
      <c r="D126" s="451"/>
      <c r="E126" s="189"/>
      <c r="F126" s="189"/>
      <c r="G126" s="189"/>
      <c r="H126" s="189"/>
      <c r="I126" s="239"/>
      <c r="J126" s="189"/>
      <c r="K126" s="157"/>
      <c r="L126" s="432"/>
      <c r="M126" s="452"/>
      <c r="N126" s="453"/>
      <c r="O126" s="454"/>
      <c r="P126" s="454"/>
      <c r="Q126" s="455"/>
      <c r="R126" s="157"/>
      <c r="S126" s="189"/>
      <c r="T126" s="189"/>
      <c r="U126" s="189"/>
      <c r="V126" s="189"/>
      <c r="W126" s="189"/>
      <c r="X126" s="189"/>
      <c r="Y126" s="189"/>
      <c r="Z126" s="447"/>
      <c r="AA126" s="191"/>
      <c r="AB126" s="448"/>
      <c r="AC126" s="193"/>
      <c r="AD126" s="193"/>
      <c r="AE126" s="193"/>
      <c r="AF126" s="434"/>
      <c r="AG126" s="456"/>
      <c r="AH126" s="242"/>
      <c r="AI126" s="457"/>
      <c r="AJ126" s="433"/>
      <c r="AK126" s="457"/>
      <c r="AL126" s="243"/>
      <c r="AM126" s="241"/>
      <c r="AN126" s="189"/>
      <c r="AO126" s="239"/>
      <c r="AP126" s="195"/>
      <c r="AQ126" s="195"/>
      <c r="AR126" s="151"/>
      <c r="AS126" s="157"/>
      <c r="AT126" s="151"/>
      <c r="AU126" s="196"/>
    </row>
    <row r="127" spans="1:47" s="297" customFormat="1" ht="16.5" thickBot="1" x14ac:dyDescent="0.3">
      <c r="A127" s="414"/>
      <c r="B127" s="415"/>
      <c r="C127" s="359"/>
      <c r="D127" s="359"/>
      <c r="E127" s="368"/>
      <c r="F127" s="368"/>
      <c r="G127" s="368"/>
      <c r="H127" s="368"/>
      <c r="I127" s="416"/>
      <c r="J127" s="368"/>
      <c r="K127" s="355"/>
      <c r="L127" s="411"/>
      <c r="M127" s="417"/>
      <c r="N127" s="418"/>
      <c r="O127" s="419"/>
      <c r="P127" s="419"/>
      <c r="Q127" s="420"/>
      <c r="R127" s="288"/>
      <c r="S127" s="287"/>
      <c r="T127" s="287"/>
      <c r="U127" s="442"/>
      <c r="V127" s="442"/>
      <c r="W127" s="442"/>
      <c r="X127" s="442"/>
      <c r="Y127" s="287"/>
      <c r="Z127" s="458"/>
      <c r="AA127" s="290"/>
      <c r="AB127" s="459"/>
      <c r="AC127" s="292"/>
      <c r="AD127" s="292"/>
      <c r="AE127" s="292"/>
      <c r="AF127" s="421"/>
      <c r="AG127" s="422"/>
      <c r="AH127" s="272"/>
      <c r="AI127" s="375"/>
      <c r="AJ127" s="273"/>
      <c r="AK127" s="375"/>
      <c r="AL127" s="264"/>
      <c r="AM127" s="423"/>
      <c r="AN127" s="294"/>
      <c r="AO127" s="443"/>
      <c r="AP127" s="296"/>
      <c r="AQ127" s="296"/>
      <c r="AR127" s="328"/>
      <c r="AS127" s="329"/>
      <c r="AT127" s="326"/>
      <c r="AU127" s="460"/>
    </row>
    <row r="128" spans="1:47" s="297" customFormat="1" ht="16.5" thickBot="1" x14ac:dyDescent="0.3">
      <c r="A128" s="435"/>
      <c r="B128" s="436"/>
      <c r="C128" s="437"/>
      <c r="D128" s="437"/>
      <c r="E128" s="368"/>
      <c r="F128" s="368"/>
      <c r="G128" s="368"/>
      <c r="H128" s="368"/>
      <c r="I128" s="416"/>
      <c r="J128" s="368"/>
      <c r="K128" s="355"/>
      <c r="L128" s="409"/>
      <c r="M128" s="410"/>
      <c r="N128" s="438"/>
      <c r="O128" s="439"/>
      <c r="P128" s="439"/>
      <c r="Q128" s="440"/>
      <c r="R128" s="299"/>
      <c r="S128" s="306"/>
      <c r="T128" s="287"/>
      <c r="U128" s="298"/>
      <c r="V128" s="442"/>
      <c r="W128" s="298"/>
      <c r="X128" s="298"/>
      <c r="Y128" s="298"/>
      <c r="Z128" s="301"/>
      <c r="AA128" s="302"/>
      <c r="AB128" s="303"/>
      <c r="AC128" s="304"/>
      <c r="AD128" s="305"/>
      <c r="AE128" s="305"/>
      <c r="AF128" s="421"/>
      <c r="AG128" s="441"/>
      <c r="AH128" s="272"/>
      <c r="AI128" s="413"/>
      <c r="AJ128" s="273"/>
      <c r="AK128" s="413"/>
      <c r="AL128" s="264"/>
      <c r="AM128" s="423"/>
      <c r="AN128" s="294"/>
      <c r="AO128" s="443"/>
      <c r="AP128" s="308"/>
      <c r="AQ128" s="309"/>
      <c r="AR128" s="306"/>
      <c r="AS128" s="310"/>
      <c r="AT128" s="294"/>
      <c r="AU128" s="444"/>
    </row>
    <row r="129" spans="1:47" s="159" customFormat="1" ht="17.25" customHeight="1" x14ac:dyDescent="0.25">
      <c r="A129" s="1206" t="s">
        <v>530</v>
      </c>
      <c r="B129" s="1209" t="s">
        <v>7</v>
      </c>
      <c r="C129" s="1089" t="s">
        <v>58</v>
      </c>
      <c r="D129" s="1089" t="s">
        <v>531</v>
      </c>
      <c r="E129" s="1092" t="s">
        <v>532</v>
      </c>
      <c r="F129" s="1092" t="s">
        <v>60</v>
      </c>
      <c r="G129" s="1092" t="s">
        <v>533</v>
      </c>
      <c r="H129" s="1092" t="s">
        <v>534</v>
      </c>
      <c r="I129" s="1095" t="s">
        <v>535</v>
      </c>
      <c r="J129" s="1092" t="s">
        <v>149</v>
      </c>
      <c r="K129" s="1168">
        <v>3</v>
      </c>
      <c r="L129" s="1170" t="s">
        <v>358</v>
      </c>
      <c r="M129" s="1172">
        <v>0.6</v>
      </c>
      <c r="N129" s="1174" t="s">
        <v>82</v>
      </c>
      <c r="O129" s="1176">
        <v>0.8</v>
      </c>
      <c r="P129" s="1176">
        <v>0.48</v>
      </c>
      <c r="Q129" s="1178" t="s">
        <v>83</v>
      </c>
      <c r="R129" s="155">
        <v>1</v>
      </c>
      <c r="S129" s="173" t="s">
        <v>536</v>
      </c>
      <c r="T129" s="173" t="s">
        <v>537</v>
      </c>
      <c r="U129" s="173" t="s">
        <v>538</v>
      </c>
      <c r="V129" s="173" t="s">
        <v>539</v>
      </c>
      <c r="W129" s="173" t="s">
        <v>540</v>
      </c>
      <c r="X129" s="173" t="s">
        <v>541</v>
      </c>
      <c r="Y129" s="173" t="s">
        <v>542</v>
      </c>
      <c r="Z129" s="174">
        <v>100</v>
      </c>
      <c r="AA129" s="175" t="s">
        <v>157</v>
      </c>
      <c r="AB129" s="176" t="s">
        <v>157</v>
      </c>
      <c r="AC129" s="177" t="s">
        <v>157</v>
      </c>
      <c r="AD129" s="178">
        <v>100</v>
      </c>
      <c r="AE129" s="178" t="s">
        <v>158</v>
      </c>
      <c r="AF129" s="1180" t="s">
        <v>157</v>
      </c>
      <c r="AG129" s="1182">
        <v>0.19999999999999996</v>
      </c>
      <c r="AH129" s="1184" t="s">
        <v>94</v>
      </c>
      <c r="AI129" s="1079">
        <v>0.19999999999999996</v>
      </c>
      <c r="AJ129" s="1077" t="s">
        <v>82</v>
      </c>
      <c r="AK129" s="1079">
        <v>0.8</v>
      </c>
      <c r="AL129" s="1081" t="s">
        <v>83</v>
      </c>
      <c r="AM129" s="1075" t="s">
        <v>72</v>
      </c>
      <c r="AN129" s="149" t="s">
        <v>543</v>
      </c>
      <c r="AO129" s="155"/>
      <c r="AP129" s="179">
        <v>44926</v>
      </c>
      <c r="AQ129" s="179"/>
      <c r="AR129" s="149"/>
      <c r="AS129" s="155"/>
      <c r="AT129" s="149"/>
      <c r="AU129" s="180"/>
    </row>
    <row r="130" spans="1:47" s="159" customFormat="1" ht="17.25" customHeight="1" x14ac:dyDescent="0.25">
      <c r="A130" s="1207"/>
      <c r="B130" s="1210"/>
      <c r="C130" s="1090"/>
      <c r="D130" s="1090"/>
      <c r="E130" s="1093"/>
      <c r="F130" s="1093"/>
      <c r="G130" s="1093"/>
      <c r="H130" s="1093"/>
      <c r="I130" s="1096"/>
      <c r="J130" s="1093"/>
      <c r="K130" s="1195"/>
      <c r="L130" s="1196"/>
      <c r="M130" s="1200"/>
      <c r="N130" s="1201"/>
      <c r="O130" s="1202"/>
      <c r="P130" s="1202"/>
      <c r="Q130" s="1203"/>
      <c r="R130" s="156">
        <v>2</v>
      </c>
      <c r="S130" s="150" t="s">
        <v>544</v>
      </c>
      <c r="T130" s="181" t="s">
        <v>545</v>
      </c>
      <c r="U130" s="181" t="s">
        <v>546</v>
      </c>
      <c r="V130" s="181" t="s">
        <v>547</v>
      </c>
      <c r="W130" s="181" t="s">
        <v>548</v>
      </c>
      <c r="X130" s="181" t="s">
        <v>549</v>
      </c>
      <c r="Y130" s="181" t="s">
        <v>550</v>
      </c>
      <c r="Z130" s="182">
        <v>100</v>
      </c>
      <c r="AA130" s="183" t="s">
        <v>157</v>
      </c>
      <c r="AB130" s="184" t="s">
        <v>157</v>
      </c>
      <c r="AC130" s="185" t="s">
        <v>157</v>
      </c>
      <c r="AD130" s="186">
        <v>100</v>
      </c>
      <c r="AE130" s="186" t="s">
        <v>158</v>
      </c>
      <c r="AF130" s="1204"/>
      <c r="AG130" s="1193"/>
      <c r="AH130" s="1194"/>
      <c r="AI130" s="1197"/>
      <c r="AJ130" s="1198"/>
      <c r="AK130" s="1197"/>
      <c r="AL130" s="1199"/>
      <c r="AM130" s="1192"/>
      <c r="AN130" s="150" t="s">
        <v>551</v>
      </c>
      <c r="AO130" s="156"/>
      <c r="AP130" s="187">
        <v>44926</v>
      </c>
      <c r="AQ130" s="187"/>
      <c r="AR130" s="150"/>
      <c r="AS130" s="156"/>
      <c r="AT130" s="150"/>
      <c r="AU130" s="188"/>
    </row>
    <row r="131" spans="1:47" s="159" customFormat="1" ht="17.25" customHeight="1" x14ac:dyDescent="0.25">
      <c r="A131" s="1207"/>
      <c r="B131" s="1210"/>
      <c r="C131" s="1090"/>
      <c r="D131" s="1090"/>
      <c r="E131" s="1093"/>
      <c r="F131" s="1093"/>
      <c r="G131" s="1093"/>
      <c r="H131" s="1093"/>
      <c r="I131" s="1096"/>
      <c r="J131" s="1093"/>
      <c r="K131" s="1195"/>
      <c r="L131" s="1196"/>
      <c r="M131" s="1200"/>
      <c r="N131" s="1201"/>
      <c r="O131" s="1202"/>
      <c r="P131" s="1202"/>
      <c r="Q131" s="1203"/>
      <c r="R131" s="156">
        <v>3</v>
      </c>
      <c r="S131" s="150" t="s">
        <v>552</v>
      </c>
      <c r="T131" s="181" t="s">
        <v>553</v>
      </c>
      <c r="U131" s="181" t="s">
        <v>546</v>
      </c>
      <c r="V131" s="181" t="s">
        <v>554</v>
      </c>
      <c r="W131" s="181" t="s">
        <v>555</v>
      </c>
      <c r="X131" s="181" t="s">
        <v>556</v>
      </c>
      <c r="Y131" s="181" t="s">
        <v>557</v>
      </c>
      <c r="Z131" s="182">
        <v>100</v>
      </c>
      <c r="AA131" s="183" t="s">
        <v>157</v>
      </c>
      <c r="AB131" s="184" t="s">
        <v>157</v>
      </c>
      <c r="AC131" s="185" t="s">
        <v>157</v>
      </c>
      <c r="AD131" s="186">
        <v>100</v>
      </c>
      <c r="AE131" s="186" t="s">
        <v>158</v>
      </c>
      <c r="AF131" s="1204"/>
      <c r="AG131" s="1193"/>
      <c r="AH131" s="1194"/>
      <c r="AI131" s="1197"/>
      <c r="AJ131" s="1198"/>
      <c r="AK131" s="1197"/>
      <c r="AL131" s="1199"/>
      <c r="AM131" s="1192"/>
      <c r="AN131" s="150" t="s">
        <v>558</v>
      </c>
      <c r="AO131" s="156"/>
      <c r="AP131" s="187">
        <v>44926</v>
      </c>
      <c r="AQ131" s="187"/>
      <c r="AR131" s="150"/>
      <c r="AS131" s="156"/>
      <c r="AT131" s="150"/>
      <c r="AU131" s="188"/>
    </row>
    <row r="132" spans="1:47" s="159" customFormat="1" ht="17.25" customHeight="1" thickBot="1" x14ac:dyDescent="0.3">
      <c r="A132" s="1208"/>
      <c r="B132" s="1211"/>
      <c r="C132" s="1091"/>
      <c r="D132" s="1091"/>
      <c r="E132" s="1094"/>
      <c r="F132" s="1094"/>
      <c r="G132" s="1094"/>
      <c r="H132" s="1094"/>
      <c r="I132" s="1097"/>
      <c r="J132" s="1094"/>
      <c r="K132" s="1169"/>
      <c r="L132" s="1171"/>
      <c r="M132" s="1173"/>
      <c r="N132" s="1175"/>
      <c r="O132" s="1177"/>
      <c r="P132" s="1177"/>
      <c r="Q132" s="1179"/>
      <c r="R132" s="157">
        <v>4</v>
      </c>
      <c r="S132" s="151" t="s">
        <v>559</v>
      </c>
      <c r="T132" s="189" t="s">
        <v>537</v>
      </c>
      <c r="U132" s="189" t="s">
        <v>546</v>
      </c>
      <c r="V132" s="189" t="s">
        <v>560</v>
      </c>
      <c r="W132" s="189" t="s">
        <v>561</v>
      </c>
      <c r="X132" s="189" t="s">
        <v>562</v>
      </c>
      <c r="Y132" s="189" t="s">
        <v>563</v>
      </c>
      <c r="Z132" s="190">
        <v>100</v>
      </c>
      <c r="AA132" s="191" t="s">
        <v>157</v>
      </c>
      <c r="AB132" s="192" t="s">
        <v>157</v>
      </c>
      <c r="AC132" s="193" t="s">
        <v>157</v>
      </c>
      <c r="AD132" s="194">
        <v>100</v>
      </c>
      <c r="AE132" s="194" t="s">
        <v>158</v>
      </c>
      <c r="AF132" s="1181"/>
      <c r="AG132" s="1183"/>
      <c r="AH132" s="1185"/>
      <c r="AI132" s="1080"/>
      <c r="AJ132" s="1078"/>
      <c r="AK132" s="1080"/>
      <c r="AL132" s="1082"/>
      <c r="AM132" s="1076"/>
      <c r="AN132" s="151" t="s">
        <v>564</v>
      </c>
      <c r="AO132" s="157"/>
      <c r="AP132" s="195">
        <v>44926</v>
      </c>
      <c r="AQ132" s="195"/>
      <c r="AR132" s="151"/>
      <c r="AS132" s="157"/>
      <c r="AT132" s="151"/>
      <c r="AU132" s="196"/>
    </row>
    <row r="133" spans="1:47" ht="17.25" customHeight="1" x14ac:dyDescent="0.25">
      <c r="A133" s="1206" t="s">
        <v>565</v>
      </c>
      <c r="B133" s="1209" t="s">
        <v>7</v>
      </c>
      <c r="C133" s="1089" t="s">
        <v>58</v>
      </c>
      <c r="D133" s="1089" t="s">
        <v>531</v>
      </c>
      <c r="E133" s="1092" t="s">
        <v>566</v>
      </c>
      <c r="F133" s="1092" t="s">
        <v>88</v>
      </c>
      <c r="G133" s="1092" t="s">
        <v>567</v>
      </c>
      <c r="H133" s="1092" t="s">
        <v>568</v>
      </c>
      <c r="I133" s="1095" t="s">
        <v>569</v>
      </c>
      <c r="J133" s="1092" t="s">
        <v>256</v>
      </c>
      <c r="K133" s="1168">
        <v>2</v>
      </c>
      <c r="L133" s="1170" t="s">
        <v>150</v>
      </c>
      <c r="M133" s="1172">
        <v>0.4</v>
      </c>
      <c r="N133" s="1174" t="s">
        <v>82</v>
      </c>
      <c r="O133" s="1176">
        <v>0.8</v>
      </c>
      <c r="P133" s="1176">
        <v>0.32000000000000006</v>
      </c>
      <c r="Q133" s="1178" t="s">
        <v>83</v>
      </c>
      <c r="R133" s="155">
        <v>5</v>
      </c>
      <c r="S133" s="173" t="s">
        <v>570</v>
      </c>
      <c r="T133" s="173" t="s">
        <v>571</v>
      </c>
      <c r="U133" s="173" t="s">
        <v>546</v>
      </c>
      <c r="V133" s="173" t="s">
        <v>572</v>
      </c>
      <c r="W133" s="173" t="s">
        <v>573</v>
      </c>
      <c r="X133" s="173" t="s">
        <v>574</v>
      </c>
      <c r="Y133" s="173" t="s">
        <v>575</v>
      </c>
      <c r="Z133" s="174">
        <v>100</v>
      </c>
      <c r="AA133" s="175" t="s">
        <v>157</v>
      </c>
      <c r="AB133" s="176" t="s">
        <v>157</v>
      </c>
      <c r="AC133" s="177" t="s">
        <v>157</v>
      </c>
      <c r="AD133" s="178">
        <v>100</v>
      </c>
      <c r="AE133" s="178" t="s">
        <v>158</v>
      </c>
      <c r="AF133" s="1180" t="s">
        <v>157</v>
      </c>
      <c r="AG133" s="1182">
        <v>0.2</v>
      </c>
      <c r="AH133" s="1184" t="s">
        <v>94</v>
      </c>
      <c r="AI133" s="1079">
        <v>0.2</v>
      </c>
      <c r="AJ133" s="1077" t="s">
        <v>82</v>
      </c>
      <c r="AK133" s="1079">
        <v>0.8</v>
      </c>
      <c r="AL133" s="1081" t="s">
        <v>83</v>
      </c>
      <c r="AM133" s="1075"/>
      <c r="AN133" s="149" t="s">
        <v>576</v>
      </c>
      <c r="AO133" s="155"/>
      <c r="AP133" s="179">
        <v>44926</v>
      </c>
      <c r="AQ133" s="179"/>
      <c r="AR133" s="149"/>
      <c r="AS133" s="155"/>
      <c r="AT133" s="149"/>
      <c r="AU133" s="180"/>
    </row>
    <row r="134" spans="1:47" ht="17.25" customHeight="1" thickBot="1" x14ac:dyDescent="0.3">
      <c r="A134" s="1208"/>
      <c r="B134" s="1211"/>
      <c r="C134" s="1091"/>
      <c r="D134" s="1091"/>
      <c r="E134" s="1094"/>
      <c r="F134" s="1094"/>
      <c r="G134" s="1094"/>
      <c r="H134" s="1094"/>
      <c r="I134" s="1097"/>
      <c r="J134" s="1094"/>
      <c r="K134" s="1169"/>
      <c r="L134" s="1171"/>
      <c r="M134" s="1173"/>
      <c r="N134" s="1175"/>
      <c r="O134" s="1177"/>
      <c r="P134" s="1177"/>
      <c r="Q134" s="1179"/>
      <c r="R134" s="157">
        <v>6</v>
      </c>
      <c r="S134" s="154" t="s">
        <v>577</v>
      </c>
      <c r="T134" s="189" t="s">
        <v>571</v>
      </c>
      <c r="U134" s="189" t="s">
        <v>546</v>
      </c>
      <c r="V134" s="189" t="s">
        <v>578</v>
      </c>
      <c r="W134" s="189" t="s">
        <v>579</v>
      </c>
      <c r="X134" s="189" t="s">
        <v>574</v>
      </c>
      <c r="Y134" s="189" t="s">
        <v>575</v>
      </c>
      <c r="Z134" s="190">
        <v>100</v>
      </c>
      <c r="AA134" s="191" t="s">
        <v>157</v>
      </c>
      <c r="AB134" s="192" t="s">
        <v>157</v>
      </c>
      <c r="AC134" s="193" t="s">
        <v>157</v>
      </c>
      <c r="AD134" s="194">
        <v>100</v>
      </c>
      <c r="AE134" s="194" t="s">
        <v>158</v>
      </c>
      <c r="AF134" s="1181"/>
      <c r="AG134" s="1183"/>
      <c r="AH134" s="1185"/>
      <c r="AI134" s="1080"/>
      <c r="AJ134" s="1078"/>
      <c r="AK134" s="1080"/>
      <c r="AL134" s="1082"/>
      <c r="AM134" s="1076"/>
      <c r="AN134" s="151" t="s">
        <v>580</v>
      </c>
      <c r="AO134" s="157"/>
      <c r="AP134" s="195">
        <v>44926</v>
      </c>
      <c r="AQ134" s="195"/>
      <c r="AR134" s="151"/>
      <c r="AS134" s="157"/>
      <c r="AT134" s="151"/>
      <c r="AU134" s="196"/>
    </row>
    <row r="135" spans="1:47" ht="17.25" customHeight="1" thickBot="1" x14ac:dyDescent="0.3">
      <c r="A135" s="435"/>
      <c r="B135" s="436"/>
      <c r="C135" s="437"/>
      <c r="D135" s="437"/>
      <c r="E135" s="507"/>
      <c r="F135" s="507"/>
      <c r="G135" s="507"/>
      <c r="H135" s="507"/>
      <c r="I135" s="510"/>
      <c r="J135" s="507"/>
      <c r="K135" s="355"/>
      <c r="L135" s="503"/>
      <c r="M135" s="505"/>
      <c r="N135" s="438"/>
      <c r="O135" s="439"/>
      <c r="P135" s="439"/>
      <c r="Q135" s="440"/>
      <c r="R135" s="355"/>
      <c r="S135" s="508"/>
      <c r="T135" s="507"/>
      <c r="U135" s="507"/>
      <c r="V135" s="507"/>
      <c r="W135" s="507"/>
      <c r="X135" s="507"/>
      <c r="Y135" s="507"/>
      <c r="Z135" s="615"/>
      <c r="AA135" s="370"/>
      <c r="AB135" s="616"/>
      <c r="AC135" s="372"/>
      <c r="AD135" s="617"/>
      <c r="AE135" s="617"/>
      <c r="AF135" s="421"/>
      <c r="AG135" s="441"/>
      <c r="AH135" s="512"/>
      <c r="AI135" s="514"/>
      <c r="AJ135" s="516"/>
      <c r="AK135" s="514"/>
      <c r="AL135" s="518"/>
      <c r="AM135" s="423"/>
      <c r="AN135" s="613"/>
      <c r="AO135" s="355"/>
      <c r="AP135" s="354"/>
      <c r="AQ135" s="354"/>
      <c r="AR135" s="613"/>
      <c r="AS135" s="355"/>
      <c r="AT135" s="613"/>
      <c r="AU135" s="356"/>
    </row>
    <row r="136" spans="1:47" ht="17.25" customHeight="1" thickBot="1" x14ac:dyDescent="0.3">
      <c r="A136" s="951" t="s">
        <v>896</v>
      </c>
      <c r="B136" s="953" t="s">
        <v>7</v>
      </c>
      <c r="C136" s="955" t="s">
        <v>58</v>
      </c>
      <c r="D136" s="955" t="s">
        <v>802</v>
      </c>
      <c r="E136" s="957" t="s">
        <v>532</v>
      </c>
      <c r="F136" s="959" t="s">
        <v>60</v>
      </c>
      <c r="G136" s="957" t="s">
        <v>869</v>
      </c>
      <c r="H136" s="957" t="s">
        <v>870</v>
      </c>
      <c r="I136" s="961" t="s">
        <v>871</v>
      </c>
      <c r="J136" s="994" t="s">
        <v>149</v>
      </c>
      <c r="K136" s="997">
        <v>3</v>
      </c>
      <c r="L136" s="1000" t="s">
        <v>358</v>
      </c>
      <c r="M136" s="939">
        <f t="shared" ref="M136:M141" si="5">IFERROR((IF(L136="","",IF(L136="Rara vez",0.2,IF(L136="Improbable",0.4,IF(L136="Posible",0.6,IF(L136="Probable",0.8,IF(L136="Casi seguro",1,))))))),"")</f>
        <v>0.6</v>
      </c>
      <c r="N136" s="941" t="s">
        <v>106</v>
      </c>
      <c r="O136" s="943" t="str">
        <f>IF(N136="","",IF(N136="Mayor",0.8,IF(N136="Catastrófico",1,IF(N136="Moderado",0.6))))</f>
        <v/>
      </c>
      <c r="P136" s="943" t="str">
        <f>IFERROR(+O136*M136,"")</f>
        <v/>
      </c>
      <c r="Q136" s="945" t="str">
        <f ca="1">IFERROR(INDIRECT("Componentes!"&amp;HLOOKUP(N136,Calculo_Impacto,2,FALSE)&amp;VLOOKUP(L136,Calculo_Probabilidad,2,FALSE)),"")</f>
        <v/>
      </c>
      <c r="R136" s="569">
        <v>1</v>
      </c>
      <c r="S136" s="579" t="s">
        <v>536</v>
      </c>
      <c r="T136" s="579" t="s">
        <v>872</v>
      </c>
      <c r="U136" s="579" t="s">
        <v>538</v>
      </c>
      <c r="V136" s="579" t="s">
        <v>873</v>
      </c>
      <c r="W136" s="579" t="s">
        <v>874</v>
      </c>
      <c r="X136" s="579" t="s">
        <v>875</v>
      </c>
      <c r="Y136" s="579" t="s">
        <v>876</v>
      </c>
      <c r="Z136" s="595" t="str">
        <f>IFERROR(HLOOKUP($R136,Evaluación_diseño_control,10,FALSE),"")</f>
        <v/>
      </c>
      <c r="AA136" s="591" t="str">
        <f t="shared" ref="AA136:AA142" si="6">IF(AND(Z136&gt;0,Z136&lt;=85),"DÉBIL",IF(AND(Z136&gt;85,Z136&lt;=95),"MODERADO",IF(AND(Z136&gt;95,Z136&lt;=100),"FUERTE","")))</f>
        <v/>
      </c>
      <c r="AB136" s="597" t="s">
        <v>157</v>
      </c>
      <c r="AC136" s="598" t="str">
        <f t="shared" ref="AC136:AC137" si="7">IF(AND(AA136="FUERTE",AB136="FUERTE"),"FUERTE",IF(OR(AND(AA136="FUERTE",AB136="MODERADO"),AND(AA136="MODERADO",AB136="FUERTE"),AND(AA136="MODERADO",AB136="MODERADO")),"MODERADO",IF(OR(AND(AA136="FUERTE",AB136="DÉBIL"),AND(AA136="MODERADO",AB136="DÉBIL"),AND(AA136="DÉBIL",AB136="FUERTE"),AND(AA136="DÉBIL",AB136="MODERADO"),AND(AA136="DÉBIL",AB136="DÉBIL")),"DÉBIL","")))</f>
        <v/>
      </c>
      <c r="AD136" s="599" t="str">
        <f>(IF(AC136="DÉBIL",0,IF(AC136="MODERADO",50,IF(AC136="FUERTE",100,""))))</f>
        <v/>
      </c>
      <c r="AE136" s="599" t="str">
        <f>IFERROR((IF(AC136="FUERTE","NO",IF(OR(AC136="MODERADO",AC136="DÉBIL"),"SI",""))),"")</f>
        <v/>
      </c>
      <c r="AF136" s="947" t="str">
        <f>IFERROR(IF(AVERAGE(AD136:AD140)&lt;50,"DÉBIL",IF(AND(AVERAGE(AD136:AD140)&gt;=50,AVERAGE(AD136:AD140)&lt;100),"MODERADO",IF(AVERAGE(AD136:AD140)=100,"FUERTE",""))),"")</f>
        <v/>
      </c>
      <c r="AG136" s="949" t="str">
        <f>IFERROR(IF(M136=0.2,0.2,IF(AF136="DÉBIL",M136,IF(AF136="MODERADO",M136-0.2,IF(AND(AF136="FUERTE",M136=0.4),M136-0.2,IF(AF136="FUERTE",M136-0.4,""))))),"")</f>
        <v/>
      </c>
      <c r="AH136" s="923" t="str">
        <f>IFERROR(IF(AG136="","",IF(AG136=0.2,"Muy Baja",IF(AG136=0.4,"Baja",IF(AG136=0.6,"Media",IF(AG136=0.8,"Alta","Muy Alta"))))),"")</f>
        <v/>
      </c>
      <c r="AI136" s="921" t="str">
        <f>+AG136</f>
        <v/>
      </c>
      <c r="AJ136" s="919" t="str">
        <f>+N136</f>
        <v/>
      </c>
      <c r="AK136" s="921" t="str">
        <f>IFERROR(IF(AJ136="","",IF(AJ136="Catastrófico",1,IF(AJ136="Mayor",0.8,IF(AJ136="Moderado",0.6,"")))),"")</f>
        <v/>
      </c>
      <c r="AL136" s="923" t="str">
        <f>IFERROR(IF(OR(AND(AH136="Muy Baja",AJ136="Leve"),AND(AH136="Muy Baja",AJ136="Menor"),AND(AH136="Baja",AJ136="Leve")),"Bajo",IF(OR(AND(AH136="Muy baja",AJ136="Moderado"),AND(AH136="Baja",AJ136="Menor"),AND(AH136="Baja",AJ136="Moderado"),AND(AH136="Media",AJ136="Leve"),AND(AH136="Media",AJ136="Menor"),AND(AH136="Media",AJ136="Moderado"),AND(AH136="Alta",AJ136="Leve"),AND(AH136="Alta",AJ136="Menor")),"Moderado",IF(OR(AND(AH136="Muy Baja",AJ136="Mayor"),AND(AH136="Baja",AJ136="Mayor"),AND(AH136="Media",AJ136="Mayor"),AND(AH136="Alta",AJ136="Moderado"),AND(AH136="Alta",AJ136="Mayor"),AND(AH136="Muy Alta",AJ136="Leve"),AND(AH136="Muy Alta",AJ136="Menor"),AND(AH136="Muy Alta",AJ136="Moderado"),AND(AH136="Muy Alta",AJ136="Mayor")),"Alto",IF(OR(AND(AH136="Muy Baja",AJ136="Catastrófico"),AND(AH136="Baja",AJ136="Catastrófico"),AND(AH136="Media",AJ136="Catastrófico"),AND(AH136="Alta",AJ136="Catastrófico"),AND(AH136="Muy Alta",AJ136="Catastrófico")),"Extremo","")))),"")</f>
        <v/>
      </c>
      <c r="AM136" s="925" t="s">
        <v>72</v>
      </c>
      <c r="AN136" s="569"/>
      <c r="AO136" s="579"/>
      <c r="AP136" s="496"/>
      <c r="AQ136" s="619"/>
      <c r="AR136" s="613"/>
      <c r="AS136" s="355"/>
      <c r="AT136" s="613"/>
      <c r="AU136" s="356"/>
    </row>
    <row r="137" spans="1:47" ht="57.75" customHeight="1" thickBot="1" x14ac:dyDescent="0.3">
      <c r="A137" s="952"/>
      <c r="B137" s="954"/>
      <c r="C137" s="956"/>
      <c r="D137" s="956"/>
      <c r="E137" s="958"/>
      <c r="F137" s="960"/>
      <c r="G137" s="958"/>
      <c r="H137" s="958"/>
      <c r="I137" s="962"/>
      <c r="J137" s="995"/>
      <c r="K137" s="998"/>
      <c r="L137" s="1001"/>
      <c r="M137" s="940"/>
      <c r="N137" s="942"/>
      <c r="O137" s="944"/>
      <c r="P137" s="944"/>
      <c r="Q137" s="946"/>
      <c r="R137" s="573">
        <v>2</v>
      </c>
      <c r="S137" s="582" t="s">
        <v>877</v>
      </c>
      <c r="T137" s="582" t="s">
        <v>545</v>
      </c>
      <c r="U137" s="582" t="s">
        <v>546</v>
      </c>
      <c r="V137" s="582" t="s">
        <v>878</v>
      </c>
      <c r="W137" s="582" t="s">
        <v>879</v>
      </c>
      <c r="X137" s="582" t="s">
        <v>880</v>
      </c>
      <c r="Y137" s="582" t="s">
        <v>881</v>
      </c>
      <c r="Z137" s="590" t="str">
        <f t="shared" ref="Z137" si="8">IFERROR(HLOOKUP($R137,Evaluación_diseño_control,10,FALSE),"")</f>
        <v/>
      </c>
      <c r="AA137" s="591" t="str">
        <f t="shared" si="6"/>
        <v/>
      </c>
      <c r="AB137" s="597" t="s">
        <v>157</v>
      </c>
      <c r="AC137" s="593" t="str">
        <f t="shared" si="7"/>
        <v/>
      </c>
      <c r="AD137" s="594" t="str">
        <f t="shared" ref="AD137:AD143" si="9">(IF(AC137="DÉBIL",0,IF(AC137="MODERADO",50,IF(AC137="FUERTE",100,""))))</f>
        <v/>
      </c>
      <c r="AE137" s="594" t="str">
        <f t="shared" ref="AE137:AE143" si="10">IFERROR((IF(AC137="FUERTE","NO",IF(OR(AC137="MODERADO",AC137="DÉBIL"),"SI",""))),"")</f>
        <v/>
      </c>
      <c r="AF137" s="948"/>
      <c r="AG137" s="950"/>
      <c r="AH137" s="924"/>
      <c r="AI137" s="922"/>
      <c r="AJ137" s="920"/>
      <c r="AK137" s="922"/>
      <c r="AL137" s="924"/>
      <c r="AM137" s="926"/>
      <c r="AN137" s="573"/>
      <c r="AO137" s="579"/>
      <c r="AP137" s="618"/>
      <c r="AQ137" s="620"/>
      <c r="AR137" s="613"/>
      <c r="AS137" s="355"/>
      <c r="AT137" s="613"/>
      <c r="AU137" s="356"/>
    </row>
    <row r="138" spans="1:47" ht="57.75" customHeight="1" thickBot="1" x14ac:dyDescent="0.3">
      <c r="A138" s="952"/>
      <c r="B138" s="954"/>
      <c r="C138" s="956"/>
      <c r="D138" s="956"/>
      <c r="E138" s="958"/>
      <c r="F138" s="960"/>
      <c r="G138" s="958"/>
      <c r="H138" s="958"/>
      <c r="I138" s="962"/>
      <c r="J138" s="995"/>
      <c r="K138" s="998"/>
      <c r="L138" s="1001"/>
      <c r="M138" s="940"/>
      <c r="N138" s="942"/>
      <c r="O138" s="944"/>
      <c r="P138" s="944"/>
      <c r="Q138" s="946"/>
      <c r="R138" s="573">
        <v>3</v>
      </c>
      <c r="S138" s="582" t="s">
        <v>552</v>
      </c>
      <c r="T138" s="582" t="s">
        <v>882</v>
      </c>
      <c r="U138" s="582" t="s">
        <v>546</v>
      </c>
      <c r="V138" s="582" t="s">
        <v>554</v>
      </c>
      <c r="W138" s="582" t="s">
        <v>883</v>
      </c>
      <c r="X138" s="582" t="s">
        <v>884</v>
      </c>
      <c r="Y138" s="582" t="s">
        <v>557</v>
      </c>
      <c r="Z138" s="590" t="str">
        <f t="shared" ref="Z138:Z142" si="11">IFERROR(HLOOKUP($R138,Evaluación_diseño_control,10,FALSE),"")</f>
        <v/>
      </c>
      <c r="AA138" s="591" t="str">
        <f t="shared" si="6"/>
        <v/>
      </c>
      <c r="AB138" s="597" t="s">
        <v>157</v>
      </c>
      <c r="AC138" s="593" t="str">
        <f>IF(AND(AA138="FUERTE",AB138="FUERTE"),"FUERTE",IF(OR(AND(AA138="FUERTE",AB138="MODERADO"),AND(AA138="MODERADO",AB138="FUERTE"),AND(AA138="MODERADO",AB138="MODERADO")),"MODERADO",IF(OR(AND(AA138="FUERTE",AB138="DÉBIL"),AND(AA138="MODERADO",AB138="DÉBIL"),AND(AA138="DÉBIL",AB138="FUERTE"),AND(AA138="DÉBIL",AB138="MODERADO"),AND(AA138="DÉBIL",AB138="DÉBIL")),"DÉBIL","")))</f>
        <v/>
      </c>
      <c r="AD138" s="594" t="str">
        <f t="shared" si="9"/>
        <v/>
      </c>
      <c r="AE138" s="594" t="str">
        <f t="shared" si="10"/>
        <v/>
      </c>
      <c r="AF138" s="948"/>
      <c r="AG138" s="950"/>
      <c r="AH138" s="924"/>
      <c r="AI138" s="922"/>
      <c r="AJ138" s="920"/>
      <c r="AK138" s="922"/>
      <c r="AL138" s="924"/>
      <c r="AM138" s="926"/>
      <c r="AN138" s="573"/>
      <c r="AO138" s="579"/>
      <c r="AP138" s="618"/>
      <c r="AQ138" s="620"/>
      <c r="AR138" s="613"/>
      <c r="AS138" s="355"/>
      <c r="AT138" s="613"/>
      <c r="AU138" s="356"/>
    </row>
    <row r="139" spans="1:47" ht="57.75" customHeight="1" x14ac:dyDescent="0.25">
      <c r="A139" s="952"/>
      <c r="B139" s="954"/>
      <c r="C139" s="956"/>
      <c r="D139" s="956"/>
      <c r="E139" s="958"/>
      <c r="F139" s="960"/>
      <c r="G139" s="958"/>
      <c r="H139" s="958"/>
      <c r="I139" s="962"/>
      <c r="J139" s="995"/>
      <c r="K139" s="998"/>
      <c r="L139" s="1001"/>
      <c r="M139" s="940"/>
      <c r="N139" s="942"/>
      <c r="O139" s="944"/>
      <c r="P139" s="944"/>
      <c r="Q139" s="946"/>
      <c r="R139" s="927">
        <v>4</v>
      </c>
      <c r="S139" s="929" t="s">
        <v>885</v>
      </c>
      <c r="T139" s="929" t="s">
        <v>886</v>
      </c>
      <c r="U139" s="929" t="s">
        <v>546</v>
      </c>
      <c r="V139" s="929" t="s">
        <v>560</v>
      </c>
      <c r="W139" s="929" t="s">
        <v>887</v>
      </c>
      <c r="X139" s="929" t="s">
        <v>562</v>
      </c>
      <c r="Y139" s="929" t="s">
        <v>888</v>
      </c>
      <c r="Z139" s="931" t="str">
        <f t="shared" si="11"/>
        <v/>
      </c>
      <c r="AA139" s="933" t="str">
        <f t="shared" si="6"/>
        <v/>
      </c>
      <c r="AB139" s="935" t="s">
        <v>157</v>
      </c>
      <c r="AC139" s="937" t="str">
        <f t="shared" ref="AC139" si="12">IF(AND(AA139="FUERTE",AB139="FUERTE"),"FUERTE",IF(OR(AND(AA139="FUERTE",AB139="MODERADO"),AND(AA139="MODERADO",AB139="FUERTE"),AND(AA139="MODERADO",AB139="MODERADO")),"MODERADO",IF(OR(AND(AA139="FUERTE",AB139="DEBIL"),AND(AA139="MODERADO",AB139="DEBIL"),AND(AA139="DEBIL",AB139="FUERTE"),AND(AA139="DEBIL",AB139="MODERADO"),AND(AA139="DEBIL",AB139="DEBIL")),"DEBIL","")))</f>
        <v/>
      </c>
      <c r="AD139" s="975" t="str">
        <f t="shared" si="9"/>
        <v/>
      </c>
      <c r="AE139" s="975" t="str">
        <f t="shared" si="10"/>
        <v/>
      </c>
      <c r="AF139" s="948"/>
      <c r="AG139" s="950"/>
      <c r="AH139" s="924"/>
      <c r="AI139" s="922"/>
      <c r="AJ139" s="920"/>
      <c r="AK139" s="922"/>
      <c r="AL139" s="924"/>
      <c r="AM139" s="926"/>
      <c r="AN139" s="573"/>
      <c r="AO139" s="621"/>
      <c r="AP139" s="618"/>
      <c r="AQ139" s="620"/>
      <c r="AR139" s="613"/>
      <c r="AS139" s="355"/>
      <c r="AT139" s="613"/>
      <c r="AU139" s="356"/>
    </row>
    <row r="140" spans="1:47" ht="57.75" customHeight="1" thickBot="1" x14ac:dyDescent="0.3">
      <c r="A140" s="989"/>
      <c r="B140" s="990"/>
      <c r="C140" s="991"/>
      <c r="D140" s="991"/>
      <c r="E140" s="970"/>
      <c r="F140" s="992"/>
      <c r="G140" s="970"/>
      <c r="H140" s="970"/>
      <c r="I140" s="993"/>
      <c r="J140" s="996"/>
      <c r="K140" s="999"/>
      <c r="L140" s="1002"/>
      <c r="M140" s="1003"/>
      <c r="N140" s="1004"/>
      <c r="O140" s="1005"/>
      <c r="P140" s="1005"/>
      <c r="Q140" s="1006"/>
      <c r="R140" s="969"/>
      <c r="S140" s="970"/>
      <c r="T140" s="970"/>
      <c r="U140" s="970"/>
      <c r="V140" s="970"/>
      <c r="W140" s="970"/>
      <c r="X140" s="970"/>
      <c r="Y140" s="970"/>
      <c r="Z140" s="971"/>
      <c r="AA140" s="972"/>
      <c r="AB140" s="973"/>
      <c r="AC140" s="974"/>
      <c r="AD140" s="976"/>
      <c r="AE140" s="976"/>
      <c r="AF140" s="963"/>
      <c r="AG140" s="964"/>
      <c r="AH140" s="965"/>
      <c r="AI140" s="966"/>
      <c r="AJ140" s="967"/>
      <c r="AK140" s="966"/>
      <c r="AL140" s="965"/>
      <c r="AM140" s="968"/>
      <c r="AN140" s="622"/>
      <c r="AO140" s="621"/>
      <c r="AP140" s="623"/>
      <c r="AQ140" s="624"/>
      <c r="AR140" s="613"/>
      <c r="AS140" s="355"/>
      <c r="AT140" s="613"/>
      <c r="AU140" s="356"/>
    </row>
    <row r="141" spans="1:47" ht="57.75" customHeight="1" thickBot="1" x14ac:dyDescent="0.3">
      <c r="A141" s="951" t="s">
        <v>895</v>
      </c>
      <c r="B141" s="953" t="s">
        <v>7</v>
      </c>
      <c r="C141" s="955" t="s">
        <v>58</v>
      </c>
      <c r="D141" s="955" t="s">
        <v>802</v>
      </c>
      <c r="E141" s="957" t="s">
        <v>566</v>
      </c>
      <c r="F141" s="959" t="s">
        <v>88</v>
      </c>
      <c r="G141" s="957" t="s">
        <v>567</v>
      </c>
      <c r="H141" s="957" t="s">
        <v>568</v>
      </c>
      <c r="I141" s="961" t="s">
        <v>569</v>
      </c>
      <c r="J141" s="994" t="s">
        <v>256</v>
      </c>
      <c r="K141" s="997">
        <v>2</v>
      </c>
      <c r="L141" s="1000" t="s">
        <v>150</v>
      </c>
      <c r="M141" s="939">
        <f t="shared" si="5"/>
        <v>0.4</v>
      </c>
      <c r="N141" s="941" t="s">
        <v>106</v>
      </c>
      <c r="O141" s="943" t="str">
        <f t="shared" ref="O141" si="13">IF(N141="","",IF(N141="Mayor",0.8,IF(N141="Catastrófico",1,IF(N141="Moderado",0.6))))</f>
        <v/>
      </c>
      <c r="P141" s="943" t="str">
        <f t="shared" ref="P141" si="14">IFERROR(+O141*M141,"")</f>
        <v/>
      </c>
      <c r="Q141" s="945" t="str">
        <f ca="1">IFERROR(INDIRECT("Componentes!"&amp;HLOOKUP(N141,Calculo_Impacto,2,FALSE)&amp;VLOOKUP(L141,Calculo_Probabilidad,2,FALSE)),"")</f>
        <v/>
      </c>
      <c r="R141" s="569">
        <v>5</v>
      </c>
      <c r="S141" s="579" t="s">
        <v>889</v>
      </c>
      <c r="T141" s="579" t="s">
        <v>890</v>
      </c>
      <c r="U141" s="579" t="s">
        <v>546</v>
      </c>
      <c r="V141" s="579" t="s">
        <v>891</v>
      </c>
      <c r="W141" s="579" t="s">
        <v>868</v>
      </c>
      <c r="X141" s="579" t="s">
        <v>892</v>
      </c>
      <c r="Y141" s="579" t="s">
        <v>893</v>
      </c>
      <c r="Z141" s="595" t="str">
        <f t="shared" si="11"/>
        <v/>
      </c>
      <c r="AA141" s="596" t="str">
        <f t="shared" si="6"/>
        <v/>
      </c>
      <c r="AB141" s="597" t="s">
        <v>157</v>
      </c>
      <c r="AC141" s="598" t="str">
        <f t="shared" ref="AC141:AC142" si="15">IFERROR((IF(AND(AA141="FUERTE",AB141="FUERTE"),"FUERTE",IF(OR(AND(AA141="FUERTE",AB141="MODERADO"),AND(AA141="MODERADO",AB141="FUERTE"),AND(AA141="MODERADO",AB141="MODERADO")),"MODERADO",IF(OR(AND(AA141="FUERTE",AB141="DÉBIL"),AND(AA141="MODERADO",AB141="DÉBIL"),AND(AA141="DÉBIL",AB141="FUERTE"),AND(AA141="DÉBIL",AB141="MODERADO"),AND(AA141="DÉBIL",AB141="DÉBIL")),"DÉBIL","")))),"")</f>
        <v/>
      </c>
      <c r="AD141" s="599" t="str">
        <f t="shared" si="9"/>
        <v/>
      </c>
      <c r="AE141" s="599" t="str">
        <f t="shared" si="10"/>
        <v/>
      </c>
      <c r="AF141" s="947" t="str">
        <f>IFERROR(IF(AVERAGE(AD141:AD143)&lt;50,"DÉBIL",IF(AND(AVERAGE(AD141:AD143)&gt;=50,AVERAGE(AD141:AD143)&lt;100),"MODERADO",IF(AVERAGE(AD141:AD143)=100,"FUERTE",""))),"")</f>
        <v/>
      </c>
      <c r="AG141" s="949" t="str">
        <f t="shared" ref="AG141" si="16">IFERROR(IF(M141=0.2,0.2,IF(AF141="DEBIL",M141,IF(AF141="MODERADO",M141-0.2,IF(AND(AF141="FUERTE",M141=0.4),M141-0.2,IF(AF141="FUERTE",M141-0.4,""))))),"")</f>
        <v/>
      </c>
      <c r="AH141" s="923" t="str">
        <f t="shared" ref="AH141" si="17">IFERROR(IF(AG141="","",IF(AG141&lt;=0.2,"Muy Baja",IF(AG141&lt;=0.4,"Baja",IF(AG141&lt;=0.6,"Media",IF(AG141&lt;=0.8,"Alta","Muy Alta"))))),"")</f>
        <v/>
      </c>
      <c r="AI141" s="921" t="str">
        <f t="shared" ref="AI141" si="18">+AG141</f>
        <v/>
      </c>
      <c r="AJ141" s="919" t="str">
        <f>+N141</f>
        <v/>
      </c>
      <c r="AK141" s="921" t="str">
        <f>IFERROR(IF(AJ141="","",IF(AJ141="Catastrófico",1,IF(AJ141="Mayor",0.8,IF(AJ141="Moderado",0.6,"")))),"")</f>
        <v/>
      </c>
      <c r="AL141" s="923" t="str">
        <f t="shared" ref="AL141" si="19">IFERROR(IF(OR(AND(AH141="Muy Baja",AJ141="Leve"),AND(AH141="Muy Baja",AJ141="Menor"),AND(AH141="Baja",AJ141="Leve")),"Bajo",IF(OR(AND(AH141="Muy baja",AJ141="Moderado"),AND(AH141="Baja",AJ141="Menor"),AND(AH141="Baja",AJ141="Moderado"),AND(AH141="Media",AJ141="Leve"),AND(AH141="Media",AJ141="Menor"),AND(AH141="Media",AJ141="Moderado"),AND(AH141="Alta",AJ141="Leve"),AND(AH141="Alta",AJ141="Menor")),"Moderado",IF(OR(AND(AH141="Muy Baja",AJ141="Mayor"),AND(AH141="Baja",AJ141="Mayor"),AND(AH141="Media",AJ141="Mayor"),AND(AH141="Alta",AJ141="Moderado"),AND(AH141="Alta",AJ141="Mayor"),AND(AH141="Muy Alta",AJ141="Leve"),AND(AH141="Muy Alta",AJ141="Menor"),AND(AH141="Muy Alta",AJ141="Moderado"),AND(AH141="Muy Alta",AJ141="Mayor")),"Alto",IF(OR(AND(AH141="Muy Baja",AJ141="Catastrófico"),AND(AH141="Baja",AJ141="Catastrófico"),AND(AH141="Media",AJ141="Catastrófico"),AND(AH141="Alta",AJ141="Catastrófico"),AND(AH141="Muy Alta",AJ141="Catastrófico")),"Extremo","")))),"")</f>
        <v/>
      </c>
      <c r="AM141" s="925" t="s">
        <v>72</v>
      </c>
      <c r="AN141" s="569"/>
      <c r="AO141" s="625"/>
      <c r="AP141" s="618"/>
      <c r="AQ141" s="619"/>
      <c r="AR141" s="613"/>
      <c r="AS141" s="355"/>
      <c r="AT141" s="613"/>
      <c r="AU141" s="356"/>
    </row>
    <row r="142" spans="1:47" ht="57.75" customHeight="1" x14ac:dyDescent="0.25">
      <c r="A142" s="952"/>
      <c r="B142" s="954"/>
      <c r="C142" s="956"/>
      <c r="D142" s="956"/>
      <c r="E142" s="958"/>
      <c r="F142" s="960"/>
      <c r="G142" s="958"/>
      <c r="H142" s="958"/>
      <c r="I142" s="962"/>
      <c r="J142" s="995"/>
      <c r="K142" s="998"/>
      <c r="L142" s="1001"/>
      <c r="M142" s="940"/>
      <c r="N142" s="942"/>
      <c r="O142" s="944"/>
      <c r="P142" s="944"/>
      <c r="Q142" s="946"/>
      <c r="R142" s="927">
        <v>6</v>
      </c>
      <c r="S142" s="929" t="s">
        <v>577</v>
      </c>
      <c r="T142" s="929" t="s">
        <v>890</v>
      </c>
      <c r="U142" s="929" t="s">
        <v>546</v>
      </c>
      <c r="V142" s="929" t="s">
        <v>578</v>
      </c>
      <c r="W142" s="929" t="s">
        <v>894</v>
      </c>
      <c r="X142" s="929" t="s">
        <v>892</v>
      </c>
      <c r="Y142" s="929" t="s">
        <v>575</v>
      </c>
      <c r="Z142" s="931" t="str">
        <f t="shared" si="11"/>
        <v/>
      </c>
      <c r="AA142" s="933" t="str">
        <f t="shared" si="6"/>
        <v/>
      </c>
      <c r="AB142" s="935" t="s">
        <v>157</v>
      </c>
      <c r="AC142" s="937" t="str">
        <f t="shared" si="15"/>
        <v/>
      </c>
      <c r="AD142" s="594" t="str">
        <f t="shared" si="9"/>
        <v/>
      </c>
      <c r="AE142" s="594" t="str">
        <f t="shared" si="10"/>
        <v/>
      </c>
      <c r="AF142" s="948"/>
      <c r="AG142" s="950"/>
      <c r="AH142" s="924"/>
      <c r="AI142" s="922"/>
      <c r="AJ142" s="920"/>
      <c r="AK142" s="922"/>
      <c r="AL142" s="924"/>
      <c r="AM142" s="926"/>
      <c r="AN142" s="573"/>
      <c r="AO142" s="621"/>
      <c r="AP142" s="618"/>
      <c r="AQ142" s="620"/>
      <c r="AR142" s="613"/>
      <c r="AS142" s="355"/>
      <c r="AT142" s="613"/>
      <c r="AU142" s="356"/>
    </row>
    <row r="143" spans="1:47" ht="57.75" customHeight="1" x14ac:dyDescent="0.25">
      <c r="A143" s="952"/>
      <c r="B143" s="954"/>
      <c r="C143" s="956"/>
      <c r="D143" s="956"/>
      <c r="E143" s="958"/>
      <c r="F143" s="960"/>
      <c r="G143" s="958"/>
      <c r="H143" s="958"/>
      <c r="I143" s="962"/>
      <c r="J143" s="995"/>
      <c r="K143" s="998"/>
      <c r="L143" s="1001"/>
      <c r="M143" s="940"/>
      <c r="N143" s="942"/>
      <c r="O143" s="944"/>
      <c r="P143" s="944"/>
      <c r="Q143" s="946"/>
      <c r="R143" s="928"/>
      <c r="S143" s="930"/>
      <c r="T143" s="930"/>
      <c r="U143" s="930"/>
      <c r="V143" s="930"/>
      <c r="W143" s="930"/>
      <c r="X143" s="930"/>
      <c r="Y143" s="930"/>
      <c r="Z143" s="932"/>
      <c r="AA143" s="934"/>
      <c r="AB143" s="936"/>
      <c r="AC143" s="938"/>
      <c r="AD143" s="594" t="str">
        <f t="shared" si="9"/>
        <v/>
      </c>
      <c r="AE143" s="594" t="str">
        <f t="shared" si="10"/>
        <v/>
      </c>
      <c r="AF143" s="948"/>
      <c r="AG143" s="950"/>
      <c r="AH143" s="924"/>
      <c r="AI143" s="922"/>
      <c r="AJ143" s="920"/>
      <c r="AK143" s="922"/>
      <c r="AL143" s="924"/>
      <c r="AM143" s="926"/>
      <c r="AN143" s="573"/>
      <c r="AO143" s="621"/>
      <c r="AP143" s="618"/>
      <c r="AQ143" s="620"/>
      <c r="AR143" s="613"/>
      <c r="AS143" s="355"/>
      <c r="AT143" s="613"/>
      <c r="AU143" s="356"/>
    </row>
    <row r="144" spans="1:47" ht="57.75" customHeight="1" x14ac:dyDescent="0.25">
      <c r="A144" s="435"/>
      <c r="B144" s="436"/>
      <c r="C144" s="437"/>
      <c r="D144" s="437"/>
      <c r="E144" s="507"/>
      <c r="F144" s="507"/>
      <c r="G144" s="507"/>
      <c r="H144" s="507"/>
      <c r="I144" s="510"/>
      <c r="J144" s="507"/>
      <c r="K144" s="355"/>
      <c r="L144" s="503"/>
      <c r="M144" s="505"/>
      <c r="N144" s="438"/>
      <c r="O144" s="439"/>
      <c r="P144" s="439"/>
      <c r="Q144" s="440"/>
      <c r="R144" s="355"/>
      <c r="S144" s="508"/>
      <c r="T144" s="507"/>
      <c r="U144" s="507"/>
      <c r="V144" s="507"/>
      <c r="W144" s="507"/>
      <c r="X144" s="507"/>
      <c r="Y144" s="507"/>
      <c r="Z144" s="615"/>
      <c r="AA144" s="370"/>
      <c r="AB144" s="616"/>
      <c r="AC144" s="372"/>
      <c r="AD144" s="617"/>
      <c r="AE144" s="617"/>
      <c r="AF144" s="421"/>
      <c r="AG144" s="441"/>
      <c r="AH144" s="512"/>
      <c r="AI144" s="514"/>
      <c r="AJ144" s="516"/>
      <c r="AK144" s="514"/>
      <c r="AL144" s="518"/>
      <c r="AM144" s="423"/>
      <c r="AN144" s="613"/>
      <c r="AO144" s="355"/>
      <c r="AP144" s="354"/>
      <c r="AQ144" s="354"/>
      <c r="AR144" s="613"/>
      <c r="AS144" s="355"/>
      <c r="AT144" s="613"/>
      <c r="AU144" s="356"/>
    </row>
    <row r="145" spans="1:47" ht="57.75" customHeight="1" x14ac:dyDescent="0.25">
      <c r="A145" s="435"/>
      <c r="B145" s="436"/>
      <c r="C145" s="437"/>
      <c r="D145" s="437"/>
      <c r="E145" s="507"/>
      <c r="F145" s="507"/>
      <c r="G145" s="507"/>
      <c r="H145" s="507"/>
      <c r="I145" s="510"/>
      <c r="J145" s="507"/>
      <c r="K145" s="355"/>
      <c r="L145" s="503"/>
      <c r="M145" s="505"/>
      <c r="N145" s="438"/>
      <c r="O145" s="439"/>
      <c r="P145" s="439"/>
      <c r="Q145" s="440"/>
      <c r="R145" s="355"/>
      <c r="S145" s="508"/>
      <c r="T145" s="507"/>
      <c r="U145" s="507"/>
      <c r="V145" s="507"/>
      <c r="W145" s="507"/>
      <c r="X145" s="507"/>
      <c r="Y145" s="507"/>
      <c r="Z145" s="615"/>
      <c r="AA145" s="370"/>
      <c r="AB145" s="616"/>
      <c r="AC145" s="372"/>
      <c r="AD145" s="617"/>
      <c r="AE145" s="617"/>
      <c r="AF145" s="421"/>
      <c r="AG145" s="441"/>
      <c r="AH145" s="512"/>
      <c r="AI145" s="514"/>
      <c r="AJ145" s="516"/>
      <c r="AK145" s="514"/>
      <c r="AL145" s="518"/>
      <c r="AM145" s="423"/>
      <c r="AN145" s="613"/>
      <c r="AO145" s="355"/>
      <c r="AP145" s="354"/>
      <c r="AQ145" s="354"/>
      <c r="AR145" s="613"/>
      <c r="AS145" s="355"/>
      <c r="AT145" s="613"/>
      <c r="AU145" s="356"/>
    </row>
    <row r="146" spans="1:47" ht="57.75" customHeight="1" x14ac:dyDescent="0.25">
      <c r="A146" s="435"/>
      <c r="B146" s="436"/>
      <c r="C146" s="437"/>
      <c r="D146" s="437"/>
      <c r="E146" s="507"/>
      <c r="F146" s="507"/>
      <c r="G146" s="507"/>
      <c r="H146" s="507"/>
      <c r="I146" s="510"/>
      <c r="J146" s="507"/>
      <c r="K146" s="355"/>
      <c r="L146" s="503"/>
      <c r="M146" s="505"/>
      <c r="N146" s="438"/>
      <c r="O146" s="439"/>
      <c r="P146" s="439"/>
      <c r="Q146" s="440"/>
      <c r="R146" s="355"/>
      <c r="S146" s="508"/>
      <c r="T146" s="507"/>
      <c r="U146" s="507"/>
      <c r="V146" s="507"/>
      <c r="W146" s="507"/>
      <c r="X146" s="507"/>
      <c r="Y146" s="507"/>
      <c r="Z146" s="615"/>
      <c r="AA146" s="370"/>
      <c r="AB146" s="616"/>
      <c r="AC146" s="372"/>
      <c r="AD146" s="617"/>
      <c r="AE146" s="617"/>
      <c r="AF146" s="421"/>
      <c r="AG146" s="441"/>
      <c r="AH146" s="512"/>
      <c r="AI146" s="514"/>
      <c r="AJ146" s="516"/>
      <c r="AK146" s="514"/>
      <c r="AL146" s="518"/>
      <c r="AM146" s="423"/>
      <c r="AN146" s="613"/>
      <c r="AO146" s="355"/>
      <c r="AP146" s="354"/>
      <c r="AQ146" s="354"/>
      <c r="AR146" s="613"/>
      <c r="AS146" s="355"/>
      <c r="AT146" s="613"/>
      <c r="AU146" s="356"/>
    </row>
    <row r="147" spans="1:47" ht="57.75" customHeight="1" x14ac:dyDescent="0.25">
      <c r="A147" s="435"/>
      <c r="B147" s="436"/>
      <c r="C147" s="437"/>
      <c r="D147" s="437"/>
      <c r="E147" s="507"/>
      <c r="F147" s="507"/>
      <c r="G147" s="507"/>
      <c r="H147" s="507"/>
      <c r="I147" s="510"/>
      <c r="J147" s="507"/>
      <c r="K147" s="355"/>
      <c r="L147" s="503"/>
      <c r="M147" s="505"/>
      <c r="N147" s="438"/>
      <c r="O147" s="439"/>
      <c r="P147" s="439"/>
      <c r="Q147" s="440"/>
      <c r="R147" s="355"/>
      <c r="S147" s="508"/>
      <c r="T147" s="507"/>
      <c r="U147" s="507"/>
      <c r="V147" s="507"/>
      <c r="W147" s="507"/>
      <c r="X147" s="507"/>
      <c r="Y147" s="507"/>
      <c r="Z147" s="615"/>
      <c r="AA147" s="370"/>
      <c r="AB147" s="616"/>
      <c r="AC147" s="372"/>
      <c r="AD147" s="617"/>
      <c r="AE147" s="617"/>
      <c r="AF147" s="421"/>
      <c r="AG147" s="441"/>
      <c r="AH147" s="512"/>
      <c r="AI147" s="514"/>
      <c r="AJ147" s="516"/>
      <c r="AK147" s="514"/>
      <c r="AL147" s="518"/>
      <c r="AM147" s="423"/>
      <c r="AN147" s="613"/>
      <c r="AO147" s="355"/>
      <c r="AP147" s="354"/>
      <c r="AQ147" s="354"/>
      <c r="AR147" s="613"/>
      <c r="AS147" s="355"/>
      <c r="AT147" s="613"/>
      <c r="AU147" s="356"/>
    </row>
    <row r="148" spans="1:47" ht="57.75" customHeight="1" x14ac:dyDescent="0.25">
      <c r="A148" s="435"/>
      <c r="B148" s="436"/>
      <c r="C148" s="437"/>
      <c r="D148" s="437"/>
      <c r="E148" s="507"/>
      <c r="F148" s="507"/>
      <c r="G148" s="507"/>
      <c r="H148" s="507"/>
      <c r="I148" s="510"/>
      <c r="J148" s="507"/>
      <c r="K148" s="355"/>
      <c r="L148" s="503"/>
      <c r="M148" s="505"/>
      <c r="N148" s="438"/>
      <c r="O148" s="439"/>
      <c r="P148" s="439"/>
      <c r="Q148" s="440"/>
      <c r="R148" s="355"/>
      <c r="S148" s="508"/>
      <c r="T148" s="507"/>
      <c r="U148" s="507"/>
      <c r="V148" s="507"/>
      <c r="W148" s="507"/>
      <c r="X148" s="507"/>
      <c r="Y148" s="507"/>
      <c r="Z148" s="615"/>
      <c r="AA148" s="370"/>
      <c r="AB148" s="616"/>
      <c r="AC148" s="372"/>
      <c r="AD148" s="617"/>
      <c r="AE148" s="617"/>
      <c r="AF148" s="421"/>
      <c r="AG148" s="441"/>
      <c r="AH148" s="512"/>
      <c r="AI148" s="514"/>
      <c r="AJ148" s="516"/>
      <c r="AK148" s="514"/>
      <c r="AL148" s="518"/>
      <c r="AM148" s="423"/>
      <c r="AN148" s="613"/>
      <c r="AO148" s="355"/>
      <c r="AP148" s="354"/>
      <c r="AQ148" s="354"/>
      <c r="AR148" s="613"/>
      <c r="AS148" s="355"/>
      <c r="AT148" s="613"/>
      <c r="AU148" s="356"/>
    </row>
    <row r="149" spans="1:47" ht="57.75" customHeight="1" x14ac:dyDescent="0.25">
      <c r="A149" s="435"/>
      <c r="B149" s="436"/>
      <c r="C149" s="437"/>
      <c r="D149" s="437"/>
      <c r="E149" s="507"/>
      <c r="F149" s="507"/>
      <c r="G149" s="507"/>
      <c r="H149" s="507"/>
      <c r="I149" s="510"/>
      <c r="J149" s="507"/>
      <c r="K149" s="355"/>
      <c r="L149" s="503"/>
      <c r="M149" s="505"/>
      <c r="N149" s="438"/>
      <c r="O149" s="439"/>
      <c r="P149" s="439"/>
      <c r="Q149" s="440"/>
      <c r="R149" s="355"/>
      <c r="S149" s="508"/>
      <c r="T149" s="507"/>
      <c r="U149" s="507"/>
      <c r="V149" s="507"/>
      <c r="W149" s="507"/>
      <c r="X149" s="507"/>
      <c r="Y149" s="507"/>
      <c r="Z149" s="615"/>
      <c r="AA149" s="370"/>
      <c r="AB149" s="616"/>
      <c r="AC149" s="372"/>
      <c r="AD149" s="617"/>
      <c r="AE149" s="617"/>
      <c r="AF149" s="421"/>
      <c r="AG149" s="441"/>
      <c r="AH149" s="512"/>
      <c r="AI149" s="514"/>
      <c r="AJ149" s="516"/>
      <c r="AK149" s="514"/>
      <c r="AL149" s="518"/>
      <c r="AM149" s="423"/>
      <c r="AN149" s="613"/>
      <c r="AO149" s="355"/>
      <c r="AP149" s="354"/>
      <c r="AQ149" s="354"/>
      <c r="AR149" s="613"/>
      <c r="AS149" s="355"/>
      <c r="AT149" s="613"/>
      <c r="AU149" s="356"/>
    </row>
    <row r="150" spans="1:47" ht="57.75" customHeight="1" x14ac:dyDescent="0.25">
      <c r="A150" s="435"/>
      <c r="B150" s="436"/>
      <c r="C150" s="437"/>
      <c r="D150" s="437"/>
      <c r="E150" s="507"/>
      <c r="F150" s="507"/>
      <c r="G150" s="507"/>
      <c r="H150" s="507"/>
      <c r="I150" s="510"/>
      <c r="J150" s="507"/>
      <c r="K150" s="355"/>
      <c r="L150" s="503"/>
      <c r="M150" s="505"/>
      <c r="N150" s="438"/>
      <c r="O150" s="439"/>
      <c r="P150" s="439"/>
      <c r="Q150" s="440"/>
      <c r="R150" s="355"/>
      <c r="S150" s="508"/>
      <c r="T150" s="507"/>
      <c r="U150" s="507"/>
      <c r="V150" s="507"/>
      <c r="W150" s="507"/>
      <c r="X150" s="507"/>
      <c r="Y150" s="507"/>
      <c r="Z150" s="615"/>
      <c r="AA150" s="370"/>
      <c r="AB150" s="616"/>
      <c r="AC150" s="372"/>
      <c r="AD150" s="617"/>
      <c r="AE150" s="617"/>
      <c r="AF150" s="421"/>
      <c r="AG150" s="441"/>
      <c r="AH150" s="512"/>
      <c r="AI150" s="514"/>
      <c r="AJ150" s="516"/>
      <c r="AK150" s="514"/>
      <c r="AL150" s="518"/>
      <c r="AM150" s="423"/>
      <c r="AN150" s="613"/>
      <c r="AO150" s="355"/>
      <c r="AP150" s="354"/>
      <c r="AQ150" s="354"/>
      <c r="AR150" s="613"/>
      <c r="AS150" s="355"/>
      <c r="AT150" s="613"/>
      <c r="AU150" s="356"/>
    </row>
    <row r="151" spans="1:47" ht="57.75" customHeight="1" x14ac:dyDescent="0.25">
      <c r="A151" s="435"/>
      <c r="B151" s="436"/>
      <c r="C151" s="437"/>
      <c r="D151" s="437"/>
      <c r="E151" s="507"/>
      <c r="F151" s="507"/>
      <c r="G151" s="507"/>
      <c r="H151" s="507"/>
      <c r="I151" s="510"/>
      <c r="J151" s="507"/>
      <c r="K151" s="355"/>
      <c r="L151" s="503"/>
      <c r="M151" s="505"/>
      <c r="N151" s="438"/>
      <c r="O151" s="439"/>
      <c r="P151" s="439"/>
      <c r="Q151" s="440"/>
      <c r="R151" s="355"/>
      <c r="S151" s="508"/>
      <c r="T151" s="507"/>
      <c r="U151" s="507"/>
      <c r="V151" s="507"/>
      <c r="W151" s="507"/>
      <c r="X151" s="507"/>
      <c r="Y151" s="507"/>
      <c r="Z151" s="615"/>
      <c r="AA151" s="370"/>
      <c r="AB151" s="616"/>
      <c r="AC151" s="372"/>
      <c r="AD151" s="617"/>
      <c r="AE151" s="617"/>
      <c r="AF151" s="421"/>
      <c r="AG151" s="441"/>
      <c r="AH151" s="512"/>
      <c r="AI151" s="514"/>
      <c r="AJ151" s="516"/>
      <c r="AK151" s="514"/>
      <c r="AL151" s="518"/>
      <c r="AM151" s="423"/>
      <c r="AN151" s="613"/>
      <c r="AO151" s="355"/>
      <c r="AP151" s="354"/>
      <c r="AQ151" s="354"/>
      <c r="AR151" s="613"/>
      <c r="AS151" s="355"/>
      <c r="AT151" s="613"/>
      <c r="AU151" s="356"/>
    </row>
    <row r="152" spans="1:47" ht="57.75" customHeight="1" x14ac:dyDescent="0.25">
      <c r="A152" s="435"/>
      <c r="B152" s="436"/>
      <c r="C152" s="437"/>
      <c r="D152" s="437"/>
      <c r="E152" s="507"/>
      <c r="F152" s="507"/>
      <c r="G152" s="507"/>
      <c r="H152" s="507"/>
      <c r="I152" s="510"/>
      <c r="J152" s="507"/>
      <c r="K152" s="355"/>
      <c r="L152" s="503"/>
      <c r="M152" s="505"/>
      <c r="N152" s="438"/>
      <c r="O152" s="439"/>
      <c r="P152" s="439"/>
      <c r="Q152" s="440"/>
      <c r="R152" s="355"/>
      <c r="S152" s="508"/>
      <c r="T152" s="507"/>
      <c r="U152" s="507"/>
      <c r="V152" s="507"/>
      <c r="W152" s="507"/>
      <c r="X152" s="507"/>
      <c r="Y152" s="507"/>
      <c r="Z152" s="615"/>
      <c r="AA152" s="370"/>
      <c r="AB152" s="616"/>
      <c r="AC152" s="372"/>
      <c r="AD152" s="617"/>
      <c r="AE152" s="617"/>
      <c r="AF152" s="421"/>
      <c r="AG152" s="441"/>
      <c r="AH152" s="512"/>
      <c r="AI152" s="514"/>
      <c r="AJ152" s="516"/>
      <c r="AK152" s="514"/>
      <c r="AL152" s="518"/>
      <c r="AM152" s="423"/>
      <c r="AN152" s="613"/>
      <c r="AO152" s="355"/>
      <c r="AP152" s="354"/>
      <c r="AQ152" s="354"/>
      <c r="AR152" s="613"/>
      <c r="AS152" s="355"/>
      <c r="AT152" s="613"/>
      <c r="AU152" s="356"/>
    </row>
    <row r="153" spans="1:47" ht="57.75" customHeight="1" x14ac:dyDescent="0.25">
      <c r="A153" s="435"/>
      <c r="B153" s="436"/>
      <c r="C153" s="437"/>
      <c r="D153" s="437"/>
      <c r="E153" s="507"/>
      <c r="F153" s="507"/>
      <c r="G153" s="507"/>
      <c r="H153" s="507"/>
      <c r="I153" s="510"/>
      <c r="J153" s="507"/>
      <c r="K153" s="355"/>
      <c r="L153" s="503"/>
      <c r="M153" s="505"/>
      <c r="N153" s="438"/>
      <c r="O153" s="439"/>
      <c r="P153" s="439"/>
      <c r="Q153" s="440"/>
      <c r="R153" s="355"/>
      <c r="S153" s="508"/>
      <c r="T153" s="507"/>
      <c r="U153" s="507"/>
      <c r="V153" s="507"/>
      <c r="W153" s="507"/>
      <c r="X153" s="507"/>
      <c r="Y153" s="507"/>
      <c r="Z153" s="615"/>
      <c r="AA153" s="370"/>
      <c r="AB153" s="616"/>
      <c r="AC153" s="372"/>
      <c r="AD153" s="617"/>
      <c r="AE153" s="617"/>
      <c r="AF153" s="421"/>
      <c r="AG153" s="441"/>
      <c r="AH153" s="512"/>
      <c r="AI153" s="514"/>
      <c r="AJ153" s="516"/>
      <c r="AK153" s="514"/>
      <c r="AL153" s="518"/>
      <c r="AM153" s="423"/>
      <c r="AN153" s="613"/>
      <c r="AO153" s="355"/>
      <c r="AP153" s="354"/>
      <c r="AQ153" s="354"/>
      <c r="AR153" s="613"/>
      <c r="AS153" s="355"/>
      <c r="AT153" s="613"/>
      <c r="AU153" s="356"/>
    </row>
    <row r="154" spans="1:47" ht="57.75" customHeight="1" x14ac:dyDescent="0.25">
      <c r="A154" s="435"/>
      <c r="B154" s="436"/>
      <c r="C154" s="437"/>
      <c r="D154" s="437"/>
      <c r="E154" s="507"/>
      <c r="F154" s="507"/>
      <c r="G154" s="507"/>
      <c r="H154" s="507"/>
      <c r="I154" s="510"/>
      <c r="J154" s="507"/>
      <c r="K154" s="355"/>
      <c r="L154" s="503"/>
      <c r="M154" s="505"/>
      <c r="N154" s="438"/>
      <c r="O154" s="439"/>
      <c r="P154" s="439"/>
      <c r="Q154" s="440"/>
      <c r="R154" s="355"/>
      <c r="S154" s="508"/>
      <c r="T154" s="507"/>
      <c r="U154" s="507"/>
      <c r="V154" s="507"/>
      <c r="W154" s="507"/>
      <c r="X154" s="507"/>
      <c r="Y154" s="507"/>
      <c r="Z154" s="615"/>
      <c r="AA154" s="370"/>
      <c r="AB154" s="616"/>
      <c r="AC154" s="372"/>
      <c r="AD154" s="617"/>
      <c r="AE154" s="617"/>
      <c r="AF154" s="421"/>
      <c r="AG154" s="441"/>
      <c r="AH154" s="512"/>
      <c r="AI154" s="514"/>
      <c r="AJ154" s="516"/>
      <c r="AK154" s="514"/>
      <c r="AL154" s="518"/>
      <c r="AM154" s="423"/>
      <c r="AN154" s="613"/>
      <c r="AO154" s="355"/>
      <c r="AP154" s="354"/>
      <c r="AQ154" s="354"/>
      <c r="AR154" s="613"/>
      <c r="AS154" s="355"/>
      <c r="AT154" s="613"/>
      <c r="AU154" s="356"/>
    </row>
    <row r="155" spans="1:47" ht="57.75" customHeight="1" x14ac:dyDescent="0.25">
      <c r="A155" s="435"/>
      <c r="B155" s="436"/>
      <c r="C155" s="437"/>
      <c r="D155" s="437"/>
      <c r="E155" s="507"/>
      <c r="F155" s="507"/>
      <c r="G155" s="507"/>
      <c r="H155" s="507"/>
      <c r="I155" s="510"/>
      <c r="J155" s="507"/>
      <c r="K155" s="355"/>
      <c r="L155" s="503"/>
      <c r="M155" s="505"/>
      <c r="N155" s="438"/>
      <c r="O155" s="439"/>
      <c r="P155" s="439"/>
      <c r="Q155" s="440"/>
      <c r="R155" s="355"/>
      <c r="S155" s="508"/>
      <c r="T155" s="507"/>
      <c r="U155" s="507"/>
      <c r="V155" s="507"/>
      <c r="W155" s="507"/>
      <c r="X155" s="507"/>
      <c r="Y155" s="507"/>
      <c r="Z155" s="615"/>
      <c r="AA155" s="370"/>
      <c r="AB155" s="616"/>
      <c r="AC155" s="372"/>
      <c r="AD155" s="617"/>
      <c r="AE155" s="617"/>
      <c r="AF155" s="421"/>
      <c r="AG155" s="441"/>
      <c r="AH155" s="512"/>
      <c r="AI155" s="514"/>
      <c r="AJ155" s="516"/>
      <c r="AK155" s="514"/>
      <c r="AL155" s="518"/>
      <c r="AM155" s="423"/>
      <c r="AN155" s="613"/>
      <c r="AO155" s="355"/>
      <c r="AP155" s="354"/>
      <c r="AQ155" s="354"/>
      <c r="AR155" s="613"/>
      <c r="AS155" s="355"/>
      <c r="AT155" s="613"/>
      <c r="AU155" s="356"/>
    </row>
    <row r="156" spans="1:47" ht="57.75" customHeight="1" x14ac:dyDescent="0.25">
      <c r="A156" s="435"/>
      <c r="B156" s="436"/>
      <c r="C156" s="437"/>
      <c r="D156" s="437"/>
      <c r="E156" s="507"/>
      <c r="F156" s="507"/>
      <c r="G156" s="507"/>
      <c r="H156" s="507"/>
      <c r="I156" s="510"/>
      <c r="J156" s="507"/>
      <c r="K156" s="355"/>
      <c r="L156" s="503"/>
      <c r="M156" s="505"/>
      <c r="N156" s="438"/>
      <c r="O156" s="439"/>
      <c r="P156" s="439"/>
      <c r="Q156" s="440"/>
      <c r="R156" s="355"/>
      <c r="S156" s="508"/>
      <c r="T156" s="507"/>
      <c r="U156" s="507"/>
      <c r="V156" s="507"/>
      <c r="W156" s="507"/>
      <c r="X156" s="507"/>
      <c r="Y156" s="507"/>
      <c r="Z156" s="615"/>
      <c r="AA156" s="370"/>
      <c r="AB156" s="616"/>
      <c r="AC156" s="372"/>
      <c r="AD156" s="617"/>
      <c r="AE156" s="617"/>
      <c r="AF156" s="421"/>
      <c r="AG156" s="441"/>
      <c r="AH156" s="512"/>
      <c r="AI156" s="514"/>
      <c r="AJ156" s="516"/>
      <c r="AK156" s="514"/>
      <c r="AL156" s="518"/>
      <c r="AM156" s="423"/>
      <c r="AN156" s="613"/>
      <c r="AO156" s="355"/>
      <c r="AP156" s="354"/>
      <c r="AQ156" s="354"/>
      <c r="AR156" s="613"/>
      <c r="AS156" s="355"/>
      <c r="AT156" s="613"/>
      <c r="AU156" s="356"/>
    </row>
    <row r="157" spans="1:47" ht="57.75" customHeight="1" x14ac:dyDescent="0.25">
      <c r="A157" s="435"/>
      <c r="B157" s="436"/>
      <c r="C157" s="437"/>
      <c r="D157" s="437"/>
      <c r="E157" s="507"/>
      <c r="F157" s="507"/>
      <c r="G157" s="507"/>
      <c r="H157" s="507"/>
      <c r="I157" s="510"/>
      <c r="J157" s="507"/>
      <c r="K157" s="355"/>
      <c r="L157" s="503"/>
      <c r="M157" s="505"/>
      <c r="N157" s="438"/>
      <c r="O157" s="439"/>
      <c r="P157" s="439"/>
      <c r="Q157" s="440"/>
      <c r="R157" s="355"/>
      <c r="S157" s="508"/>
      <c r="T157" s="507"/>
      <c r="U157" s="507"/>
      <c r="V157" s="507"/>
      <c r="W157" s="507"/>
      <c r="X157" s="507"/>
      <c r="Y157" s="507"/>
      <c r="Z157" s="615"/>
      <c r="AA157" s="370"/>
      <c r="AB157" s="616"/>
      <c r="AC157" s="372"/>
      <c r="AD157" s="617"/>
      <c r="AE157" s="617"/>
      <c r="AF157" s="421"/>
      <c r="AG157" s="441"/>
      <c r="AH157" s="512"/>
      <c r="AI157" s="514"/>
      <c r="AJ157" s="516"/>
      <c r="AK157" s="514"/>
      <c r="AL157" s="518"/>
      <c r="AM157" s="423"/>
      <c r="AN157" s="613"/>
      <c r="AO157" s="355"/>
      <c r="AP157" s="354"/>
      <c r="AQ157" s="354"/>
      <c r="AR157" s="613"/>
      <c r="AS157" s="355"/>
      <c r="AT157" s="613"/>
      <c r="AU157" s="356"/>
    </row>
    <row r="158" spans="1:47" ht="57.75" customHeight="1" x14ac:dyDescent="0.25">
      <c r="A158" s="435"/>
      <c r="B158" s="436"/>
      <c r="C158" s="437"/>
      <c r="D158" s="437"/>
      <c r="E158" s="507"/>
      <c r="F158" s="507"/>
      <c r="G158" s="507"/>
      <c r="H158" s="507"/>
      <c r="I158" s="510"/>
      <c r="J158" s="507"/>
      <c r="K158" s="355"/>
      <c r="L158" s="503"/>
      <c r="M158" s="505"/>
      <c r="N158" s="438"/>
      <c r="O158" s="439"/>
      <c r="P158" s="439"/>
      <c r="Q158" s="440"/>
      <c r="R158" s="355"/>
      <c r="S158" s="508"/>
      <c r="T158" s="507"/>
      <c r="U158" s="507"/>
      <c r="V158" s="507"/>
      <c r="W158" s="507"/>
      <c r="X158" s="507"/>
      <c r="Y158" s="507"/>
      <c r="Z158" s="615"/>
      <c r="AA158" s="370"/>
      <c r="AB158" s="616"/>
      <c r="AC158" s="372"/>
      <c r="AD158" s="617"/>
      <c r="AE158" s="617"/>
      <c r="AF158" s="421"/>
      <c r="AG158" s="441"/>
      <c r="AH158" s="512"/>
      <c r="AI158" s="514"/>
      <c r="AJ158" s="516"/>
      <c r="AK158" s="514"/>
      <c r="AL158" s="518"/>
      <c r="AM158" s="423"/>
      <c r="AN158" s="613"/>
      <c r="AO158" s="355"/>
      <c r="AP158" s="354"/>
      <c r="AQ158" s="354"/>
      <c r="AR158" s="613"/>
      <c r="AS158" s="355"/>
      <c r="AT158" s="613"/>
      <c r="AU158" s="356"/>
    </row>
    <row r="159" spans="1:47" ht="57.75" customHeight="1" x14ac:dyDescent="0.25">
      <c r="A159" s="435"/>
      <c r="B159" s="436"/>
      <c r="C159" s="437"/>
      <c r="D159" s="437"/>
      <c r="E159" s="507"/>
      <c r="F159" s="507"/>
      <c r="G159" s="507"/>
      <c r="H159" s="507"/>
      <c r="I159" s="510"/>
      <c r="J159" s="507"/>
      <c r="K159" s="355"/>
      <c r="L159" s="503"/>
      <c r="M159" s="505"/>
      <c r="N159" s="438"/>
      <c r="O159" s="439"/>
      <c r="P159" s="439"/>
      <c r="Q159" s="440"/>
      <c r="R159" s="355"/>
      <c r="S159" s="508"/>
      <c r="T159" s="507"/>
      <c r="U159" s="507"/>
      <c r="V159" s="507"/>
      <c r="W159" s="507"/>
      <c r="X159" s="507"/>
      <c r="Y159" s="507"/>
      <c r="Z159" s="615"/>
      <c r="AA159" s="370"/>
      <c r="AB159" s="616"/>
      <c r="AC159" s="372"/>
      <c r="AD159" s="617"/>
      <c r="AE159" s="617"/>
      <c r="AF159" s="421"/>
      <c r="AG159" s="441"/>
      <c r="AH159" s="512"/>
      <c r="AI159" s="514"/>
      <c r="AJ159" s="516"/>
      <c r="AK159" s="514"/>
      <c r="AL159" s="518"/>
      <c r="AM159" s="423"/>
      <c r="AN159" s="613"/>
      <c r="AO159" s="355"/>
      <c r="AP159" s="354"/>
      <c r="AQ159" s="354"/>
      <c r="AR159" s="613"/>
      <c r="AS159" s="355"/>
      <c r="AT159" s="613"/>
      <c r="AU159" s="356"/>
    </row>
    <row r="160" spans="1:47" ht="57.75" customHeight="1" x14ac:dyDescent="0.25">
      <c r="A160" s="435"/>
      <c r="B160" s="436"/>
      <c r="C160" s="437"/>
      <c r="D160" s="437"/>
      <c r="E160" s="507"/>
      <c r="F160" s="507"/>
      <c r="G160" s="507"/>
      <c r="H160" s="507"/>
      <c r="I160" s="510"/>
      <c r="J160" s="507"/>
      <c r="K160" s="355"/>
      <c r="L160" s="503"/>
      <c r="M160" s="505"/>
      <c r="N160" s="438"/>
      <c r="O160" s="439"/>
      <c r="P160" s="439"/>
      <c r="Q160" s="440"/>
      <c r="R160" s="355"/>
      <c r="S160" s="508"/>
      <c r="T160" s="507"/>
      <c r="U160" s="507"/>
      <c r="V160" s="507"/>
      <c r="W160" s="507"/>
      <c r="X160" s="507"/>
      <c r="Y160" s="507"/>
      <c r="Z160" s="615"/>
      <c r="AA160" s="370"/>
      <c r="AB160" s="616"/>
      <c r="AC160" s="372"/>
      <c r="AD160" s="617"/>
      <c r="AE160" s="617"/>
      <c r="AF160" s="421"/>
      <c r="AG160" s="441"/>
      <c r="AH160" s="512"/>
      <c r="AI160" s="514"/>
      <c r="AJ160" s="516"/>
      <c r="AK160" s="514"/>
      <c r="AL160" s="518"/>
      <c r="AM160" s="423"/>
      <c r="AN160" s="613"/>
      <c r="AO160" s="355"/>
      <c r="AP160" s="354"/>
      <c r="AQ160" s="354"/>
      <c r="AR160" s="613"/>
      <c r="AS160" s="355"/>
      <c r="AT160" s="613"/>
      <c r="AU160" s="356"/>
    </row>
    <row r="161" spans="1:47" ht="57.75" customHeight="1" x14ac:dyDescent="0.25">
      <c r="A161" s="435"/>
      <c r="B161" s="436"/>
      <c r="C161" s="437"/>
      <c r="D161" s="437"/>
      <c r="E161" s="507"/>
      <c r="F161" s="507"/>
      <c r="G161" s="507"/>
      <c r="H161" s="507"/>
      <c r="I161" s="510"/>
      <c r="J161" s="507"/>
      <c r="K161" s="355"/>
      <c r="L161" s="503"/>
      <c r="M161" s="505"/>
      <c r="N161" s="438"/>
      <c r="O161" s="439"/>
      <c r="P161" s="439"/>
      <c r="Q161" s="440"/>
      <c r="R161" s="355"/>
      <c r="S161" s="508"/>
      <c r="T161" s="507"/>
      <c r="U161" s="507"/>
      <c r="V161" s="507"/>
      <c r="W161" s="507"/>
      <c r="X161" s="507"/>
      <c r="Y161" s="507"/>
      <c r="Z161" s="615"/>
      <c r="AA161" s="370"/>
      <c r="AB161" s="616"/>
      <c r="AC161" s="372"/>
      <c r="AD161" s="617"/>
      <c r="AE161" s="617"/>
      <c r="AF161" s="421"/>
      <c r="AG161" s="441"/>
      <c r="AH161" s="512"/>
      <c r="AI161" s="514"/>
      <c r="AJ161" s="516"/>
      <c r="AK161" s="514"/>
      <c r="AL161" s="518"/>
      <c r="AM161" s="423"/>
      <c r="AN161" s="613"/>
      <c r="AO161" s="355"/>
      <c r="AP161" s="354"/>
      <c r="AQ161" s="354"/>
      <c r="AR161" s="613"/>
      <c r="AS161" s="355"/>
      <c r="AT161" s="613"/>
      <c r="AU161" s="356"/>
    </row>
    <row r="162" spans="1:47" ht="57.75" customHeight="1" x14ac:dyDescent="0.25">
      <c r="A162" s="435"/>
      <c r="B162" s="436"/>
      <c r="C162" s="437"/>
      <c r="D162" s="437"/>
      <c r="E162" s="507"/>
      <c r="F162" s="507"/>
      <c r="G162" s="507"/>
      <c r="H162" s="507"/>
      <c r="I162" s="510"/>
      <c r="J162" s="507"/>
      <c r="K162" s="355"/>
      <c r="L162" s="503"/>
      <c r="M162" s="505"/>
      <c r="N162" s="438"/>
      <c r="O162" s="439"/>
      <c r="P162" s="439"/>
      <c r="Q162" s="440"/>
      <c r="R162" s="355"/>
      <c r="S162" s="508"/>
      <c r="T162" s="507"/>
      <c r="U162" s="507"/>
      <c r="V162" s="507"/>
      <c r="W162" s="507"/>
      <c r="X162" s="507"/>
      <c r="Y162" s="507"/>
      <c r="Z162" s="615"/>
      <c r="AA162" s="370"/>
      <c r="AB162" s="616"/>
      <c r="AC162" s="372"/>
      <c r="AD162" s="617"/>
      <c r="AE162" s="617"/>
      <c r="AF162" s="421"/>
      <c r="AG162" s="441"/>
      <c r="AH162" s="512"/>
      <c r="AI162" s="514"/>
      <c r="AJ162" s="516"/>
      <c r="AK162" s="514"/>
      <c r="AL162" s="518"/>
      <c r="AM162" s="423"/>
      <c r="AN162" s="613"/>
      <c r="AO162" s="355"/>
      <c r="AP162" s="354"/>
      <c r="AQ162" s="354"/>
      <c r="AR162" s="613"/>
      <c r="AS162" s="355"/>
      <c r="AT162" s="613"/>
      <c r="AU162" s="356"/>
    </row>
    <row r="163" spans="1:47" ht="57.75" customHeight="1" x14ac:dyDescent="0.25">
      <c r="A163" s="435"/>
      <c r="B163" s="436"/>
      <c r="C163" s="437"/>
      <c r="D163" s="437"/>
      <c r="E163" s="507"/>
      <c r="F163" s="507"/>
      <c r="G163" s="507"/>
      <c r="H163" s="507"/>
      <c r="I163" s="510"/>
      <c r="J163" s="507"/>
      <c r="K163" s="355"/>
      <c r="L163" s="503"/>
      <c r="M163" s="505"/>
      <c r="N163" s="438"/>
      <c r="O163" s="439"/>
      <c r="P163" s="439"/>
      <c r="Q163" s="440"/>
      <c r="R163" s="355"/>
      <c r="S163" s="508"/>
      <c r="T163" s="507"/>
      <c r="U163" s="507"/>
      <c r="V163" s="507"/>
      <c r="W163" s="507"/>
      <c r="X163" s="507"/>
      <c r="Y163" s="507"/>
      <c r="Z163" s="615"/>
      <c r="AA163" s="370"/>
      <c r="AB163" s="616"/>
      <c r="AC163" s="372"/>
      <c r="AD163" s="617"/>
      <c r="AE163" s="617"/>
      <c r="AF163" s="421"/>
      <c r="AG163" s="441"/>
      <c r="AH163" s="512"/>
      <c r="AI163" s="514"/>
      <c r="AJ163" s="516"/>
      <c r="AK163" s="514"/>
      <c r="AL163" s="518"/>
      <c r="AM163" s="423"/>
      <c r="AN163" s="613"/>
      <c r="AO163" s="355"/>
      <c r="AP163" s="354"/>
      <c r="AQ163" s="354"/>
      <c r="AR163" s="613"/>
      <c r="AS163" s="355"/>
      <c r="AT163" s="613"/>
      <c r="AU163" s="356"/>
    </row>
    <row r="164" spans="1:47" ht="57.75" customHeight="1" x14ac:dyDescent="0.25">
      <c r="A164" s="435"/>
      <c r="B164" s="436"/>
      <c r="C164" s="437"/>
      <c r="D164" s="437"/>
      <c r="E164" s="507"/>
      <c r="F164" s="507"/>
      <c r="G164" s="507"/>
      <c r="H164" s="507"/>
      <c r="I164" s="510"/>
      <c r="J164" s="507"/>
      <c r="K164" s="355"/>
      <c r="L164" s="503"/>
      <c r="M164" s="505"/>
      <c r="N164" s="438"/>
      <c r="O164" s="439"/>
      <c r="P164" s="439"/>
      <c r="Q164" s="440"/>
      <c r="R164" s="355"/>
      <c r="S164" s="508"/>
      <c r="T164" s="507"/>
      <c r="U164" s="507"/>
      <c r="V164" s="507"/>
      <c r="W164" s="507"/>
      <c r="X164" s="507"/>
      <c r="Y164" s="507"/>
      <c r="Z164" s="615"/>
      <c r="AA164" s="370"/>
      <c r="AB164" s="616"/>
      <c r="AC164" s="372"/>
      <c r="AD164" s="617"/>
      <c r="AE164" s="617"/>
      <c r="AF164" s="421"/>
      <c r="AG164" s="441"/>
      <c r="AH164" s="512"/>
      <c r="AI164" s="514"/>
      <c r="AJ164" s="516"/>
      <c r="AK164" s="514"/>
      <c r="AL164" s="518"/>
      <c r="AM164" s="423"/>
      <c r="AN164" s="613"/>
      <c r="AO164" s="355"/>
      <c r="AP164" s="354"/>
      <c r="AQ164" s="354"/>
      <c r="AR164" s="613"/>
      <c r="AS164" s="355"/>
      <c r="AT164" s="613"/>
      <c r="AU164" s="356"/>
    </row>
    <row r="165" spans="1:47" ht="57.75" customHeight="1" x14ac:dyDescent="0.25">
      <c r="A165" s="435"/>
      <c r="B165" s="436"/>
      <c r="C165" s="437"/>
      <c r="D165" s="437"/>
      <c r="E165" s="507"/>
      <c r="F165" s="507"/>
      <c r="G165" s="507"/>
      <c r="H165" s="507"/>
      <c r="I165" s="510"/>
      <c r="J165" s="507"/>
      <c r="K165" s="355"/>
      <c r="L165" s="503"/>
      <c r="M165" s="505"/>
      <c r="N165" s="438"/>
      <c r="O165" s="439"/>
      <c r="P165" s="439"/>
      <c r="Q165" s="440"/>
      <c r="R165" s="355"/>
      <c r="S165" s="508"/>
      <c r="T165" s="507"/>
      <c r="U165" s="507"/>
      <c r="V165" s="507"/>
      <c r="W165" s="507"/>
      <c r="X165" s="507"/>
      <c r="Y165" s="507"/>
      <c r="Z165" s="615"/>
      <c r="AA165" s="370"/>
      <c r="AB165" s="616"/>
      <c r="AC165" s="372"/>
      <c r="AD165" s="617"/>
      <c r="AE165" s="617"/>
      <c r="AF165" s="421"/>
      <c r="AG165" s="441"/>
      <c r="AH165" s="512"/>
      <c r="AI165" s="514"/>
      <c r="AJ165" s="516"/>
      <c r="AK165" s="514"/>
      <c r="AL165" s="518"/>
      <c r="AM165" s="423"/>
      <c r="AN165" s="613"/>
      <c r="AO165" s="355"/>
      <c r="AP165" s="354"/>
      <c r="AQ165" s="354"/>
      <c r="AR165" s="613"/>
      <c r="AS165" s="355"/>
      <c r="AT165" s="613"/>
      <c r="AU165" s="356"/>
    </row>
    <row r="166" spans="1:47" ht="57.75" customHeight="1" x14ac:dyDescent="0.25">
      <c r="A166" s="435"/>
      <c r="B166" s="436"/>
      <c r="C166" s="437"/>
      <c r="D166" s="437"/>
      <c r="E166" s="507"/>
      <c r="F166" s="507"/>
      <c r="G166" s="507"/>
      <c r="H166" s="507"/>
      <c r="I166" s="510"/>
      <c r="J166" s="507"/>
      <c r="K166" s="355"/>
      <c r="L166" s="503"/>
      <c r="M166" s="505"/>
      <c r="N166" s="438"/>
      <c r="O166" s="439"/>
      <c r="P166" s="439"/>
      <c r="Q166" s="440"/>
      <c r="R166" s="355"/>
      <c r="S166" s="508"/>
      <c r="T166" s="507"/>
      <c r="U166" s="507"/>
      <c r="V166" s="507"/>
      <c r="W166" s="507"/>
      <c r="X166" s="507"/>
      <c r="Y166" s="507"/>
      <c r="Z166" s="615"/>
      <c r="AA166" s="370"/>
      <c r="AB166" s="616"/>
      <c r="AC166" s="372"/>
      <c r="AD166" s="617"/>
      <c r="AE166" s="617"/>
      <c r="AF166" s="421"/>
      <c r="AG166" s="441"/>
      <c r="AH166" s="512"/>
      <c r="AI166" s="514"/>
      <c r="AJ166" s="516"/>
      <c r="AK166" s="514"/>
      <c r="AL166" s="518"/>
      <c r="AM166" s="423"/>
      <c r="AN166" s="613"/>
      <c r="AO166" s="355"/>
      <c r="AP166" s="354"/>
      <c r="AQ166" s="354"/>
      <c r="AR166" s="613"/>
      <c r="AS166" s="355"/>
      <c r="AT166" s="613"/>
      <c r="AU166" s="356"/>
    </row>
    <row r="167" spans="1:47" ht="57.75" customHeight="1" x14ac:dyDescent="0.25">
      <c r="A167" s="435"/>
      <c r="B167" s="436"/>
      <c r="C167" s="437"/>
      <c r="D167" s="437"/>
      <c r="E167" s="507"/>
      <c r="F167" s="507"/>
      <c r="G167" s="507"/>
      <c r="H167" s="507"/>
      <c r="I167" s="510"/>
      <c r="J167" s="507"/>
      <c r="K167" s="355"/>
      <c r="L167" s="503"/>
      <c r="M167" s="505"/>
      <c r="N167" s="438"/>
      <c r="O167" s="439"/>
      <c r="P167" s="439"/>
      <c r="Q167" s="440"/>
      <c r="R167" s="355"/>
      <c r="S167" s="508"/>
      <c r="T167" s="507"/>
      <c r="U167" s="507"/>
      <c r="V167" s="507"/>
      <c r="W167" s="507"/>
      <c r="X167" s="507"/>
      <c r="Y167" s="507"/>
      <c r="Z167" s="615"/>
      <c r="AA167" s="370"/>
      <c r="AB167" s="616"/>
      <c r="AC167" s="372"/>
      <c r="AD167" s="617"/>
      <c r="AE167" s="617"/>
      <c r="AF167" s="421"/>
      <c r="AG167" s="441"/>
      <c r="AH167" s="512"/>
      <c r="AI167" s="514"/>
      <c r="AJ167" s="516"/>
      <c r="AK167" s="514"/>
      <c r="AL167" s="518"/>
      <c r="AM167" s="423"/>
      <c r="AN167" s="613"/>
      <c r="AO167" s="355"/>
      <c r="AP167" s="354"/>
      <c r="AQ167" s="354"/>
      <c r="AR167" s="613"/>
      <c r="AS167" s="355"/>
      <c r="AT167" s="613"/>
      <c r="AU167" s="356"/>
    </row>
    <row r="168" spans="1:47" ht="57.75" customHeight="1" x14ac:dyDescent="0.25">
      <c r="A168" s="435"/>
      <c r="B168" s="436"/>
      <c r="C168" s="437"/>
      <c r="D168" s="437"/>
      <c r="E168" s="507"/>
      <c r="F168" s="507"/>
      <c r="G168" s="507"/>
      <c r="H168" s="507"/>
      <c r="I168" s="510"/>
      <c r="J168" s="507"/>
      <c r="K168" s="355"/>
      <c r="L168" s="503"/>
      <c r="M168" s="505"/>
      <c r="N168" s="438"/>
      <c r="O168" s="439"/>
      <c r="P168" s="439"/>
      <c r="Q168" s="440"/>
      <c r="R168" s="355"/>
      <c r="S168" s="508"/>
      <c r="T168" s="507"/>
      <c r="U168" s="507"/>
      <c r="V168" s="507"/>
      <c r="W168" s="507"/>
      <c r="X168" s="507"/>
      <c r="Y168" s="507"/>
      <c r="Z168" s="615"/>
      <c r="AA168" s="370"/>
      <c r="AB168" s="616"/>
      <c r="AC168" s="372"/>
      <c r="AD168" s="617"/>
      <c r="AE168" s="617"/>
      <c r="AF168" s="421"/>
      <c r="AG168" s="441"/>
      <c r="AH168" s="512"/>
      <c r="AI168" s="514"/>
      <c r="AJ168" s="516"/>
      <c r="AK168" s="514"/>
      <c r="AL168" s="518"/>
      <c r="AM168" s="423"/>
      <c r="AN168" s="613"/>
      <c r="AO168" s="355"/>
      <c r="AP168" s="354"/>
      <c r="AQ168" s="354"/>
      <c r="AR168" s="613"/>
      <c r="AS168" s="355"/>
      <c r="AT168" s="613"/>
      <c r="AU168" s="356"/>
    </row>
    <row r="169" spans="1:47" ht="57.75" customHeight="1" x14ac:dyDescent="0.25">
      <c r="A169" s="435"/>
      <c r="B169" s="436"/>
      <c r="C169" s="437"/>
      <c r="D169" s="437"/>
      <c r="E169" s="507"/>
      <c r="F169" s="507"/>
      <c r="G169" s="507"/>
      <c r="H169" s="507"/>
      <c r="I169" s="510"/>
      <c r="J169" s="507"/>
      <c r="K169" s="355"/>
      <c r="L169" s="503"/>
      <c r="M169" s="505"/>
      <c r="N169" s="438"/>
      <c r="O169" s="439"/>
      <c r="P169" s="439"/>
      <c r="Q169" s="440"/>
      <c r="R169" s="355"/>
      <c r="S169" s="508"/>
      <c r="T169" s="507"/>
      <c r="U169" s="507"/>
      <c r="V169" s="507"/>
      <c r="W169" s="507"/>
      <c r="X169" s="507"/>
      <c r="Y169" s="507"/>
      <c r="Z169" s="615"/>
      <c r="AA169" s="370"/>
      <c r="AB169" s="616"/>
      <c r="AC169" s="372"/>
      <c r="AD169" s="617"/>
      <c r="AE169" s="617"/>
      <c r="AF169" s="421"/>
      <c r="AG169" s="441"/>
      <c r="AH169" s="512"/>
      <c r="AI169" s="514"/>
      <c r="AJ169" s="516"/>
      <c r="AK169" s="514"/>
      <c r="AL169" s="518"/>
      <c r="AM169" s="423"/>
      <c r="AN169" s="613"/>
      <c r="AO169" s="355"/>
      <c r="AP169" s="354"/>
      <c r="AQ169" s="354"/>
      <c r="AR169" s="613"/>
      <c r="AS169" s="355"/>
      <c r="AT169" s="613"/>
      <c r="AU169" s="356"/>
    </row>
    <row r="170" spans="1:47" ht="57.75" customHeight="1" x14ac:dyDescent="0.25">
      <c r="A170" s="435"/>
      <c r="B170" s="436"/>
      <c r="C170" s="437"/>
      <c r="D170" s="437"/>
      <c r="E170" s="507"/>
      <c r="F170" s="507"/>
      <c r="G170" s="507"/>
      <c r="H170" s="507"/>
      <c r="I170" s="510"/>
      <c r="J170" s="507"/>
      <c r="K170" s="355"/>
      <c r="L170" s="503"/>
      <c r="M170" s="505"/>
      <c r="N170" s="438"/>
      <c r="O170" s="439"/>
      <c r="P170" s="439"/>
      <c r="Q170" s="440"/>
      <c r="R170" s="355"/>
      <c r="S170" s="508"/>
      <c r="T170" s="507"/>
      <c r="U170" s="507"/>
      <c r="V170" s="507"/>
      <c r="W170" s="507"/>
      <c r="X170" s="507"/>
      <c r="Y170" s="507"/>
      <c r="Z170" s="615"/>
      <c r="AA170" s="370"/>
      <c r="AB170" s="616"/>
      <c r="AC170" s="372"/>
      <c r="AD170" s="617"/>
      <c r="AE170" s="617"/>
      <c r="AF170" s="421"/>
      <c r="AG170" s="441"/>
      <c r="AH170" s="512"/>
      <c r="AI170" s="514"/>
      <c r="AJ170" s="516"/>
      <c r="AK170" s="514"/>
      <c r="AL170" s="518"/>
      <c r="AM170" s="423"/>
      <c r="AN170" s="613"/>
      <c r="AO170" s="355"/>
      <c r="AP170" s="354"/>
      <c r="AQ170" s="354"/>
      <c r="AR170" s="613"/>
      <c r="AS170" s="355"/>
      <c r="AT170" s="613"/>
      <c r="AU170" s="356"/>
    </row>
    <row r="171" spans="1:47" ht="57.75" customHeight="1" x14ac:dyDescent="0.25">
      <c r="A171" s="435"/>
      <c r="B171" s="436"/>
      <c r="C171" s="437"/>
      <c r="D171" s="437"/>
      <c r="E171" s="507"/>
      <c r="F171" s="507"/>
      <c r="G171" s="507"/>
      <c r="H171" s="507"/>
      <c r="I171" s="510"/>
      <c r="J171" s="507"/>
      <c r="K171" s="355"/>
      <c r="L171" s="503"/>
      <c r="M171" s="505"/>
      <c r="N171" s="438"/>
      <c r="O171" s="439"/>
      <c r="P171" s="439"/>
      <c r="Q171" s="440"/>
      <c r="R171" s="355"/>
      <c r="S171" s="508"/>
      <c r="T171" s="507"/>
      <c r="U171" s="507"/>
      <c r="V171" s="507"/>
      <c r="W171" s="507"/>
      <c r="X171" s="507"/>
      <c r="Y171" s="507"/>
      <c r="Z171" s="615"/>
      <c r="AA171" s="370"/>
      <c r="AB171" s="616"/>
      <c r="AC171" s="372"/>
      <c r="AD171" s="617"/>
      <c r="AE171" s="617"/>
      <c r="AF171" s="421"/>
      <c r="AG171" s="441"/>
      <c r="AH171" s="512"/>
      <c r="AI171" s="514"/>
      <c r="AJ171" s="516"/>
      <c r="AK171" s="514"/>
      <c r="AL171" s="518"/>
      <c r="AM171" s="423"/>
      <c r="AN171" s="613"/>
      <c r="AO171" s="355"/>
      <c r="AP171" s="354"/>
      <c r="AQ171" s="354"/>
      <c r="AR171" s="613"/>
      <c r="AS171" s="355"/>
      <c r="AT171" s="613"/>
      <c r="AU171" s="356"/>
    </row>
    <row r="172" spans="1:47" ht="57.75" customHeight="1" x14ac:dyDescent="0.25">
      <c r="A172" s="435"/>
      <c r="B172" s="436"/>
      <c r="C172" s="437"/>
      <c r="D172" s="437"/>
      <c r="E172" s="507"/>
      <c r="F172" s="507"/>
      <c r="G172" s="507"/>
      <c r="H172" s="507"/>
      <c r="I172" s="510"/>
      <c r="J172" s="507"/>
      <c r="K172" s="355"/>
      <c r="L172" s="503"/>
      <c r="M172" s="505"/>
      <c r="N172" s="438"/>
      <c r="O172" s="439"/>
      <c r="P172" s="439"/>
      <c r="Q172" s="440"/>
      <c r="R172" s="355"/>
      <c r="S172" s="508"/>
      <c r="T172" s="507"/>
      <c r="U172" s="507"/>
      <c r="V172" s="507"/>
      <c r="W172" s="507"/>
      <c r="X172" s="507"/>
      <c r="Y172" s="507"/>
      <c r="Z172" s="615"/>
      <c r="AA172" s="370"/>
      <c r="AB172" s="616"/>
      <c r="AC172" s="372"/>
      <c r="AD172" s="617"/>
      <c r="AE172" s="617"/>
      <c r="AF172" s="421"/>
      <c r="AG172" s="441"/>
      <c r="AH172" s="512"/>
      <c r="AI172" s="514"/>
      <c r="AJ172" s="516"/>
      <c r="AK172" s="514"/>
      <c r="AL172" s="518"/>
      <c r="AM172" s="423"/>
      <c r="AN172" s="613"/>
      <c r="AO172" s="355"/>
      <c r="AP172" s="354"/>
      <c r="AQ172" s="354"/>
      <c r="AR172" s="613"/>
      <c r="AS172" s="355"/>
      <c r="AT172" s="613"/>
      <c r="AU172" s="356"/>
    </row>
    <row r="173" spans="1:47" ht="57.75" customHeight="1" x14ac:dyDescent="0.25">
      <c r="A173" s="435"/>
      <c r="B173" s="436"/>
      <c r="C173" s="437"/>
      <c r="D173" s="437"/>
      <c r="E173" s="507"/>
      <c r="F173" s="507"/>
      <c r="G173" s="507"/>
      <c r="H173" s="507"/>
      <c r="I173" s="510"/>
      <c r="J173" s="507"/>
      <c r="K173" s="355"/>
      <c r="L173" s="503"/>
      <c r="M173" s="505"/>
      <c r="N173" s="438"/>
      <c r="O173" s="439"/>
      <c r="P173" s="439"/>
      <c r="Q173" s="440"/>
      <c r="R173" s="355"/>
      <c r="S173" s="508"/>
      <c r="T173" s="507"/>
      <c r="U173" s="507"/>
      <c r="V173" s="507"/>
      <c r="W173" s="507"/>
      <c r="X173" s="507"/>
      <c r="Y173" s="507"/>
      <c r="Z173" s="615"/>
      <c r="AA173" s="370"/>
      <c r="AB173" s="616"/>
      <c r="AC173" s="372"/>
      <c r="AD173" s="617"/>
      <c r="AE173" s="617"/>
      <c r="AF173" s="421"/>
      <c r="AG173" s="441"/>
      <c r="AH173" s="512"/>
      <c r="AI173" s="514"/>
      <c r="AJ173" s="516"/>
      <c r="AK173" s="514"/>
      <c r="AL173" s="518"/>
      <c r="AM173" s="423"/>
      <c r="AN173" s="613"/>
      <c r="AO173" s="355"/>
      <c r="AP173" s="354"/>
      <c r="AQ173" s="354"/>
      <c r="AR173" s="613"/>
      <c r="AS173" s="355"/>
      <c r="AT173" s="613"/>
      <c r="AU173" s="356"/>
    </row>
    <row r="174" spans="1:47" ht="57.75" customHeight="1" x14ac:dyDescent="0.25">
      <c r="A174" s="435"/>
      <c r="B174" s="436"/>
      <c r="C174" s="437"/>
      <c r="D174" s="437"/>
      <c r="E174" s="507"/>
      <c r="F174" s="507"/>
      <c r="G174" s="507"/>
      <c r="H174" s="507"/>
      <c r="I174" s="510"/>
      <c r="J174" s="507"/>
      <c r="K174" s="355"/>
      <c r="L174" s="503"/>
      <c r="M174" s="505"/>
      <c r="N174" s="438"/>
      <c r="O174" s="439"/>
      <c r="P174" s="439"/>
      <c r="Q174" s="440"/>
      <c r="R174" s="355"/>
      <c r="S174" s="508"/>
      <c r="T174" s="507"/>
      <c r="U174" s="507"/>
      <c r="V174" s="507"/>
      <c r="W174" s="507"/>
      <c r="X174" s="507"/>
      <c r="Y174" s="507"/>
      <c r="Z174" s="615"/>
      <c r="AA174" s="370"/>
      <c r="AB174" s="616"/>
      <c r="AC174" s="372"/>
      <c r="AD174" s="617"/>
      <c r="AE174" s="617"/>
      <c r="AF174" s="421"/>
      <c r="AG174" s="441"/>
      <c r="AH174" s="512"/>
      <c r="AI174" s="514"/>
      <c r="AJ174" s="516"/>
      <c r="AK174" s="514"/>
      <c r="AL174" s="518"/>
      <c r="AM174" s="423"/>
      <c r="AN174" s="613"/>
      <c r="AO174" s="355"/>
      <c r="AP174" s="354"/>
      <c r="AQ174" s="354"/>
      <c r="AR174" s="613"/>
      <c r="AS174" s="355"/>
      <c r="AT174" s="613"/>
      <c r="AU174" s="356"/>
    </row>
    <row r="175" spans="1:47" ht="57.75" customHeight="1" x14ac:dyDescent="0.25">
      <c r="A175" s="435"/>
      <c r="B175" s="436"/>
      <c r="C175" s="437"/>
      <c r="D175" s="437"/>
      <c r="E175" s="507"/>
      <c r="F175" s="507"/>
      <c r="G175" s="507"/>
      <c r="H175" s="507"/>
      <c r="I175" s="510"/>
      <c r="J175" s="507"/>
      <c r="K175" s="355"/>
      <c r="L175" s="503"/>
      <c r="M175" s="505"/>
      <c r="N175" s="438"/>
      <c r="O175" s="439"/>
      <c r="P175" s="439"/>
      <c r="Q175" s="440"/>
      <c r="R175" s="355"/>
      <c r="S175" s="508"/>
      <c r="T175" s="507"/>
      <c r="U175" s="507"/>
      <c r="V175" s="507"/>
      <c r="W175" s="507"/>
      <c r="X175" s="507"/>
      <c r="Y175" s="507"/>
      <c r="Z175" s="615"/>
      <c r="AA175" s="370"/>
      <c r="AB175" s="616"/>
      <c r="AC175" s="372"/>
      <c r="AD175" s="617"/>
      <c r="AE175" s="617"/>
      <c r="AF175" s="421"/>
      <c r="AG175" s="441"/>
      <c r="AH175" s="512"/>
      <c r="AI175" s="514"/>
      <c r="AJ175" s="516"/>
      <c r="AK175" s="514"/>
      <c r="AL175" s="518"/>
      <c r="AM175" s="423"/>
      <c r="AN175" s="613"/>
      <c r="AO175" s="355"/>
      <c r="AP175" s="354"/>
      <c r="AQ175" s="354"/>
      <c r="AR175" s="613"/>
      <c r="AS175" s="355"/>
      <c r="AT175" s="613"/>
      <c r="AU175" s="356"/>
    </row>
    <row r="176" spans="1:47" ht="57.75" customHeight="1" x14ac:dyDescent="0.25">
      <c r="A176" s="435"/>
      <c r="B176" s="436"/>
      <c r="C176" s="437"/>
      <c r="D176" s="437"/>
      <c r="E176" s="507"/>
      <c r="F176" s="507"/>
      <c r="G176" s="507"/>
      <c r="H176" s="507"/>
      <c r="I176" s="510"/>
      <c r="J176" s="507"/>
      <c r="K176" s="355"/>
      <c r="L176" s="503"/>
      <c r="M176" s="505"/>
      <c r="N176" s="438"/>
      <c r="O176" s="439"/>
      <c r="P176" s="439"/>
      <c r="Q176" s="440"/>
      <c r="R176" s="355"/>
      <c r="S176" s="508"/>
      <c r="T176" s="507"/>
      <c r="U176" s="507"/>
      <c r="V176" s="507"/>
      <c r="W176" s="507"/>
      <c r="X176" s="507"/>
      <c r="Y176" s="507"/>
      <c r="Z176" s="615"/>
      <c r="AA176" s="370"/>
      <c r="AB176" s="616"/>
      <c r="AC176" s="372"/>
      <c r="AD176" s="617"/>
      <c r="AE176" s="617"/>
      <c r="AF176" s="421"/>
      <c r="AG176" s="441"/>
      <c r="AH176" s="512"/>
      <c r="AI176" s="514"/>
      <c r="AJ176" s="516"/>
      <c r="AK176" s="514"/>
      <c r="AL176" s="518"/>
      <c r="AM176" s="423"/>
      <c r="AN176" s="613"/>
      <c r="AO176" s="355"/>
      <c r="AP176" s="354"/>
      <c r="AQ176" s="354"/>
      <c r="AR176" s="613"/>
      <c r="AS176" s="355"/>
      <c r="AT176" s="613"/>
      <c r="AU176" s="356"/>
    </row>
    <row r="177" spans="1:51" ht="57.75" customHeight="1" x14ac:dyDescent="0.25">
      <c r="A177" s="435"/>
      <c r="B177" s="436"/>
      <c r="C177" s="437"/>
      <c r="D177" s="437"/>
      <c r="E177" s="507"/>
      <c r="F177" s="507"/>
      <c r="G177" s="507"/>
      <c r="H177" s="507"/>
      <c r="I177" s="510"/>
      <c r="J177" s="507"/>
      <c r="K177" s="355"/>
      <c r="L177" s="503"/>
      <c r="M177" s="505"/>
      <c r="N177" s="438"/>
      <c r="O177" s="439"/>
      <c r="P177" s="439"/>
      <c r="Q177" s="440"/>
      <c r="R177" s="355"/>
      <c r="S177" s="508"/>
      <c r="T177" s="507"/>
      <c r="U177" s="507"/>
      <c r="V177" s="507"/>
      <c r="W177" s="507"/>
      <c r="X177" s="507"/>
      <c r="Y177" s="507"/>
      <c r="Z177" s="615"/>
      <c r="AA177" s="370"/>
      <c r="AB177" s="616"/>
      <c r="AC177" s="372"/>
      <c r="AD177" s="617"/>
      <c r="AE177" s="617"/>
      <c r="AF177" s="421"/>
      <c r="AG177" s="441"/>
      <c r="AH177" s="512"/>
      <c r="AI177" s="514"/>
      <c r="AJ177" s="516"/>
      <c r="AK177" s="514"/>
      <c r="AL177" s="518"/>
      <c r="AM177" s="423"/>
      <c r="AN177" s="613"/>
      <c r="AO177" s="355"/>
      <c r="AP177" s="354"/>
      <c r="AQ177" s="354"/>
      <c r="AR177" s="613"/>
      <c r="AS177" s="355"/>
      <c r="AT177" s="613"/>
      <c r="AU177" s="356"/>
    </row>
    <row r="178" spans="1:51" ht="57.75" customHeight="1" x14ac:dyDescent="0.25">
      <c r="A178" s="435"/>
      <c r="B178" s="436"/>
      <c r="C178" s="437"/>
      <c r="D178" s="437"/>
      <c r="E178" s="507"/>
      <c r="F178" s="507"/>
      <c r="G178" s="507"/>
      <c r="H178" s="507"/>
      <c r="I178" s="510"/>
      <c r="J178" s="507"/>
      <c r="K178" s="355"/>
      <c r="L178" s="503"/>
      <c r="M178" s="505"/>
      <c r="N178" s="438"/>
      <c r="O178" s="439"/>
      <c r="P178" s="439"/>
      <c r="Q178" s="440"/>
      <c r="R178" s="355"/>
      <c r="S178" s="508"/>
      <c r="T178" s="507"/>
      <c r="U178" s="507"/>
      <c r="V178" s="507"/>
      <c r="W178" s="507"/>
      <c r="X178" s="507"/>
      <c r="Y178" s="507"/>
      <c r="Z178" s="615"/>
      <c r="AA178" s="370"/>
      <c r="AB178" s="616"/>
      <c r="AC178" s="372"/>
      <c r="AD178" s="617"/>
      <c r="AE178" s="617"/>
      <c r="AF178" s="421"/>
      <c r="AG178" s="441"/>
      <c r="AH178" s="512"/>
      <c r="AI178" s="514"/>
      <c r="AJ178" s="516"/>
      <c r="AK178" s="514"/>
      <c r="AL178" s="518"/>
      <c r="AM178" s="423"/>
      <c r="AN178" s="613"/>
      <c r="AO178" s="355"/>
      <c r="AP178" s="354"/>
      <c r="AQ178" s="354"/>
      <c r="AR178" s="613"/>
      <c r="AS178" s="355"/>
      <c r="AT178" s="613"/>
      <c r="AU178" s="356"/>
    </row>
    <row r="179" spans="1:51" ht="57.75" customHeight="1" x14ac:dyDescent="0.25">
      <c r="A179" s="435"/>
      <c r="B179" s="436"/>
      <c r="C179" s="437"/>
      <c r="D179" s="437"/>
      <c r="E179" s="507"/>
      <c r="F179" s="507"/>
      <c r="G179" s="507"/>
      <c r="H179" s="507"/>
      <c r="I179" s="510"/>
      <c r="J179" s="507"/>
      <c r="K179" s="355"/>
      <c r="L179" s="503"/>
      <c r="M179" s="505"/>
      <c r="N179" s="438"/>
      <c r="O179" s="439"/>
      <c r="P179" s="439"/>
      <c r="Q179" s="440"/>
      <c r="R179" s="355"/>
      <c r="S179" s="508"/>
      <c r="T179" s="507"/>
      <c r="U179" s="507"/>
      <c r="V179" s="507"/>
      <c r="W179" s="507"/>
      <c r="X179" s="507"/>
      <c r="Y179" s="507"/>
      <c r="Z179" s="615"/>
      <c r="AA179" s="370"/>
      <c r="AB179" s="616"/>
      <c r="AC179" s="372"/>
      <c r="AD179" s="617"/>
      <c r="AE179" s="617"/>
      <c r="AF179" s="421"/>
      <c r="AG179" s="441"/>
      <c r="AH179" s="512"/>
      <c r="AI179" s="514"/>
      <c r="AJ179" s="516"/>
      <c r="AK179" s="514"/>
      <c r="AL179" s="518"/>
      <c r="AM179" s="423"/>
      <c r="AN179" s="613"/>
      <c r="AO179" s="355"/>
      <c r="AP179" s="354"/>
      <c r="AQ179" s="354"/>
      <c r="AR179" s="613"/>
      <c r="AS179" s="355"/>
      <c r="AT179" s="613"/>
      <c r="AU179" s="356"/>
    </row>
    <row r="180" spans="1:51" ht="57.75" customHeight="1" x14ac:dyDescent="0.25">
      <c r="A180" s="435"/>
      <c r="B180" s="436"/>
      <c r="C180" s="437"/>
      <c r="D180" s="437"/>
      <c r="E180" s="507"/>
      <c r="F180" s="507"/>
      <c r="G180" s="507"/>
      <c r="H180" s="507"/>
      <c r="I180" s="510"/>
      <c r="J180" s="507"/>
      <c r="K180" s="355"/>
      <c r="L180" s="503"/>
      <c r="M180" s="505"/>
      <c r="N180" s="438"/>
      <c r="O180" s="439"/>
      <c r="P180" s="439"/>
      <c r="Q180" s="440"/>
      <c r="R180" s="355"/>
      <c r="S180" s="508"/>
      <c r="T180" s="507"/>
      <c r="U180" s="507"/>
      <c r="V180" s="507"/>
      <c r="W180" s="507"/>
      <c r="X180" s="507"/>
      <c r="Y180" s="507"/>
      <c r="Z180" s="615"/>
      <c r="AA180" s="370"/>
      <c r="AB180" s="616"/>
      <c r="AC180" s="372"/>
      <c r="AD180" s="617"/>
      <c r="AE180" s="617"/>
      <c r="AF180" s="421"/>
      <c r="AG180" s="441"/>
      <c r="AH180" s="512"/>
      <c r="AI180" s="514"/>
      <c r="AJ180" s="516"/>
      <c r="AK180" s="514"/>
      <c r="AL180" s="518"/>
      <c r="AM180" s="423"/>
      <c r="AN180" s="613"/>
      <c r="AO180" s="355"/>
      <c r="AP180" s="354"/>
      <c r="AQ180" s="354"/>
      <c r="AR180" s="613"/>
      <c r="AS180" s="355"/>
      <c r="AT180" s="613"/>
      <c r="AU180" s="356"/>
    </row>
    <row r="181" spans="1:51" ht="57.75" customHeight="1" x14ac:dyDescent="0.25">
      <c r="A181" s="435"/>
      <c r="B181" s="436"/>
      <c r="C181" s="437"/>
      <c r="D181" s="437"/>
      <c r="E181" s="507"/>
      <c r="F181" s="507"/>
      <c r="G181" s="507"/>
      <c r="H181" s="507"/>
      <c r="I181" s="510"/>
      <c r="J181" s="507"/>
      <c r="K181" s="355"/>
      <c r="L181" s="503"/>
      <c r="M181" s="505"/>
      <c r="N181" s="438"/>
      <c r="O181" s="439"/>
      <c r="P181" s="439"/>
      <c r="Q181" s="440"/>
      <c r="R181" s="355"/>
      <c r="S181" s="508"/>
      <c r="T181" s="507"/>
      <c r="U181" s="507"/>
      <c r="V181" s="507"/>
      <c r="W181" s="507"/>
      <c r="X181" s="507"/>
      <c r="Y181" s="507"/>
      <c r="Z181" s="615"/>
      <c r="AA181" s="370"/>
      <c r="AB181" s="616"/>
      <c r="AC181" s="372"/>
      <c r="AD181" s="617"/>
      <c r="AE181" s="617"/>
      <c r="AF181" s="421"/>
      <c r="AG181" s="441"/>
      <c r="AH181" s="512"/>
      <c r="AI181" s="514"/>
      <c r="AJ181" s="516"/>
      <c r="AK181" s="514"/>
      <c r="AL181" s="518"/>
      <c r="AM181" s="423"/>
      <c r="AN181" s="613"/>
      <c r="AO181" s="355"/>
      <c r="AP181" s="354"/>
      <c r="AQ181" s="354"/>
      <c r="AR181" s="613"/>
      <c r="AS181" s="355"/>
      <c r="AT181" s="613"/>
      <c r="AU181" s="356"/>
    </row>
    <row r="182" spans="1:51" ht="57.75" customHeight="1" thickBot="1" x14ac:dyDescent="0.3">
      <c r="A182" s="435"/>
      <c r="B182" s="436"/>
      <c r="C182" s="437"/>
      <c r="D182" s="437"/>
      <c r="E182" s="507"/>
      <c r="F182" s="507"/>
      <c r="G182" s="507"/>
      <c r="H182" s="507"/>
      <c r="I182" s="510"/>
      <c r="J182" s="507"/>
      <c r="K182" s="355"/>
      <c r="L182" s="503"/>
      <c r="M182" s="505"/>
      <c r="N182" s="438"/>
      <c r="O182" s="439"/>
      <c r="P182" s="439"/>
      <c r="Q182" s="440"/>
      <c r="R182" s="355"/>
      <c r="S182" s="508"/>
      <c r="T182" s="507"/>
      <c r="U182" s="507"/>
      <c r="V182" s="507"/>
      <c r="W182" s="507"/>
      <c r="X182" s="507"/>
      <c r="Y182" s="507"/>
      <c r="Z182" s="615"/>
      <c r="AA182" s="370"/>
      <c r="AB182" s="616"/>
      <c r="AC182" s="372"/>
      <c r="AD182" s="617"/>
      <c r="AE182" s="617"/>
      <c r="AF182" s="421"/>
      <c r="AG182" s="441"/>
      <c r="AH182" s="512"/>
      <c r="AI182" s="514"/>
      <c r="AJ182" s="516"/>
      <c r="AK182" s="514"/>
      <c r="AL182" s="518"/>
      <c r="AM182" s="423"/>
      <c r="AN182" s="613"/>
      <c r="AO182" s="355"/>
      <c r="AP182" s="354"/>
      <c r="AQ182" s="354"/>
      <c r="AR182" s="613"/>
      <c r="AS182" s="355"/>
      <c r="AT182" s="613"/>
      <c r="AU182" s="356"/>
    </row>
    <row r="183" spans="1:51" ht="141.75" x14ac:dyDescent="0.25">
      <c r="A183" s="1186" t="s">
        <v>581</v>
      </c>
      <c r="B183" s="1188" t="s">
        <v>8</v>
      </c>
      <c r="C183" s="1089" t="s">
        <v>58</v>
      </c>
      <c r="D183" s="1089" t="s">
        <v>582</v>
      </c>
      <c r="E183" s="1092" t="s">
        <v>583</v>
      </c>
      <c r="F183" s="1092" t="s">
        <v>60</v>
      </c>
      <c r="G183" s="1092" t="s">
        <v>584</v>
      </c>
      <c r="H183" s="1092" t="s">
        <v>585</v>
      </c>
      <c r="I183" s="1095" t="s">
        <v>586</v>
      </c>
      <c r="J183" s="1092" t="s">
        <v>149</v>
      </c>
      <c r="K183" s="1168">
        <v>1</v>
      </c>
      <c r="L183" s="1170" t="s">
        <v>257</v>
      </c>
      <c r="M183" s="1172">
        <v>0.2</v>
      </c>
      <c r="N183" s="1174" t="s">
        <v>82</v>
      </c>
      <c r="O183" s="1176">
        <v>0.8</v>
      </c>
      <c r="P183" s="1176">
        <v>0.16000000000000003</v>
      </c>
      <c r="Q183" s="1178" t="s">
        <v>83</v>
      </c>
      <c r="R183" s="155">
        <v>1</v>
      </c>
      <c r="S183" s="152" t="s">
        <v>587</v>
      </c>
      <c r="T183" s="173" t="s">
        <v>588</v>
      </c>
      <c r="U183" s="173" t="s">
        <v>589</v>
      </c>
      <c r="V183" s="173" t="s">
        <v>590</v>
      </c>
      <c r="W183" s="173" t="s">
        <v>591</v>
      </c>
      <c r="X183" s="173" t="s">
        <v>592</v>
      </c>
      <c r="Y183" s="173" t="s">
        <v>593</v>
      </c>
      <c r="Z183" s="174">
        <v>100</v>
      </c>
      <c r="AA183" s="175" t="s">
        <v>157</v>
      </c>
      <c r="AB183" s="176" t="s">
        <v>157</v>
      </c>
      <c r="AC183" s="177" t="s">
        <v>157</v>
      </c>
      <c r="AD183" s="178">
        <v>100</v>
      </c>
      <c r="AE183" s="178" t="s">
        <v>158</v>
      </c>
      <c r="AF183" s="1180" t="s">
        <v>157</v>
      </c>
      <c r="AG183" s="1182">
        <v>0.2</v>
      </c>
      <c r="AH183" s="1184" t="s">
        <v>94</v>
      </c>
      <c r="AI183" s="1079">
        <v>0.2</v>
      </c>
      <c r="AJ183" s="1077" t="s">
        <v>82</v>
      </c>
      <c r="AK183" s="1079">
        <v>0.8</v>
      </c>
      <c r="AL183" s="1081" t="s">
        <v>83</v>
      </c>
      <c r="AM183" s="1075" t="s">
        <v>72</v>
      </c>
      <c r="AN183" s="152" t="s">
        <v>594</v>
      </c>
      <c r="AO183" s="155" t="s">
        <v>595</v>
      </c>
      <c r="AP183" s="179" t="s">
        <v>98</v>
      </c>
      <c r="AQ183" s="179"/>
      <c r="AR183" s="149"/>
      <c r="AS183" s="155"/>
      <c r="AT183" s="149"/>
      <c r="AU183" s="180"/>
      <c r="AV183" s="159"/>
      <c r="AW183" s="159"/>
      <c r="AX183" s="159"/>
      <c r="AY183" s="159"/>
    </row>
    <row r="184" spans="1:51" ht="236.25" x14ac:dyDescent="0.25">
      <c r="A184" s="1205"/>
      <c r="B184" s="1212"/>
      <c r="C184" s="1090"/>
      <c r="D184" s="1090"/>
      <c r="E184" s="1093"/>
      <c r="F184" s="1093"/>
      <c r="G184" s="1093"/>
      <c r="H184" s="1093"/>
      <c r="I184" s="1096"/>
      <c r="J184" s="1093"/>
      <c r="K184" s="1195"/>
      <c r="L184" s="1196"/>
      <c r="M184" s="1200"/>
      <c r="N184" s="1201"/>
      <c r="O184" s="1202"/>
      <c r="P184" s="1202"/>
      <c r="Q184" s="1203"/>
      <c r="R184" s="156">
        <v>2</v>
      </c>
      <c r="S184" s="153" t="s">
        <v>596</v>
      </c>
      <c r="T184" s="181" t="s">
        <v>595</v>
      </c>
      <c r="U184" s="181" t="s">
        <v>597</v>
      </c>
      <c r="V184" s="181" t="s">
        <v>598</v>
      </c>
      <c r="W184" s="181" t="s">
        <v>599</v>
      </c>
      <c r="X184" s="181" t="s">
        <v>600</v>
      </c>
      <c r="Y184" s="181" t="s">
        <v>601</v>
      </c>
      <c r="Z184" s="182">
        <v>100</v>
      </c>
      <c r="AA184" s="183" t="s">
        <v>157</v>
      </c>
      <c r="AB184" s="184" t="s">
        <v>157</v>
      </c>
      <c r="AC184" s="185" t="s">
        <v>157</v>
      </c>
      <c r="AD184" s="186">
        <v>100</v>
      </c>
      <c r="AE184" s="186" t="s">
        <v>158</v>
      </c>
      <c r="AF184" s="1204"/>
      <c r="AG184" s="1193"/>
      <c r="AH184" s="1194"/>
      <c r="AI184" s="1197"/>
      <c r="AJ184" s="1198"/>
      <c r="AK184" s="1197"/>
      <c r="AL184" s="1199"/>
      <c r="AM184" s="1192"/>
      <c r="AN184" s="153" t="s">
        <v>598</v>
      </c>
      <c r="AO184" s="156" t="s">
        <v>595</v>
      </c>
      <c r="AP184" s="187" t="s">
        <v>602</v>
      </c>
      <c r="AQ184" s="187"/>
      <c r="AR184" s="150"/>
      <c r="AS184" s="156"/>
      <c r="AT184" s="150"/>
      <c r="AU184" s="188"/>
      <c r="AV184" s="159"/>
      <c r="AW184" s="159"/>
      <c r="AX184" s="159"/>
      <c r="AY184" s="159"/>
    </row>
    <row r="185" spans="1:51" ht="126" x14ac:dyDescent="0.25">
      <c r="A185" s="1205"/>
      <c r="B185" s="1212"/>
      <c r="C185" s="1090"/>
      <c r="D185" s="1090"/>
      <c r="E185" s="1093"/>
      <c r="F185" s="1093"/>
      <c r="G185" s="1093"/>
      <c r="H185" s="1093"/>
      <c r="I185" s="1096"/>
      <c r="J185" s="1093"/>
      <c r="K185" s="1195"/>
      <c r="L185" s="1196"/>
      <c r="M185" s="1200"/>
      <c r="N185" s="1201"/>
      <c r="O185" s="1202"/>
      <c r="P185" s="1202"/>
      <c r="Q185" s="1203"/>
      <c r="R185" s="156">
        <v>3</v>
      </c>
      <c r="S185" s="153" t="s">
        <v>603</v>
      </c>
      <c r="T185" s="181" t="s">
        <v>604</v>
      </c>
      <c r="U185" s="181" t="s">
        <v>98</v>
      </c>
      <c r="V185" s="181" t="s">
        <v>605</v>
      </c>
      <c r="W185" s="181" t="s">
        <v>591</v>
      </c>
      <c r="X185" s="181" t="s">
        <v>600</v>
      </c>
      <c r="Y185" s="181" t="s">
        <v>606</v>
      </c>
      <c r="Z185" s="182">
        <v>100</v>
      </c>
      <c r="AA185" s="183" t="s">
        <v>157</v>
      </c>
      <c r="AB185" s="184" t="s">
        <v>157</v>
      </c>
      <c r="AC185" s="185" t="s">
        <v>157</v>
      </c>
      <c r="AD185" s="186">
        <v>100</v>
      </c>
      <c r="AE185" s="186" t="s">
        <v>158</v>
      </c>
      <c r="AF185" s="1204"/>
      <c r="AG185" s="1193"/>
      <c r="AH185" s="1194"/>
      <c r="AI185" s="1197"/>
      <c r="AJ185" s="1198"/>
      <c r="AK185" s="1197"/>
      <c r="AL185" s="1199"/>
      <c r="AM185" s="1192"/>
      <c r="AN185" s="153" t="s">
        <v>607</v>
      </c>
      <c r="AO185" s="156" t="s">
        <v>608</v>
      </c>
      <c r="AP185" s="187" t="s">
        <v>98</v>
      </c>
      <c r="AQ185" s="187"/>
      <c r="AR185" s="150"/>
      <c r="AS185" s="156"/>
      <c r="AT185" s="150"/>
      <c r="AU185" s="188"/>
      <c r="AV185" s="159"/>
      <c r="AW185" s="159"/>
      <c r="AX185" s="159"/>
      <c r="AY185" s="159"/>
    </row>
    <row r="186" spans="1:51" ht="142.5" thickBot="1" x14ac:dyDescent="0.3">
      <c r="A186" s="1187"/>
      <c r="B186" s="1189"/>
      <c r="C186" s="1091"/>
      <c r="D186" s="1091"/>
      <c r="E186" s="1094"/>
      <c r="F186" s="1094"/>
      <c r="G186" s="1094"/>
      <c r="H186" s="1094"/>
      <c r="I186" s="1097"/>
      <c r="J186" s="1094"/>
      <c r="K186" s="1169"/>
      <c r="L186" s="1171"/>
      <c r="M186" s="1173"/>
      <c r="N186" s="1175"/>
      <c r="O186" s="1177"/>
      <c r="P186" s="1177"/>
      <c r="Q186" s="1179"/>
      <c r="R186" s="157">
        <v>4</v>
      </c>
      <c r="S186" s="154" t="s">
        <v>609</v>
      </c>
      <c r="T186" s="189" t="s">
        <v>595</v>
      </c>
      <c r="U186" s="189" t="s">
        <v>98</v>
      </c>
      <c r="V186" s="189" t="s">
        <v>590</v>
      </c>
      <c r="W186" s="189" t="s">
        <v>610</v>
      </c>
      <c r="X186" s="189" t="s">
        <v>600</v>
      </c>
      <c r="Y186" s="189" t="s">
        <v>593</v>
      </c>
      <c r="Z186" s="190">
        <v>100</v>
      </c>
      <c r="AA186" s="191" t="s">
        <v>157</v>
      </c>
      <c r="AB186" s="192" t="s">
        <v>157</v>
      </c>
      <c r="AC186" s="193" t="s">
        <v>157</v>
      </c>
      <c r="AD186" s="194">
        <v>100</v>
      </c>
      <c r="AE186" s="194" t="s">
        <v>158</v>
      </c>
      <c r="AF186" s="1181"/>
      <c r="AG186" s="1183"/>
      <c r="AH186" s="1185"/>
      <c r="AI186" s="1080"/>
      <c r="AJ186" s="1078"/>
      <c r="AK186" s="1080"/>
      <c r="AL186" s="1082"/>
      <c r="AM186" s="1076"/>
      <c r="AN186" s="154" t="s">
        <v>611</v>
      </c>
      <c r="AO186" s="157" t="s">
        <v>595</v>
      </c>
      <c r="AP186" s="195" t="s">
        <v>98</v>
      </c>
      <c r="AQ186" s="195"/>
      <c r="AR186" s="151"/>
      <c r="AS186" s="157"/>
      <c r="AT186" s="151"/>
      <c r="AU186" s="196"/>
      <c r="AV186" s="159"/>
      <c r="AW186" s="159"/>
      <c r="AX186" s="159"/>
      <c r="AY186" s="159"/>
    </row>
    <row r="187" spans="1:51" ht="110.25" x14ac:dyDescent="0.25">
      <c r="A187" s="1040" t="s">
        <v>129</v>
      </c>
      <c r="B187" s="1043" t="s">
        <v>9</v>
      </c>
      <c r="C187" s="1046" t="s">
        <v>58</v>
      </c>
      <c r="D187" s="1013" t="s">
        <v>130</v>
      </c>
      <c r="E187" s="1031" t="s">
        <v>612</v>
      </c>
      <c r="F187" s="1031" t="s">
        <v>88</v>
      </c>
      <c r="G187" s="1031" t="s">
        <v>613</v>
      </c>
      <c r="H187" s="1031" t="s">
        <v>861</v>
      </c>
      <c r="I187" s="1034" t="s">
        <v>614</v>
      </c>
      <c r="J187" s="1022" t="s">
        <v>149</v>
      </c>
      <c r="K187" s="1025">
        <v>1</v>
      </c>
      <c r="L187" s="1000" t="s">
        <v>257</v>
      </c>
      <c r="M187" s="939">
        <f t="shared" ref="M187" si="20">IFERROR((IF(L187="","",IF(L187="Rara vez",0.2,IF(L187="Improbable",0.4,IF(L187="Posible",0.6,IF(L187="Probable",0.8,IF(L187="Casi seguro",1,))))))),"")</f>
        <v>0.2</v>
      </c>
      <c r="N187" s="941" t="s">
        <v>106</v>
      </c>
      <c r="O187" s="943" t="str">
        <f>IF(N187="","",IF(N187="Mayor",0.8,IF(N187="Catastrófico",1,IF(N187="Moderado",0.6))))</f>
        <v/>
      </c>
      <c r="P187" s="943" t="str">
        <f>IFERROR(+O187*M187,"")</f>
        <v/>
      </c>
      <c r="Q187" s="1028" t="str">
        <f ca="1">IFERROR(INDIRECT("Componentes!"&amp;HLOOKUP(N187,Calculo_Impacto,2,FALSE)&amp;VLOOKUP(L187,Calculo_Probabilidad,2,FALSE)),"")</f>
        <v/>
      </c>
      <c r="R187" s="605">
        <v>1</v>
      </c>
      <c r="S187" s="566" t="s">
        <v>131</v>
      </c>
      <c r="T187" s="566" t="s">
        <v>132</v>
      </c>
      <c r="U187" s="566" t="s">
        <v>133</v>
      </c>
      <c r="V187" s="566" t="s">
        <v>134</v>
      </c>
      <c r="W187" s="566" t="s">
        <v>615</v>
      </c>
      <c r="X187" s="566" t="s">
        <v>616</v>
      </c>
      <c r="Y187" s="566" t="s">
        <v>617</v>
      </c>
      <c r="Z187" s="595">
        <v>100</v>
      </c>
      <c r="AA187" s="596" t="str">
        <f>IF(AND(Z187&gt;0,Z187&lt;=85),"DÉBIL",IF(AND(Z187&gt;85,Z187&lt;=95),"MODERADO",IF(AND(Z187&gt;95,Z187&lt;=100),"FUERTE","")))</f>
        <v>FUERTE</v>
      </c>
      <c r="AB187" s="597" t="s">
        <v>157</v>
      </c>
      <c r="AC187" s="598" t="str">
        <f t="shared" ref="AC187:AC188" si="21">IF(AND(AA187="FUERTE",AB187="FUERTE"),"FUERTE",IF(OR(AND(AA187="FUERTE",AB187="MODERADO"),AND(AA187="MODERADO",AB187="FUERTE"),AND(AA187="MODERADO",AB187="MODERADO")),"MODERADO",IF(OR(AND(AA187="FUERTE",AB187="DÉBIL"),AND(AA187="MODERADO",AB187="DÉBIL"),AND(AA187="DÉBIL",AB187="FUERTE"),AND(AA187="DÉBIL",AB187="MODERADO"),AND(AA187="DÉBIL",AB187="DÉBIL")),"DÉBIL","")))</f>
        <v>FUERTE</v>
      </c>
      <c r="AD187" s="599">
        <f>(IF(AC187="DÉBIL",0,IF(AC187="MODERADO",50,IF(AC187="FUERTE",100,""))))</f>
        <v>100</v>
      </c>
      <c r="AE187" s="599" t="str">
        <f>IFERROR((IF(AC187="FUERTE","NO",IF(OR(AC187="MODERADO",AC187="DÉBIL"),"SI",""))),"")</f>
        <v>NO</v>
      </c>
      <c r="AF187" s="947" t="str">
        <f>IFERROR(IF(AVERAGE(AD187:AD191)&lt;50,"DÉBIL",IF(AND(AVERAGE(AD187:AD191)&gt;=50,AVERAGE(AD187:AD191)&lt;100),"MODERADO",IF(AVERAGE(AD187:AD191)=100,"FUERTE",""))),"")</f>
        <v>FUERTE</v>
      </c>
      <c r="AG187" s="977">
        <f>IFERROR(IF(M187=0.2,0.2,IF(AF187="DÉBIL",M187,IF(AF187="MODERADO",M187-0.2,IF(AND(AF187="FUERTE",M187=0.4),M187-0.2,IF(AF187="FUERTE",M187-0.4,""))))),"")</f>
        <v>0.2</v>
      </c>
      <c r="AH187" s="923" t="str">
        <f>IFERROR(IF(AG187="","",IF(AG187=0.2,"Muy Baja",IF(AG187=0.4,"Baja",IF(AG187=0.6,"Media",IF(AG187=0.8,"Alta","Muy Alta"))))),"")</f>
        <v>Muy Baja</v>
      </c>
      <c r="AI187" s="980">
        <f>+AG187</f>
        <v>0.2</v>
      </c>
      <c r="AJ187" s="919" t="str">
        <f>+N187</f>
        <v/>
      </c>
      <c r="AK187" s="980" t="str">
        <f>IFERROR(IF(AJ187="","",IF(AJ187="Catastrófico",1,IF(AJ187="Mayor",0.8,IF(AJ187="Moderado",0.6,"")))),"")</f>
        <v/>
      </c>
      <c r="AL187" s="983" t="str">
        <f>IFERROR(IF(OR(AND(AH187="Muy Baja",AJ187="Leve"),AND(AH187="Muy Baja",AJ187="Menor"),AND(AH187="Baja",AJ187="Leve")),"Bajo",IF(OR(AND(AH187="Muy baja",AJ187="Moderado"),AND(AH187="Baja",AJ187="Menor"),AND(AH187="Baja",AJ187="Moderado"),AND(AH187="Media",AJ187="Leve"),AND(AH187="Media",AJ187="Menor"),AND(AH187="Media",AJ187="Moderado"),AND(AH187="Alta",AJ187="Leve"),AND(AH187="Alta",AJ187="Menor")),"Moderado",IF(OR(AND(AH187="Muy Baja",AJ187="Mayor"),AND(AH187="Baja",AJ187="Mayor"),AND(AH187="Media",AJ187="Mayor"),AND(AH187="Alta",AJ187="Moderado"),AND(AH187="Alta",AJ187="Mayor"),AND(AH187="Muy Alta",AJ187="Leve"),AND(AH187="Muy Alta",AJ187="Menor"),AND(AH187="Muy Alta",AJ187="Moderado"),AND(AH187="Muy Alta",AJ187="Mayor")),"Alto",IF(OR(AND(AH187="Muy Baja",AJ187="Catastrófico"),AND(AH187="Baja",AJ187="Catastrófico"),AND(AH187="Media",AJ187="Catastrófico"),AND(AH187="Alta",AJ187="Catastrófico"),AND(AH187="Muy Alta",AJ187="Catastrófico")),"Extremo","")))),"")</f>
        <v/>
      </c>
      <c r="AM187" s="986" t="s">
        <v>72</v>
      </c>
      <c r="AN187" s="608" t="s">
        <v>618</v>
      </c>
      <c r="AO187" s="570"/>
      <c r="AP187" s="571"/>
      <c r="AQ187" s="578"/>
      <c r="AR187" s="579"/>
      <c r="AS187" s="587"/>
      <c r="AT187" s="579"/>
      <c r="AU187" s="610"/>
    </row>
    <row r="188" spans="1:51" ht="78.75" x14ac:dyDescent="0.25">
      <c r="A188" s="1041"/>
      <c r="B188" s="1044"/>
      <c r="C188" s="1047"/>
      <c r="D188" s="1014"/>
      <c r="E188" s="1049"/>
      <c r="F188" s="1049"/>
      <c r="G188" s="1049"/>
      <c r="H188" s="1049"/>
      <c r="I188" s="1049"/>
      <c r="J188" s="1023"/>
      <c r="K188" s="1026"/>
      <c r="L188" s="1001"/>
      <c r="M188" s="940"/>
      <c r="N188" s="942"/>
      <c r="O188" s="944"/>
      <c r="P188" s="944"/>
      <c r="Q188" s="1029"/>
      <c r="R188" s="606">
        <v>2</v>
      </c>
      <c r="S188" s="567" t="s">
        <v>619</v>
      </c>
      <c r="T188" s="567" t="s">
        <v>132</v>
      </c>
      <c r="U188" s="567" t="s">
        <v>620</v>
      </c>
      <c r="V188" s="567" t="s">
        <v>621</v>
      </c>
      <c r="W188" s="567" t="s">
        <v>622</v>
      </c>
      <c r="X188" s="567" t="s">
        <v>623</v>
      </c>
      <c r="Y188" s="567" t="s">
        <v>624</v>
      </c>
      <c r="Z188" s="590">
        <v>100</v>
      </c>
      <c r="AA188" s="591" t="str">
        <f t="shared" ref="AA188:AA191" si="22">IF(AND(Z188&gt;0,Z188&lt;=85),"DÉBIL",IF(AND(Z188&gt;85,Z188&lt;=95),"MODERADO",IF(AND(Z188&gt;95,Z188&lt;=100),"FUERTE","")))</f>
        <v>FUERTE</v>
      </c>
      <c r="AB188" s="592" t="s">
        <v>157</v>
      </c>
      <c r="AC188" s="593" t="str">
        <f t="shared" si="21"/>
        <v>FUERTE</v>
      </c>
      <c r="AD188" s="594">
        <f t="shared" ref="AD188:AD191" si="23">(IF(AC188="DÉBIL",0,IF(AC188="MODERADO",50,IF(AC188="FUERTE",100,""))))</f>
        <v>100</v>
      </c>
      <c r="AE188" s="594" t="str">
        <f t="shared" ref="AE188:AE191" si="24">IFERROR((IF(AC188="FUERTE","NO",IF(OR(AC188="MODERADO",AC188="DÉBIL"),"SI",""))),"")</f>
        <v>NO</v>
      </c>
      <c r="AF188" s="948"/>
      <c r="AG188" s="978"/>
      <c r="AH188" s="924"/>
      <c r="AI188" s="981"/>
      <c r="AJ188" s="920"/>
      <c r="AK188" s="981"/>
      <c r="AL188" s="984"/>
      <c r="AM188" s="987"/>
      <c r="AN188" s="609" t="s">
        <v>625</v>
      </c>
      <c r="AO188" s="574"/>
      <c r="AP188" s="572"/>
      <c r="AQ188" s="581"/>
      <c r="AR188" s="582"/>
      <c r="AS188" s="588"/>
      <c r="AT188" s="582"/>
      <c r="AU188" s="611"/>
    </row>
    <row r="189" spans="1:51" x14ac:dyDescent="0.25">
      <c r="A189" s="1041"/>
      <c r="B189" s="1044"/>
      <c r="C189" s="1047"/>
      <c r="D189" s="1014"/>
      <c r="E189" s="1049"/>
      <c r="F189" s="1049"/>
      <c r="G189" s="1049"/>
      <c r="H189" s="1049"/>
      <c r="I189" s="1049"/>
      <c r="J189" s="1023"/>
      <c r="K189" s="1026"/>
      <c r="L189" s="1001"/>
      <c r="M189" s="940"/>
      <c r="N189" s="942"/>
      <c r="O189" s="944"/>
      <c r="P189" s="944"/>
      <c r="Q189" s="1029"/>
      <c r="R189" s="606"/>
      <c r="S189" s="582"/>
      <c r="T189" s="567"/>
      <c r="U189" s="567"/>
      <c r="V189" s="567"/>
      <c r="W189" s="567"/>
      <c r="X189" s="567"/>
      <c r="Y189" s="567"/>
      <c r="Z189" s="590" t="str">
        <f t="shared" ref="Z189:Z191" si="25">IFERROR(HLOOKUP($R189,Evaluación_diseño_control,10,FALSE),"")</f>
        <v/>
      </c>
      <c r="AA189" s="591" t="str">
        <f t="shared" si="22"/>
        <v/>
      </c>
      <c r="AB189" s="592"/>
      <c r="AC189" s="593" t="str">
        <f>IF(AND(AA189="FUERTE",AB189="FUERTE"),"FUERTE",IF(OR(AND(AA189="FUERTE",AB189="MODERADO"),AND(AA189="MODERADO",AB189="FUERTE"),AND(AA189="MODERADO",AB189="MODERADO")),"MODERADO",IF(OR(AND(AA189="FUERTE",AB189="DÉBIL"),AND(AA189="MODERADO",AB189="DÉBIL"),AND(AA189="DÉBIL",AB189="FUERTE"),AND(AA189="DÉBIL",AB189="MODERADO"),AND(AA189="DÉBIL",AB189="DÉBIL")),"DÉBIL","")))</f>
        <v/>
      </c>
      <c r="AD189" s="594" t="str">
        <f t="shared" si="23"/>
        <v/>
      </c>
      <c r="AE189" s="594" t="str">
        <f t="shared" si="24"/>
        <v/>
      </c>
      <c r="AF189" s="948"/>
      <c r="AG189" s="978"/>
      <c r="AH189" s="924"/>
      <c r="AI189" s="981"/>
      <c r="AJ189" s="920"/>
      <c r="AK189" s="981"/>
      <c r="AL189" s="984"/>
      <c r="AM189" s="987"/>
      <c r="AN189" s="573"/>
      <c r="AO189" s="574"/>
      <c r="AP189" s="572"/>
      <c r="AQ189" s="581"/>
      <c r="AR189" s="582"/>
      <c r="AS189" s="588"/>
      <c r="AT189" s="573"/>
      <c r="AU189" s="583"/>
    </row>
    <row r="190" spans="1:51" x14ac:dyDescent="0.25">
      <c r="A190" s="1041"/>
      <c r="B190" s="1044"/>
      <c r="C190" s="1047"/>
      <c r="D190" s="1014"/>
      <c r="E190" s="1049"/>
      <c r="F190" s="1049"/>
      <c r="G190" s="1049"/>
      <c r="H190" s="1049"/>
      <c r="I190" s="1049"/>
      <c r="J190" s="1023"/>
      <c r="K190" s="1026"/>
      <c r="L190" s="1001"/>
      <c r="M190" s="940"/>
      <c r="N190" s="942"/>
      <c r="O190" s="944"/>
      <c r="P190" s="944"/>
      <c r="Q190" s="1029"/>
      <c r="R190" s="606"/>
      <c r="S190" s="582"/>
      <c r="T190" s="567"/>
      <c r="U190" s="567"/>
      <c r="V190" s="567"/>
      <c r="W190" s="567"/>
      <c r="X190" s="567"/>
      <c r="Y190" s="567"/>
      <c r="Z190" s="590" t="str">
        <f t="shared" si="25"/>
        <v/>
      </c>
      <c r="AA190" s="591" t="str">
        <f t="shared" si="22"/>
        <v/>
      </c>
      <c r="AB190" s="592"/>
      <c r="AC190" s="593" t="str">
        <f t="shared" ref="AC190:AC191" si="26">IF(AND(AA190="FUERTE",AB190="FUERTE"),"FUERTE",IF(OR(AND(AA190="FUERTE",AB190="MODERADO"),AND(AA190="MODERADO",AB190="FUERTE"),AND(AA190="MODERADO",AB190="MODERADO")),"MODERADO",IF(OR(AND(AA190="FUERTE",AB190="DEBIL"),AND(AA190="MODERADO",AB190="DEBIL"),AND(AA190="DEBIL",AB190="FUERTE"),AND(AA190="DEBIL",AB190="MODERADO"),AND(AA190="DEBIL",AB190="DEBIL")),"DEBIL","")))</f>
        <v/>
      </c>
      <c r="AD190" s="594" t="str">
        <f t="shared" si="23"/>
        <v/>
      </c>
      <c r="AE190" s="594" t="str">
        <f t="shared" si="24"/>
        <v/>
      </c>
      <c r="AF190" s="948"/>
      <c r="AG190" s="978"/>
      <c r="AH190" s="924"/>
      <c r="AI190" s="981"/>
      <c r="AJ190" s="920"/>
      <c r="AK190" s="981"/>
      <c r="AL190" s="984"/>
      <c r="AM190" s="987"/>
      <c r="AN190" s="573"/>
      <c r="AO190" s="574"/>
      <c r="AP190" s="572"/>
      <c r="AQ190" s="581"/>
      <c r="AR190" s="582"/>
      <c r="AS190" s="588"/>
      <c r="AT190" s="573"/>
      <c r="AU190" s="583"/>
    </row>
    <row r="191" spans="1:51" ht="16.5" thickBot="1" x14ac:dyDescent="0.3">
      <c r="A191" s="1042"/>
      <c r="B191" s="1045"/>
      <c r="C191" s="1048"/>
      <c r="D191" s="1015"/>
      <c r="E191" s="1050"/>
      <c r="F191" s="1050"/>
      <c r="G191" s="1050"/>
      <c r="H191" s="1050"/>
      <c r="I191" s="1050"/>
      <c r="J191" s="1024"/>
      <c r="K191" s="1027"/>
      <c r="L191" s="1002"/>
      <c r="M191" s="1003"/>
      <c r="N191" s="1004"/>
      <c r="O191" s="1005"/>
      <c r="P191" s="1005"/>
      <c r="Q191" s="1030"/>
      <c r="R191" s="607"/>
      <c r="S191" s="585"/>
      <c r="T191" s="568"/>
      <c r="U191" s="568"/>
      <c r="V191" s="568"/>
      <c r="W191" s="568"/>
      <c r="X191" s="568"/>
      <c r="Y191" s="568"/>
      <c r="Z191" s="600" t="str">
        <f t="shared" si="25"/>
        <v/>
      </c>
      <c r="AA191" s="601" t="str">
        <f t="shared" si="22"/>
        <v/>
      </c>
      <c r="AB191" s="602"/>
      <c r="AC191" s="603" t="str">
        <f t="shared" si="26"/>
        <v/>
      </c>
      <c r="AD191" s="604" t="str">
        <f t="shared" si="23"/>
        <v/>
      </c>
      <c r="AE191" s="604" t="str">
        <f t="shared" si="24"/>
        <v/>
      </c>
      <c r="AF191" s="963"/>
      <c r="AG191" s="979"/>
      <c r="AH191" s="965"/>
      <c r="AI191" s="982"/>
      <c r="AJ191" s="967"/>
      <c r="AK191" s="982"/>
      <c r="AL191" s="985"/>
      <c r="AM191" s="988"/>
      <c r="AN191" s="575"/>
      <c r="AO191" s="576"/>
      <c r="AP191" s="577"/>
      <c r="AQ191" s="584"/>
      <c r="AR191" s="585"/>
      <c r="AS191" s="589"/>
      <c r="AT191" s="575"/>
      <c r="AU191" s="586"/>
    </row>
    <row r="192" spans="1:51" ht="16.5" thickBot="1" x14ac:dyDescent="0.3"/>
    <row r="193" spans="1:47" s="565" customFormat="1" ht="18" customHeight="1" x14ac:dyDescent="0.25">
      <c r="A193" s="1007" t="s">
        <v>865</v>
      </c>
      <c r="B193" s="1010" t="s">
        <v>3</v>
      </c>
      <c r="C193" s="1013" t="s">
        <v>58</v>
      </c>
      <c r="D193" s="1013" t="s">
        <v>782</v>
      </c>
      <c r="E193" s="1016" t="s">
        <v>415</v>
      </c>
      <c r="F193" s="1016" t="s">
        <v>88</v>
      </c>
      <c r="G193" s="1016" t="s">
        <v>416</v>
      </c>
      <c r="H193" s="1016" t="s">
        <v>417</v>
      </c>
      <c r="I193" s="1019" t="s">
        <v>418</v>
      </c>
      <c r="J193" s="1022" t="s">
        <v>149</v>
      </c>
      <c r="K193" s="1025">
        <v>2</v>
      </c>
      <c r="L193" s="1000" t="s">
        <v>150</v>
      </c>
      <c r="M193" s="939">
        <v>0.4</v>
      </c>
      <c r="N193" s="941" t="s">
        <v>82</v>
      </c>
      <c r="O193" s="943">
        <v>0.8</v>
      </c>
      <c r="P193" s="943">
        <v>0.32000000000000006</v>
      </c>
      <c r="Q193" s="1028" t="s">
        <v>83</v>
      </c>
      <c r="R193" s="605">
        <v>1</v>
      </c>
      <c r="S193" s="566" t="s">
        <v>419</v>
      </c>
      <c r="T193" s="566" t="s">
        <v>420</v>
      </c>
      <c r="U193" s="566" t="s">
        <v>421</v>
      </c>
      <c r="V193" s="566" t="s">
        <v>422</v>
      </c>
      <c r="W193" s="566" t="s">
        <v>862</v>
      </c>
      <c r="X193" s="566" t="s">
        <v>423</v>
      </c>
      <c r="Y193" s="566" t="s">
        <v>424</v>
      </c>
      <c r="Z193" s="595">
        <v>100</v>
      </c>
      <c r="AA193" s="596" t="s">
        <v>157</v>
      </c>
      <c r="AB193" s="597" t="s">
        <v>157</v>
      </c>
      <c r="AC193" s="598" t="s">
        <v>157</v>
      </c>
      <c r="AD193" s="599">
        <v>100</v>
      </c>
      <c r="AE193" s="599" t="s">
        <v>158</v>
      </c>
      <c r="AF193" s="947" t="s">
        <v>157</v>
      </c>
      <c r="AG193" s="977">
        <v>0.2</v>
      </c>
      <c r="AH193" s="923" t="s">
        <v>94</v>
      </c>
      <c r="AI193" s="980">
        <v>0.2</v>
      </c>
      <c r="AJ193" s="919" t="s">
        <v>82</v>
      </c>
      <c r="AK193" s="980">
        <v>0.8</v>
      </c>
      <c r="AL193" s="983" t="s">
        <v>83</v>
      </c>
      <c r="AM193" s="986" t="s">
        <v>72</v>
      </c>
      <c r="AN193" s="569" t="s">
        <v>425</v>
      </c>
      <c r="AO193" s="570" t="s">
        <v>420</v>
      </c>
      <c r="AP193" s="571">
        <v>44925</v>
      </c>
      <c r="AQ193" s="497"/>
      <c r="AR193" s="579"/>
      <c r="AS193" s="587"/>
      <c r="AT193" s="498"/>
      <c r="AU193" s="499"/>
    </row>
    <row r="194" spans="1:47" s="565" customFormat="1" ht="18" customHeight="1" x14ac:dyDescent="0.25">
      <c r="A194" s="1008"/>
      <c r="B194" s="1011"/>
      <c r="C194" s="1014"/>
      <c r="D194" s="1014"/>
      <c r="E194" s="1017"/>
      <c r="F194" s="1017"/>
      <c r="G194" s="1017"/>
      <c r="H194" s="1017"/>
      <c r="I194" s="1020"/>
      <c r="J194" s="1023"/>
      <c r="K194" s="1026"/>
      <c r="L194" s="1001"/>
      <c r="M194" s="940"/>
      <c r="N194" s="942"/>
      <c r="O194" s="944"/>
      <c r="P194" s="944"/>
      <c r="Q194" s="1029"/>
      <c r="R194" s="606">
        <v>2</v>
      </c>
      <c r="S194" s="582" t="s">
        <v>426</v>
      </c>
      <c r="T194" s="567" t="s">
        <v>420</v>
      </c>
      <c r="U194" s="567" t="s">
        <v>421</v>
      </c>
      <c r="V194" s="567" t="s">
        <v>427</v>
      </c>
      <c r="W194" s="567" t="s">
        <v>863</v>
      </c>
      <c r="X194" s="567" t="s">
        <v>428</v>
      </c>
      <c r="Y194" s="567" t="s">
        <v>429</v>
      </c>
      <c r="Z194" s="590">
        <v>100</v>
      </c>
      <c r="AA194" s="591" t="s">
        <v>157</v>
      </c>
      <c r="AB194" s="592" t="s">
        <v>157</v>
      </c>
      <c r="AC194" s="593" t="s">
        <v>157</v>
      </c>
      <c r="AD194" s="594">
        <v>100</v>
      </c>
      <c r="AE194" s="594" t="s">
        <v>158</v>
      </c>
      <c r="AF194" s="948"/>
      <c r="AG194" s="978"/>
      <c r="AH194" s="924"/>
      <c r="AI194" s="981"/>
      <c r="AJ194" s="920"/>
      <c r="AK194" s="981"/>
      <c r="AL194" s="984"/>
      <c r="AM194" s="987"/>
      <c r="AN194" s="573" t="s">
        <v>430</v>
      </c>
      <c r="AO194" s="574" t="s">
        <v>431</v>
      </c>
      <c r="AP194" s="572">
        <v>44925</v>
      </c>
      <c r="AQ194" s="581"/>
      <c r="AR194" s="582"/>
      <c r="AS194" s="588"/>
      <c r="AT194" s="500"/>
      <c r="AU194" s="501"/>
    </row>
    <row r="195" spans="1:47" s="565" customFormat="1" ht="18" customHeight="1" x14ac:dyDescent="0.25">
      <c r="A195" s="1008"/>
      <c r="B195" s="1011"/>
      <c r="C195" s="1014"/>
      <c r="D195" s="1014"/>
      <c r="E195" s="1017"/>
      <c r="F195" s="1017"/>
      <c r="G195" s="1017"/>
      <c r="H195" s="1017"/>
      <c r="I195" s="1020"/>
      <c r="J195" s="1023"/>
      <c r="K195" s="1026"/>
      <c r="L195" s="1001"/>
      <c r="M195" s="940"/>
      <c r="N195" s="942"/>
      <c r="O195" s="944"/>
      <c r="P195" s="944"/>
      <c r="Q195" s="1029"/>
      <c r="R195" s="606">
        <v>3</v>
      </c>
      <c r="S195" s="582" t="s">
        <v>432</v>
      </c>
      <c r="T195" s="567" t="s">
        <v>433</v>
      </c>
      <c r="U195" s="567" t="s">
        <v>421</v>
      </c>
      <c r="V195" s="567" t="s">
        <v>434</v>
      </c>
      <c r="W195" s="567" t="s">
        <v>435</v>
      </c>
      <c r="X195" s="567" t="s">
        <v>436</v>
      </c>
      <c r="Y195" s="567" t="s">
        <v>437</v>
      </c>
      <c r="Z195" s="590">
        <v>100</v>
      </c>
      <c r="AA195" s="591" t="s">
        <v>157</v>
      </c>
      <c r="AB195" s="592" t="s">
        <v>157</v>
      </c>
      <c r="AC195" s="593" t="s">
        <v>157</v>
      </c>
      <c r="AD195" s="594">
        <v>100</v>
      </c>
      <c r="AE195" s="594" t="s">
        <v>158</v>
      </c>
      <c r="AF195" s="948"/>
      <c r="AG195" s="978"/>
      <c r="AH195" s="924"/>
      <c r="AI195" s="981"/>
      <c r="AJ195" s="920"/>
      <c r="AK195" s="981"/>
      <c r="AL195" s="984"/>
      <c r="AM195" s="987"/>
      <c r="AN195" s="573"/>
      <c r="AO195" s="574"/>
      <c r="AP195" s="572"/>
      <c r="AQ195" s="581"/>
      <c r="AR195" s="582"/>
      <c r="AS195" s="588"/>
      <c r="AT195" s="500"/>
      <c r="AU195" s="501"/>
    </row>
    <row r="196" spans="1:47" s="565" customFormat="1" ht="18" customHeight="1" x14ac:dyDescent="0.25">
      <c r="A196" s="1008"/>
      <c r="B196" s="1011"/>
      <c r="C196" s="1014"/>
      <c r="D196" s="1014"/>
      <c r="E196" s="1017"/>
      <c r="F196" s="1017"/>
      <c r="G196" s="1017"/>
      <c r="H196" s="1017"/>
      <c r="I196" s="1020"/>
      <c r="J196" s="1023"/>
      <c r="K196" s="1026"/>
      <c r="L196" s="1001"/>
      <c r="M196" s="940"/>
      <c r="N196" s="942"/>
      <c r="O196" s="944"/>
      <c r="P196" s="944"/>
      <c r="Q196" s="1029"/>
      <c r="R196" s="606"/>
      <c r="S196" s="582"/>
      <c r="T196" s="567"/>
      <c r="U196" s="567"/>
      <c r="V196" s="567"/>
      <c r="W196" s="567"/>
      <c r="X196" s="567"/>
      <c r="Y196" s="567"/>
      <c r="Z196" s="590" t="s">
        <v>106</v>
      </c>
      <c r="AA196" s="591" t="s">
        <v>106</v>
      </c>
      <c r="AB196" s="592"/>
      <c r="AC196" s="593" t="s">
        <v>106</v>
      </c>
      <c r="AD196" s="594" t="s">
        <v>106</v>
      </c>
      <c r="AE196" s="594" t="s">
        <v>106</v>
      </c>
      <c r="AF196" s="948"/>
      <c r="AG196" s="978"/>
      <c r="AH196" s="924"/>
      <c r="AI196" s="981"/>
      <c r="AJ196" s="920"/>
      <c r="AK196" s="981"/>
      <c r="AL196" s="984"/>
      <c r="AM196" s="987"/>
      <c r="AN196" s="573"/>
      <c r="AO196" s="574"/>
      <c r="AP196" s="572"/>
      <c r="AQ196" s="581"/>
      <c r="AR196" s="582"/>
      <c r="AS196" s="588"/>
      <c r="AT196" s="573"/>
      <c r="AU196" s="583"/>
    </row>
    <row r="197" spans="1:47" s="565" customFormat="1" ht="18" customHeight="1" thickBot="1" x14ac:dyDescent="0.3">
      <c r="A197" s="1009"/>
      <c r="B197" s="1012"/>
      <c r="C197" s="1015"/>
      <c r="D197" s="1015"/>
      <c r="E197" s="1018"/>
      <c r="F197" s="1018"/>
      <c r="G197" s="1018"/>
      <c r="H197" s="1018"/>
      <c r="I197" s="1021"/>
      <c r="J197" s="1024"/>
      <c r="K197" s="1027"/>
      <c r="L197" s="1002"/>
      <c r="M197" s="1003"/>
      <c r="N197" s="1004"/>
      <c r="O197" s="1005"/>
      <c r="P197" s="1005"/>
      <c r="Q197" s="1030"/>
      <c r="R197" s="607"/>
      <c r="S197" s="585"/>
      <c r="T197" s="568"/>
      <c r="U197" s="568"/>
      <c r="V197" s="568"/>
      <c r="W197" s="568"/>
      <c r="X197" s="568"/>
      <c r="Y197" s="568"/>
      <c r="Z197" s="600" t="s">
        <v>106</v>
      </c>
      <c r="AA197" s="601" t="s">
        <v>106</v>
      </c>
      <c r="AB197" s="602"/>
      <c r="AC197" s="603" t="s">
        <v>106</v>
      </c>
      <c r="AD197" s="604" t="s">
        <v>106</v>
      </c>
      <c r="AE197" s="604" t="s">
        <v>106</v>
      </c>
      <c r="AF197" s="963"/>
      <c r="AG197" s="979"/>
      <c r="AH197" s="965"/>
      <c r="AI197" s="982"/>
      <c r="AJ197" s="967"/>
      <c r="AK197" s="982"/>
      <c r="AL197" s="985"/>
      <c r="AM197" s="988"/>
      <c r="AN197" s="575"/>
      <c r="AO197" s="576"/>
      <c r="AP197" s="577"/>
      <c r="AQ197" s="584"/>
      <c r="AR197" s="585"/>
      <c r="AS197" s="589"/>
      <c r="AT197" s="575"/>
      <c r="AU197" s="586"/>
    </row>
    <row r="198" spans="1:47" s="564" customFormat="1" ht="18" customHeight="1" x14ac:dyDescent="0.25">
      <c r="A198" s="1007" t="s">
        <v>866</v>
      </c>
      <c r="B198" s="1010" t="s">
        <v>3</v>
      </c>
      <c r="C198" s="1013" t="s">
        <v>58</v>
      </c>
      <c r="D198" s="1013" t="s">
        <v>782</v>
      </c>
      <c r="E198" s="1031" t="s">
        <v>438</v>
      </c>
      <c r="F198" s="1031" t="s">
        <v>88</v>
      </c>
      <c r="G198" s="1031" t="s">
        <v>439</v>
      </c>
      <c r="H198" s="1031" t="s">
        <v>440</v>
      </c>
      <c r="I198" s="1034" t="s">
        <v>441</v>
      </c>
      <c r="J198" s="1037" t="s">
        <v>149</v>
      </c>
      <c r="K198" s="1025">
        <v>4</v>
      </c>
      <c r="L198" s="1000" t="s">
        <v>179</v>
      </c>
      <c r="M198" s="939">
        <v>0.8</v>
      </c>
      <c r="N198" s="941" t="s">
        <v>82</v>
      </c>
      <c r="O198" s="943">
        <v>0.8</v>
      </c>
      <c r="P198" s="943">
        <v>0.64000000000000012</v>
      </c>
      <c r="Q198" s="1028" t="s">
        <v>83</v>
      </c>
      <c r="R198" s="605">
        <v>4</v>
      </c>
      <c r="S198" s="566" t="s">
        <v>442</v>
      </c>
      <c r="T198" s="566" t="s">
        <v>420</v>
      </c>
      <c r="U198" s="566" t="s">
        <v>100</v>
      </c>
      <c r="V198" s="566" t="s">
        <v>443</v>
      </c>
      <c r="W198" s="566" t="s">
        <v>444</v>
      </c>
      <c r="X198" s="566" t="s">
        <v>445</v>
      </c>
      <c r="Y198" s="566" t="s">
        <v>446</v>
      </c>
      <c r="Z198" s="595">
        <v>100</v>
      </c>
      <c r="AA198" s="596" t="s">
        <v>157</v>
      </c>
      <c r="AB198" s="597" t="s">
        <v>157</v>
      </c>
      <c r="AC198" s="598" t="s">
        <v>157</v>
      </c>
      <c r="AD198" s="599">
        <v>100</v>
      </c>
      <c r="AE198" s="599" t="s">
        <v>158</v>
      </c>
      <c r="AF198" s="947" t="s">
        <v>157</v>
      </c>
      <c r="AG198" s="977">
        <v>0.4</v>
      </c>
      <c r="AH198" s="923" t="s">
        <v>79</v>
      </c>
      <c r="AI198" s="980">
        <v>0.4</v>
      </c>
      <c r="AJ198" s="919" t="s">
        <v>82</v>
      </c>
      <c r="AK198" s="980">
        <v>0.8</v>
      </c>
      <c r="AL198" s="983" t="s">
        <v>83</v>
      </c>
      <c r="AM198" s="986" t="s">
        <v>72</v>
      </c>
      <c r="AN198" s="569" t="s">
        <v>447</v>
      </c>
      <c r="AO198" s="570" t="s">
        <v>420</v>
      </c>
      <c r="AP198" s="571">
        <v>44803</v>
      </c>
      <c r="AQ198" s="578"/>
      <c r="AR198" s="579"/>
      <c r="AS198" s="587"/>
      <c r="AT198" s="569"/>
      <c r="AU198" s="580"/>
    </row>
    <row r="199" spans="1:47" s="564" customFormat="1" ht="18" customHeight="1" x14ac:dyDescent="0.25">
      <c r="A199" s="1008"/>
      <c r="B199" s="1011"/>
      <c r="C199" s="1014"/>
      <c r="D199" s="1014"/>
      <c r="E199" s="1032"/>
      <c r="F199" s="1032"/>
      <c r="G199" s="1032"/>
      <c r="H199" s="1032"/>
      <c r="I199" s="1035"/>
      <c r="J199" s="1038"/>
      <c r="K199" s="1026"/>
      <c r="L199" s="1001"/>
      <c r="M199" s="940"/>
      <c r="N199" s="942"/>
      <c r="O199" s="944"/>
      <c r="P199" s="944"/>
      <c r="Q199" s="1029"/>
      <c r="R199" s="606">
        <v>5</v>
      </c>
      <c r="S199" s="582" t="s">
        <v>448</v>
      </c>
      <c r="T199" s="567" t="s">
        <v>449</v>
      </c>
      <c r="U199" s="567" t="s">
        <v>450</v>
      </c>
      <c r="V199" s="567" t="s">
        <v>451</v>
      </c>
      <c r="W199" s="567" t="s">
        <v>452</v>
      </c>
      <c r="X199" s="567" t="s">
        <v>453</v>
      </c>
      <c r="Y199" s="567" t="s">
        <v>454</v>
      </c>
      <c r="Z199" s="590">
        <v>100</v>
      </c>
      <c r="AA199" s="591" t="s">
        <v>157</v>
      </c>
      <c r="AB199" s="592" t="s">
        <v>157</v>
      </c>
      <c r="AC199" s="593" t="s">
        <v>157</v>
      </c>
      <c r="AD199" s="594">
        <v>100</v>
      </c>
      <c r="AE199" s="594" t="s">
        <v>158</v>
      </c>
      <c r="AF199" s="948"/>
      <c r="AG199" s="978"/>
      <c r="AH199" s="924"/>
      <c r="AI199" s="981"/>
      <c r="AJ199" s="920"/>
      <c r="AK199" s="981"/>
      <c r="AL199" s="984"/>
      <c r="AM199" s="987"/>
      <c r="AN199" s="573" t="s">
        <v>455</v>
      </c>
      <c r="AO199" s="574" t="s">
        <v>420</v>
      </c>
      <c r="AP199" s="572">
        <v>44803</v>
      </c>
      <c r="AQ199" s="581"/>
      <c r="AR199" s="582"/>
      <c r="AS199" s="588"/>
      <c r="AT199" s="573"/>
      <c r="AU199" s="583"/>
    </row>
    <row r="200" spans="1:47" s="564" customFormat="1" ht="18" customHeight="1" x14ac:dyDescent="0.25">
      <c r="A200" s="1008"/>
      <c r="B200" s="1011"/>
      <c r="C200" s="1014"/>
      <c r="D200" s="1014"/>
      <c r="E200" s="1032"/>
      <c r="F200" s="1032"/>
      <c r="G200" s="1032"/>
      <c r="H200" s="1032"/>
      <c r="I200" s="1035"/>
      <c r="J200" s="1038"/>
      <c r="K200" s="1026"/>
      <c r="L200" s="1001"/>
      <c r="M200" s="940"/>
      <c r="N200" s="942"/>
      <c r="O200" s="944"/>
      <c r="P200" s="944"/>
      <c r="Q200" s="1029"/>
      <c r="R200" s="606">
        <v>6</v>
      </c>
      <c r="S200" s="582" t="s">
        <v>456</v>
      </c>
      <c r="T200" s="567" t="s">
        <v>457</v>
      </c>
      <c r="U200" s="567" t="s">
        <v>450</v>
      </c>
      <c r="V200" s="567" t="s">
        <v>458</v>
      </c>
      <c r="W200" s="567" t="s">
        <v>459</v>
      </c>
      <c r="X200" s="567" t="s">
        <v>460</v>
      </c>
      <c r="Y200" s="567" t="s">
        <v>461</v>
      </c>
      <c r="Z200" s="590">
        <v>100</v>
      </c>
      <c r="AA200" s="591" t="s">
        <v>157</v>
      </c>
      <c r="AB200" s="592" t="s">
        <v>157</v>
      </c>
      <c r="AC200" s="593" t="s">
        <v>157</v>
      </c>
      <c r="AD200" s="594">
        <v>100</v>
      </c>
      <c r="AE200" s="594" t="s">
        <v>158</v>
      </c>
      <c r="AF200" s="948"/>
      <c r="AG200" s="978"/>
      <c r="AH200" s="924"/>
      <c r="AI200" s="981"/>
      <c r="AJ200" s="920"/>
      <c r="AK200" s="981"/>
      <c r="AL200" s="984"/>
      <c r="AM200" s="987"/>
      <c r="AN200" s="573"/>
      <c r="AO200" s="574"/>
      <c r="AP200" s="572"/>
      <c r="AQ200" s="581"/>
      <c r="AR200" s="582"/>
      <c r="AS200" s="588"/>
      <c r="AT200" s="573"/>
      <c r="AU200" s="583"/>
    </row>
    <row r="201" spans="1:47" s="564" customFormat="1" ht="18" customHeight="1" x14ac:dyDescent="0.25">
      <c r="A201" s="1008"/>
      <c r="B201" s="1011"/>
      <c r="C201" s="1014"/>
      <c r="D201" s="1014"/>
      <c r="E201" s="1032"/>
      <c r="F201" s="1032"/>
      <c r="G201" s="1032"/>
      <c r="H201" s="1032"/>
      <c r="I201" s="1035"/>
      <c r="J201" s="1038"/>
      <c r="K201" s="1026"/>
      <c r="L201" s="1001"/>
      <c r="M201" s="940"/>
      <c r="N201" s="942"/>
      <c r="O201" s="944"/>
      <c r="P201" s="944"/>
      <c r="Q201" s="1029"/>
      <c r="R201" s="606">
        <v>7</v>
      </c>
      <c r="S201" s="582" t="s">
        <v>462</v>
      </c>
      <c r="T201" s="567" t="s">
        <v>420</v>
      </c>
      <c r="U201" s="567" t="s">
        <v>421</v>
      </c>
      <c r="V201" s="567" t="s">
        <v>463</v>
      </c>
      <c r="W201" s="567" t="s">
        <v>464</v>
      </c>
      <c r="X201" s="567" t="s">
        <v>428</v>
      </c>
      <c r="Y201" s="567" t="s">
        <v>465</v>
      </c>
      <c r="Z201" s="590">
        <v>100</v>
      </c>
      <c r="AA201" s="591" t="s">
        <v>157</v>
      </c>
      <c r="AB201" s="592" t="s">
        <v>157</v>
      </c>
      <c r="AC201" s="593" t="s">
        <v>157</v>
      </c>
      <c r="AD201" s="594">
        <v>100</v>
      </c>
      <c r="AE201" s="594" t="s">
        <v>158</v>
      </c>
      <c r="AF201" s="948"/>
      <c r="AG201" s="978"/>
      <c r="AH201" s="924"/>
      <c r="AI201" s="981"/>
      <c r="AJ201" s="920"/>
      <c r="AK201" s="981"/>
      <c r="AL201" s="984"/>
      <c r="AM201" s="987"/>
      <c r="AN201" s="573"/>
      <c r="AO201" s="574"/>
      <c r="AP201" s="572"/>
      <c r="AQ201" s="581"/>
      <c r="AR201" s="582"/>
      <c r="AS201" s="588"/>
      <c r="AT201" s="573"/>
      <c r="AU201" s="583"/>
    </row>
    <row r="202" spans="1:47" s="564" customFormat="1" ht="18" customHeight="1" thickBot="1" x14ac:dyDescent="0.3">
      <c r="A202" s="1009"/>
      <c r="B202" s="1012"/>
      <c r="C202" s="1015"/>
      <c r="D202" s="1015"/>
      <c r="E202" s="1033"/>
      <c r="F202" s="1033"/>
      <c r="G202" s="1033"/>
      <c r="H202" s="1033"/>
      <c r="I202" s="1036"/>
      <c r="J202" s="1039"/>
      <c r="K202" s="1027"/>
      <c r="L202" s="1002"/>
      <c r="M202" s="1003"/>
      <c r="N202" s="1004"/>
      <c r="O202" s="1005"/>
      <c r="P202" s="1005"/>
      <c r="Q202" s="1030"/>
      <c r="R202" s="607"/>
      <c r="S202" s="585"/>
      <c r="T202" s="568"/>
      <c r="U202" s="568"/>
      <c r="V202" s="568"/>
      <c r="W202" s="568"/>
      <c r="X202" s="568"/>
      <c r="Y202" s="568"/>
      <c r="Z202" s="600" t="s">
        <v>106</v>
      </c>
      <c r="AA202" s="601" t="s">
        <v>106</v>
      </c>
      <c r="AB202" s="602"/>
      <c r="AC202" s="603" t="s">
        <v>106</v>
      </c>
      <c r="AD202" s="604" t="s">
        <v>106</v>
      </c>
      <c r="AE202" s="604" t="s">
        <v>106</v>
      </c>
      <c r="AF202" s="963"/>
      <c r="AG202" s="979"/>
      <c r="AH202" s="965"/>
      <c r="AI202" s="982"/>
      <c r="AJ202" s="967"/>
      <c r="AK202" s="982"/>
      <c r="AL202" s="985"/>
      <c r="AM202" s="988"/>
      <c r="AN202" s="575"/>
      <c r="AO202" s="576"/>
      <c r="AP202" s="577"/>
      <c r="AQ202" s="584"/>
      <c r="AR202" s="585"/>
      <c r="AS202" s="589"/>
      <c r="AT202" s="575"/>
      <c r="AU202" s="586"/>
    </row>
    <row r="203" spans="1:47" s="564" customFormat="1" ht="18" customHeight="1" x14ac:dyDescent="0.25">
      <c r="A203" s="1007" t="s">
        <v>867</v>
      </c>
      <c r="B203" s="1010" t="s">
        <v>3</v>
      </c>
      <c r="C203" s="1013" t="s">
        <v>58</v>
      </c>
      <c r="D203" s="1013" t="s">
        <v>782</v>
      </c>
      <c r="E203" s="1016" t="s">
        <v>466</v>
      </c>
      <c r="F203" s="1016" t="s">
        <v>88</v>
      </c>
      <c r="G203" s="1016" t="s">
        <v>467</v>
      </c>
      <c r="H203" s="1019" t="s">
        <v>468</v>
      </c>
      <c r="I203" s="1019" t="s">
        <v>469</v>
      </c>
      <c r="J203" s="1022" t="s">
        <v>149</v>
      </c>
      <c r="K203" s="1025">
        <v>2</v>
      </c>
      <c r="L203" s="1000" t="s">
        <v>150</v>
      </c>
      <c r="M203" s="939">
        <v>0.4</v>
      </c>
      <c r="N203" s="941" t="s">
        <v>82</v>
      </c>
      <c r="O203" s="943">
        <v>0.8</v>
      </c>
      <c r="P203" s="943">
        <v>0.32000000000000006</v>
      </c>
      <c r="Q203" s="1028" t="s">
        <v>83</v>
      </c>
      <c r="R203" s="605">
        <v>8</v>
      </c>
      <c r="S203" s="566" t="s">
        <v>470</v>
      </c>
      <c r="T203" s="566" t="s">
        <v>420</v>
      </c>
      <c r="U203" s="566" t="s">
        <v>421</v>
      </c>
      <c r="V203" s="566" t="s">
        <v>471</v>
      </c>
      <c r="W203" s="566" t="s">
        <v>472</v>
      </c>
      <c r="X203" s="566" t="s">
        <v>445</v>
      </c>
      <c r="Y203" s="566" t="s">
        <v>473</v>
      </c>
      <c r="Z203" s="595">
        <v>100</v>
      </c>
      <c r="AA203" s="596" t="s">
        <v>157</v>
      </c>
      <c r="AB203" s="597" t="s">
        <v>157</v>
      </c>
      <c r="AC203" s="598" t="s">
        <v>157</v>
      </c>
      <c r="AD203" s="599">
        <v>100</v>
      </c>
      <c r="AE203" s="599" t="s">
        <v>158</v>
      </c>
      <c r="AF203" s="947" t="s">
        <v>157</v>
      </c>
      <c r="AG203" s="977">
        <v>0.2</v>
      </c>
      <c r="AH203" s="923" t="s">
        <v>94</v>
      </c>
      <c r="AI203" s="980">
        <v>0.2</v>
      </c>
      <c r="AJ203" s="919" t="s">
        <v>82</v>
      </c>
      <c r="AK203" s="980">
        <v>0.8</v>
      </c>
      <c r="AL203" s="983" t="s">
        <v>83</v>
      </c>
      <c r="AM203" s="986" t="s">
        <v>72</v>
      </c>
      <c r="AN203" s="569" t="s">
        <v>864</v>
      </c>
      <c r="AO203" s="570" t="s">
        <v>420</v>
      </c>
      <c r="AP203" s="571">
        <v>44803</v>
      </c>
      <c r="AQ203" s="578"/>
      <c r="AR203" s="579"/>
      <c r="AS203" s="587"/>
      <c r="AT203" s="569"/>
      <c r="AU203" s="580"/>
    </row>
    <row r="204" spans="1:47" s="564" customFormat="1" ht="18" customHeight="1" x14ac:dyDescent="0.25">
      <c r="A204" s="1008"/>
      <c r="B204" s="1011"/>
      <c r="C204" s="1014"/>
      <c r="D204" s="1014"/>
      <c r="E204" s="1017"/>
      <c r="F204" s="1017"/>
      <c r="G204" s="1017"/>
      <c r="H204" s="1020"/>
      <c r="I204" s="1020"/>
      <c r="J204" s="1023"/>
      <c r="K204" s="1026"/>
      <c r="L204" s="1001"/>
      <c r="M204" s="940"/>
      <c r="N204" s="942"/>
      <c r="O204" s="944"/>
      <c r="P204" s="944"/>
      <c r="Q204" s="1029"/>
      <c r="R204" s="606">
        <v>9</v>
      </c>
      <c r="S204" s="582" t="s">
        <v>475</v>
      </c>
      <c r="T204" s="567" t="s">
        <v>476</v>
      </c>
      <c r="U204" s="567" t="s">
        <v>477</v>
      </c>
      <c r="V204" s="567" t="s">
        <v>478</v>
      </c>
      <c r="W204" s="567" t="s">
        <v>479</v>
      </c>
      <c r="X204" s="567" t="s">
        <v>480</v>
      </c>
      <c r="Y204" s="567" t="s">
        <v>481</v>
      </c>
      <c r="Z204" s="590">
        <v>100</v>
      </c>
      <c r="AA204" s="591" t="s">
        <v>157</v>
      </c>
      <c r="AB204" s="592" t="s">
        <v>157</v>
      </c>
      <c r="AC204" s="593" t="s">
        <v>157</v>
      </c>
      <c r="AD204" s="594">
        <v>100</v>
      </c>
      <c r="AE204" s="594" t="s">
        <v>158</v>
      </c>
      <c r="AF204" s="948"/>
      <c r="AG204" s="978"/>
      <c r="AH204" s="924"/>
      <c r="AI204" s="981"/>
      <c r="AJ204" s="920"/>
      <c r="AK204" s="981"/>
      <c r="AL204" s="984"/>
      <c r="AM204" s="987"/>
      <c r="AN204" s="573"/>
      <c r="AO204" s="574"/>
      <c r="AP204" s="572"/>
      <c r="AQ204" s="581"/>
      <c r="AR204" s="582"/>
      <c r="AS204" s="588"/>
      <c r="AT204" s="573"/>
      <c r="AU204" s="583"/>
    </row>
    <row r="205" spans="1:47" s="564" customFormat="1" ht="18" customHeight="1" x14ac:dyDescent="0.25">
      <c r="A205" s="1008"/>
      <c r="B205" s="1011"/>
      <c r="C205" s="1014"/>
      <c r="D205" s="1014"/>
      <c r="E205" s="1017"/>
      <c r="F205" s="1017"/>
      <c r="G205" s="1017"/>
      <c r="H205" s="1020"/>
      <c r="I205" s="1020"/>
      <c r="J205" s="1023"/>
      <c r="K205" s="1026"/>
      <c r="L205" s="1001"/>
      <c r="M205" s="940"/>
      <c r="N205" s="942"/>
      <c r="O205" s="944"/>
      <c r="P205" s="944"/>
      <c r="Q205" s="1029"/>
      <c r="R205" s="606"/>
      <c r="S205" s="582"/>
      <c r="T205" s="567"/>
      <c r="U205" s="567"/>
      <c r="V205" s="567"/>
      <c r="W205" s="567"/>
      <c r="X205" s="567"/>
      <c r="Y205" s="567"/>
      <c r="Z205" s="590" t="s">
        <v>106</v>
      </c>
      <c r="AA205" s="591" t="s">
        <v>106</v>
      </c>
      <c r="AB205" s="592"/>
      <c r="AC205" s="593" t="s">
        <v>106</v>
      </c>
      <c r="AD205" s="594" t="s">
        <v>106</v>
      </c>
      <c r="AE205" s="594" t="s">
        <v>106</v>
      </c>
      <c r="AF205" s="948"/>
      <c r="AG205" s="978"/>
      <c r="AH205" s="924"/>
      <c r="AI205" s="981"/>
      <c r="AJ205" s="920"/>
      <c r="AK205" s="981"/>
      <c r="AL205" s="984"/>
      <c r="AM205" s="987"/>
      <c r="AN205" s="573"/>
      <c r="AO205" s="574"/>
      <c r="AP205" s="572"/>
      <c r="AQ205" s="581"/>
      <c r="AR205" s="582"/>
      <c r="AS205" s="588"/>
      <c r="AT205" s="573"/>
      <c r="AU205" s="583"/>
    </row>
    <row r="206" spans="1:47" s="564" customFormat="1" ht="18" customHeight="1" x14ac:dyDescent="0.25">
      <c r="A206" s="1008"/>
      <c r="B206" s="1011"/>
      <c r="C206" s="1014"/>
      <c r="D206" s="1014"/>
      <c r="E206" s="1017"/>
      <c r="F206" s="1017"/>
      <c r="G206" s="1017"/>
      <c r="H206" s="1020"/>
      <c r="I206" s="1020"/>
      <c r="J206" s="1023"/>
      <c r="K206" s="1026"/>
      <c r="L206" s="1001"/>
      <c r="M206" s="940"/>
      <c r="N206" s="942"/>
      <c r="O206" s="944"/>
      <c r="P206" s="944"/>
      <c r="Q206" s="1029"/>
      <c r="R206" s="606"/>
      <c r="S206" s="582"/>
      <c r="T206" s="567"/>
      <c r="U206" s="567"/>
      <c r="V206" s="567"/>
      <c r="W206" s="567"/>
      <c r="X206" s="567"/>
      <c r="Y206" s="567"/>
      <c r="Z206" s="590" t="s">
        <v>106</v>
      </c>
      <c r="AA206" s="591" t="s">
        <v>106</v>
      </c>
      <c r="AB206" s="592"/>
      <c r="AC206" s="593" t="s">
        <v>106</v>
      </c>
      <c r="AD206" s="594" t="s">
        <v>106</v>
      </c>
      <c r="AE206" s="594" t="s">
        <v>106</v>
      </c>
      <c r="AF206" s="948"/>
      <c r="AG206" s="978"/>
      <c r="AH206" s="924"/>
      <c r="AI206" s="981"/>
      <c r="AJ206" s="920"/>
      <c r="AK206" s="981"/>
      <c r="AL206" s="984"/>
      <c r="AM206" s="987"/>
      <c r="AN206" s="573"/>
      <c r="AO206" s="574"/>
      <c r="AP206" s="572"/>
      <c r="AQ206" s="581"/>
      <c r="AR206" s="582"/>
      <c r="AS206" s="588"/>
      <c r="AT206" s="573"/>
      <c r="AU206" s="583"/>
    </row>
    <row r="207" spans="1:47" s="564" customFormat="1" ht="18" customHeight="1" thickBot="1" x14ac:dyDescent="0.3">
      <c r="A207" s="1009"/>
      <c r="B207" s="1012"/>
      <c r="C207" s="1015"/>
      <c r="D207" s="1015"/>
      <c r="E207" s="1018"/>
      <c r="F207" s="1018"/>
      <c r="G207" s="1018"/>
      <c r="H207" s="1021"/>
      <c r="I207" s="1021"/>
      <c r="J207" s="1024"/>
      <c r="K207" s="1027"/>
      <c r="L207" s="1002"/>
      <c r="M207" s="1003"/>
      <c r="N207" s="1004"/>
      <c r="O207" s="1005"/>
      <c r="P207" s="1005"/>
      <c r="Q207" s="1030"/>
      <c r="R207" s="607"/>
      <c r="S207" s="585"/>
      <c r="T207" s="568"/>
      <c r="U207" s="568"/>
      <c r="V207" s="568"/>
      <c r="W207" s="568"/>
      <c r="X207" s="568"/>
      <c r="Y207" s="568"/>
      <c r="Z207" s="600" t="s">
        <v>106</v>
      </c>
      <c r="AA207" s="601" t="s">
        <v>106</v>
      </c>
      <c r="AB207" s="602"/>
      <c r="AC207" s="603" t="s">
        <v>106</v>
      </c>
      <c r="AD207" s="604" t="s">
        <v>106</v>
      </c>
      <c r="AE207" s="604" t="s">
        <v>106</v>
      </c>
      <c r="AF207" s="963"/>
      <c r="AG207" s="979"/>
      <c r="AH207" s="965"/>
      <c r="AI207" s="982"/>
      <c r="AJ207" s="967"/>
      <c r="AK207" s="982"/>
      <c r="AL207" s="985"/>
      <c r="AM207" s="988"/>
      <c r="AN207" s="575"/>
      <c r="AO207" s="576"/>
      <c r="AP207" s="577"/>
      <c r="AQ207" s="584"/>
      <c r="AR207" s="585"/>
      <c r="AS207" s="589"/>
      <c r="AT207" s="575"/>
      <c r="AU207" s="586"/>
    </row>
  </sheetData>
  <sheetProtection formatCells="0" formatColumns="0" formatRows="0" insertColumns="0" insertRows="0" deleteColumns="0" deleteRows="0"/>
  <autoFilter ref="A10:BU186">
    <filterColumn colId="25" showButton="0"/>
    <filterColumn colId="28" showButton="0"/>
  </autoFilter>
  <mergeCells count="734">
    <mergeCell ref="AL23:AL27"/>
    <mergeCell ref="AM23:AM27"/>
    <mergeCell ref="J23:J27"/>
    <mergeCell ref="K23:K27"/>
    <mergeCell ref="L23:L27"/>
    <mergeCell ref="M23:M27"/>
    <mergeCell ref="N23:N27"/>
    <mergeCell ref="O23:O27"/>
    <mergeCell ref="P23:P27"/>
    <mergeCell ref="Q23:Q27"/>
    <mergeCell ref="AF23:AF27"/>
    <mergeCell ref="AK23:AK27"/>
    <mergeCell ref="AM17:AM21"/>
    <mergeCell ref="J17:J21"/>
    <mergeCell ref="K17:K21"/>
    <mergeCell ref="L17:L21"/>
    <mergeCell ref="M17:M21"/>
    <mergeCell ref="N17:N21"/>
    <mergeCell ref="O17:O21"/>
    <mergeCell ref="P17:P21"/>
    <mergeCell ref="Q17:Q21"/>
    <mergeCell ref="AF17:AF21"/>
    <mergeCell ref="A17:A21"/>
    <mergeCell ref="B17:B21"/>
    <mergeCell ref="C17:C21"/>
    <mergeCell ref="D17:D21"/>
    <mergeCell ref="E17:E21"/>
    <mergeCell ref="F17:F21"/>
    <mergeCell ref="G17:G21"/>
    <mergeCell ref="H17:H21"/>
    <mergeCell ref="AL17:AL21"/>
    <mergeCell ref="AI17:AI21"/>
    <mergeCell ref="AJ17:AJ21"/>
    <mergeCell ref="AG17:AG21"/>
    <mergeCell ref="AK17:AK21"/>
    <mergeCell ref="G23:G27"/>
    <mergeCell ref="H23:H27"/>
    <mergeCell ref="I23:I27"/>
    <mergeCell ref="AG23:AG27"/>
    <mergeCell ref="AH23:AH27"/>
    <mergeCell ref="AI23:AI27"/>
    <mergeCell ref="AJ23:AJ27"/>
    <mergeCell ref="A48:A49"/>
    <mergeCell ref="B48:B49"/>
    <mergeCell ref="C48:C49"/>
    <mergeCell ref="D48:D49"/>
    <mergeCell ref="E48:E49"/>
    <mergeCell ref="F48:F49"/>
    <mergeCell ref="G48:G49"/>
    <mergeCell ref="H48:H49"/>
    <mergeCell ref="A23:A27"/>
    <mergeCell ref="B23:B27"/>
    <mergeCell ref="C23:C27"/>
    <mergeCell ref="D23:D27"/>
    <mergeCell ref="E23:E27"/>
    <mergeCell ref="F23:F27"/>
    <mergeCell ref="AG34:AG38"/>
    <mergeCell ref="AH34:AH38"/>
    <mergeCell ref="AI34:AI38"/>
    <mergeCell ref="AL11:AL15"/>
    <mergeCell ref="AM11:AM15"/>
    <mergeCell ref="A11:A15"/>
    <mergeCell ref="B11:B15"/>
    <mergeCell ref="C11:C15"/>
    <mergeCell ref="D11:D15"/>
    <mergeCell ref="E11:E15"/>
    <mergeCell ref="F11:F15"/>
    <mergeCell ref="J11:J15"/>
    <mergeCell ref="K11:K15"/>
    <mergeCell ref="AH11:AH15"/>
    <mergeCell ref="AI11:AI15"/>
    <mergeCell ref="AJ11:AJ15"/>
    <mergeCell ref="AK11:AK15"/>
    <mergeCell ref="N11:N15"/>
    <mergeCell ref="O11:O15"/>
    <mergeCell ref="M11:M15"/>
    <mergeCell ref="P11:P15"/>
    <mergeCell ref="G11:G15"/>
    <mergeCell ref="H11:H15"/>
    <mergeCell ref="I11:I15"/>
    <mergeCell ref="L11:L15"/>
    <mergeCell ref="Q11:Q15"/>
    <mergeCell ref="AG11:AG15"/>
    <mergeCell ref="M121:M125"/>
    <mergeCell ref="N121:N125"/>
    <mergeCell ref="O121:O125"/>
    <mergeCell ref="P121:P125"/>
    <mergeCell ref="Q121:Q125"/>
    <mergeCell ref="J99:J103"/>
    <mergeCell ref="K99:K103"/>
    <mergeCell ref="L99:L103"/>
    <mergeCell ref="M99:M103"/>
    <mergeCell ref="L121:L125"/>
    <mergeCell ref="G183:G186"/>
    <mergeCell ref="H183:H186"/>
    <mergeCell ref="I183:I186"/>
    <mergeCell ref="J183:J186"/>
    <mergeCell ref="K183:K186"/>
    <mergeCell ref="L183:L186"/>
    <mergeCell ref="I129:I132"/>
    <mergeCell ref="J129:J132"/>
    <mergeCell ref="K129:K132"/>
    <mergeCell ref="L129:L132"/>
    <mergeCell ref="J141:J143"/>
    <mergeCell ref="K141:K143"/>
    <mergeCell ref="L141:L143"/>
    <mergeCell ref="P183:P186"/>
    <mergeCell ref="AM183:AM186"/>
    <mergeCell ref="AG183:AG186"/>
    <mergeCell ref="AH183:AH186"/>
    <mergeCell ref="AI183:AI186"/>
    <mergeCell ref="AJ183:AJ186"/>
    <mergeCell ref="AK183:AK186"/>
    <mergeCell ref="AL183:AL186"/>
    <mergeCell ref="M183:M186"/>
    <mergeCell ref="N183:N186"/>
    <mergeCell ref="Q183:Q186"/>
    <mergeCell ref="AF183:AF186"/>
    <mergeCell ref="H129:H132"/>
    <mergeCell ref="AJ133:AJ134"/>
    <mergeCell ref="AK133:AK134"/>
    <mergeCell ref="AL133:AL134"/>
    <mergeCell ref="AM133:AM134"/>
    <mergeCell ref="A183:A186"/>
    <mergeCell ref="B183:B186"/>
    <mergeCell ref="C183:C186"/>
    <mergeCell ref="D183:D186"/>
    <mergeCell ref="E183:E186"/>
    <mergeCell ref="F183:F186"/>
    <mergeCell ref="P133:P134"/>
    <mergeCell ref="Q133:Q134"/>
    <mergeCell ref="AF133:AF134"/>
    <mergeCell ref="AG133:AG134"/>
    <mergeCell ref="AH133:AH134"/>
    <mergeCell ref="AI133:AI134"/>
    <mergeCell ref="J133:J134"/>
    <mergeCell ref="K133:K134"/>
    <mergeCell ref="L133:L134"/>
    <mergeCell ref="M133:M134"/>
    <mergeCell ref="N133:N134"/>
    <mergeCell ref="O133:O134"/>
    <mergeCell ref="O183:O186"/>
    <mergeCell ref="I121:I125"/>
    <mergeCell ref="AM129:AM132"/>
    <mergeCell ref="A133:A134"/>
    <mergeCell ref="B133:B134"/>
    <mergeCell ref="C133:C134"/>
    <mergeCell ref="D133:D134"/>
    <mergeCell ref="E133:E134"/>
    <mergeCell ref="F133:F134"/>
    <mergeCell ref="G133:G134"/>
    <mergeCell ref="H133:H134"/>
    <mergeCell ref="I133:I134"/>
    <mergeCell ref="AG129:AG132"/>
    <mergeCell ref="AH129:AH132"/>
    <mergeCell ref="AI129:AI132"/>
    <mergeCell ref="AJ129:AJ132"/>
    <mergeCell ref="AK129:AK132"/>
    <mergeCell ref="AL129:AL132"/>
    <mergeCell ref="M129:M132"/>
    <mergeCell ref="N129:N132"/>
    <mergeCell ref="O129:O132"/>
    <mergeCell ref="P129:P132"/>
    <mergeCell ref="Q129:Q132"/>
    <mergeCell ref="AF129:AF132"/>
    <mergeCell ref="G129:G132"/>
    <mergeCell ref="A129:A132"/>
    <mergeCell ref="B129:B132"/>
    <mergeCell ref="C129:C132"/>
    <mergeCell ref="D129:D132"/>
    <mergeCell ref="E129:E132"/>
    <mergeCell ref="F129:F132"/>
    <mergeCell ref="J121:J125"/>
    <mergeCell ref="K121:K125"/>
    <mergeCell ref="B117:B119"/>
    <mergeCell ref="C117:C119"/>
    <mergeCell ref="D117:D119"/>
    <mergeCell ref="E117:E119"/>
    <mergeCell ref="F117:F119"/>
    <mergeCell ref="G117:G119"/>
    <mergeCell ref="H117:H119"/>
    <mergeCell ref="I117:I119"/>
    <mergeCell ref="A121:A125"/>
    <mergeCell ref="B121:B125"/>
    <mergeCell ref="C121:C125"/>
    <mergeCell ref="D121:D125"/>
    <mergeCell ref="E121:E125"/>
    <mergeCell ref="F121:F125"/>
    <mergeCell ref="G121:G125"/>
    <mergeCell ref="H121:H125"/>
    <mergeCell ref="A93:A97"/>
    <mergeCell ref="B93:B97"/>
    <mergeCell ref="AM117:AM119"/>
    <mergeCell ref="AG117:AG119"/>
    <mergeCell ref="AH117:AH119"/>
    <mergeCell ref="J117:J119"/>
    <mergeCell ref="K117:K119"/>
    <mergeCell ref="L117:L119"/>
    <mergeCell ref="AI117:AI119"/>
    <mergeCell ref="AJ117:AJ119"/>
    <mergeCell ref="AK117:AK119"/>
    <mergeCell ref="AL117:AL119"/>
    <mergeCell ref="M117:M119"/>
    <mergeCell ref="N117:N119"/>
    <mergeCell ref="O117:O119"/>
    <mergeCell ref="P117:P119"/>
    <mergeCell ref="Q117:Q119"/>
    <mergeCell ref="AF117:AF119"/>
    <mergeCell ref="A117:A119"/>
    <mergeCell ref="A87:A88"/>
    <mergeCell ref="N99:N103"/>
    <mergeCell ref="O99:O103"/>
    <mergeCell ref="P99:P103"/>
    <mergeCell ref="Q99:Q103"/>
    <mergeCell ref="AF99:AF103"/>
    <mergeCell ref="AG99:AG103"/>
    <mergeCell ref="AH99:AH103"/>
    <mergeCell ref="B87:B88"/>
    <mergeCell ref="C87:C88"/>
    <mergeCell ref="D87:D88"/>
    <mergeCell ref="E87:E88"/>
    <mergeCell ref="F87:F88"/>
    <mergeCell ref="G87:G88"/>
    <mergeCell ref="H87:H88"/>
    <mergeCell ref="A99:A103"/>
    <mergeCell ref="H99:H103"/>
    <mergeCell ref="I99:I103"/>
    <mergeCell ref="B99:B103"/>
    <mergeCell ref="C99:C103"/>
    <mergeCell ref="D99:D103"/>
    <mergeCell ref="E99:E103"/>
    <mergeCell ref="F99:F103"/>
    <mergeCell ref="G99:G103"/>
    <mergeCell ref="AI87:AI88"/>
    <mergeCell ref="J87:J88"/>
    <mergeCell ref="K87:K88"/>
    <mergeCell ref="L87:L88"/>
    <mergeCell ref="M87:M88"/>
    <mergeCell ref="N87:N88"/>
    <mergeCell ref="O87:O88"/>
    <mergeCell ref="C93:C97"/>
    <mergeCell ref="D93:D97"/>
    <mergeCell ref="E93:E97"/>
    <mergeCell ref="F93:F97"/>
    <mergeCell ref="G93:G97"/>
    <mergeCell ref="H93:H97"/>
    <mergeCell ref="I93:I97"/>
    <mergeCell ref="AH93:AH97"/>
    <mergeCell ref="AI93:AI97"/>
    <mergeCell ref="I87:I88"/>
    <mergeCell ref="P87:P88"/>
    <mergeCell ref="Q87:Q88"/>
    <mergeCell ref="AF87:AF88"/>
    <mergeCell ref="AG87:AG88"/>
    <mergeCell ref="AH87:AH88"/>
    <mergeCell ref="AJ34:AJ38"/>
    <mergeCell ref="AK34:AK38"/>
    <mergeCell ref="AK39:AK43"/>
    <mergeCell ref="I48:I49"/>
    <mergeCell ref="J48:J49"/>
    <mergeCell ref="L48:L49"/>
    <mergeCell ref="M48:M49"/>
    <mergeCell ref="N48:N49"/>
    <mergeCell ref="O48:O49"/>
    <mergeCell ref="P48:P49"/>
    <mergeCell ref="Q48:Q49"/>
    <mergeCell ref="AF48:AF49"/>
    <mergeCell ref="AG48:AG49"/>
    <mergeCell ref="AF11:AF15"/>
    <mergeCell ref="K48:K49"/>
    <mergeCell ref="I17:I21"/>
    <mergeCell ref="AH17:AH21"/>
    <mergeCell ref="AI9:AI10"/>
    <mergeCell ref="V9:V10"/>
    <mergeCell ref="W9:W10"/>
    <mergeCell ref="X9:X10"/>
    <mergeCell ref="Y9:Y10"/>
    <mergeCell ref="Z9:AA10"/>
    <mergeCell ref="AB9:AB10"/>
    <mergeCell ref="L9:L10"/>
    <mergeCell ref="M9:M10"/>
    <mergeCell ref="N9:N10"/>
    <mergeCell ref="O9:O10"/>
    <mergeCell ref="AC9:AD10"/>
    <mergeCell ref="AE9:AE10"/>
    <mergeCell ref="AF9:AF10"/>
    <mergeCell ref="AG9:AG10"/>
    <mergeCell ref="AH9:AH10"/>
    <mergeCell ref="AS9:AS10"/>
    <mergeCell ref="AT9:AT10"/>
    <mergeCell ref="AU9:AU10"/>
    <mergeCell ref="AJ9:AJ10"/>
    <mergeCell ref="AK9:AK10"/>
    <mergeCell ref="AL9:AL10"/>
    <mergeCell ref="AM9:AM10"/>
    <mergeCell ref="AN9:AN10"/>
    <mergeCell ref="AO9:AO10"/>
    <mergeCell ref="AP9:AP10"/>
    <mergeCell ref="AQ9:AQ10"/>
    <mergeCell ref="AR9:AR10"/>
    <mergeCell ref="AT8:AU8"/>
    <mergeCell ref="A9:A10"/>
    <mergeCell ref="B9:B10"/>
    <mergeCell ref="C9:C10"/>
    <mergeCell ref="D9:D10"/>
    <mergeCell ref="E9:E10"/>
    <mergeCell ref="F9:F10"/>
    <mergeCell ref="G9:G10"/>
    <mergeCell ref="H9:H10"/>
    <mergeCell ref="I9:I10"/>
    <mergeCell ref="A8:J8"/>
    <mergeCell ref="K8:Q8"/>
    <mergeCell ref="R8:AF8"/>
    <mergeCell ref="AG8:AM8"/>
    <mergeCell ref="AN8:AP8"/>
    <mergeCell ref="AQ8:AS8"/>
    <mergeCell ref="P9:P10"/>
    <mergeCell ref="Q9:Q10"/>
    <mergeCell ref="R9:R10"/>
    <mergeCell ref="S9:S10"/>
    <mergeCell ref="T9:T10"/>
    <mergeCell ref="U9:U10"/>
    <mergeCell ref="J9:J10"/>
    <mergeCell ref="K9:K10"/>
    <mergeCell ref="C1:AT4"/>
    <mergeCell ref="AU1:AU4"/>
    <mergeCell ref="H6:I6"/>
    <mergeCell ref="J6:L6"/>
    <mergeCell ref="A7:E7"/>
    <mergeCell ref="F7:R7"/>
    <mergeCell ref="A34:A38"/>
    <mergeCell ref="B34:B38"/>
    <mergeCell ref="C34:C38"/>
    <mergeCell ref="D34:D38"/>
    <mergeCell ref="E34:E38"/>
    <mergeCell ref="F34:F38"/>
    <mergeCell ref="G34:G38"/>
    <mergeCell ref="H34:H38"/>
    <mergeCell ref="I34:I38"/>
    <mergeCell ref="J34:J38"/>
    <mergeCell ref="K34:K38"/>
    <mergeCell ref="L34:L38"/>
    <mergeCell ref="M34:M38"/>
    <mergeCell ref="N34:N38"/>
    <mergeCell ref="O34:O38"/>
    <mergeCell ref="P34:P38"/>
    <mergeCell ref="Q34:Q38"/>
    <mergeCell ref="AF34:AF38"/>
    <mergeCell ref="AL34:AL38"/>
    <mergeCell ref="AM34:AM38"/>
    <mergeCell ref="A39:A43"/>
    <mergeCell ref="B39:B43"/>
    <mergeCell ref="C39:C43"/>
    <mergeCell ref="D39:D43"/>
    <mergeCell ref="E39:E43"/>
    <mergeCell ref="F39:F43"/>
    <mergeCell ref="G39:G43"/>
    <mergeCell ref="H39:H43"/>
    <mergeCell ref="I39:I43"/>
    <mergeCell ref="J39:J43"/>
    <mergeCell ref="K39:K43"/>
    <mergeCell ref="L39:L43"/>
    <mergeCell ref="M39:M43"/>
    <mergeCell ref="N39:N43"/>
    <mergeCell ref="O39:O43"/>
    <mergeCell ref="P39:P43"/>
    <mergeCell ref="Q39:Q43"/>
    <mergeCell ref="AF39:AF43"/>
    <mergeCell ref="AG39:AG43"/>
    <mergeCell ref="AH39:AH43"/>
    <mergeCell ref="AI39:AI43"/>
    <mergeCell ref="AJ39:AJ43"/>
    <mergeCell ref="AG54:AG58"/>
    <mergeCell ref="AH54:AH58"/>
    <mergeCell ref="AI54:AI58"/>
    <mergeCell ref="AJ54:AJ58"/>
    <mergeCell ref="AK54:AK58"/>
    <mergeCell ref="AL54:AL58"/>
    <mergeCell ref="AM54:AM58"/>
    <mergeCell ref="AL39:AL43"/>
    <mergeCell ref="AM39:AM43"/>
    <mergeCell ref="AH48:AH49"/>
    <mergeCell ref="AI48:AI49"/>
    <mergeCell ref="AJ48:AJ49"/>
    <mergeCell ref="AK48:AK49"/>
    <mergeCell ref="AL48:AL49"/>
    <mergeCell ref="AM48:AM49"/>
    <mergeCell ref="L54:L58"/>
    <mergeCell ref="M54:M58"/>
    <mergeCell ref="N54:N58"/>
    <mergeCell ref="O54:O58"/>
    <mergeCell ref="P54:P58"/>
    <mergeCell ref="Q54:Q58"/>
    <mergeCell ref="AF54:AF58"/>
    <mergeCell ref="A54:A58"/>
    <mergeCell ref="B54:B58"/>
    <mergeCell ref="C54:C58"/>
    <mergeCell ref="D54:D58"/>
    <mergeCell ref="E54:E58"/>
    <mergeCell ref="F54:F58"/>
    <mergeCell ref="G54:G58"/>
    <mergeCell ref="H54:H58"/>
    <mergeCell ref="I54:I58"/>
    <mergeCell ref="J54:J58"/>
    <mergeCell ref="K54:K58"/>
    <mergeCell ref="A59:A63"/>
    <mergeCell ref="B59:B63"/>
    <mergeCell ref="C59:C63"/>
    <mergeCell ref="D59:D63"/>
    <mergeCell ref="E59:E63"/>
    <mergeCell ref="F59:F63"/>
    <mergeCell ref="G59:G63"/>
    <mergeCell ref="H59:H63"/>
    <mergeCell ref="I59:I63"/>
    <mergeCell ref="J59:J63"/>
    <mergeCell ref="K59:K63"/>
    <mergeCell ref="L59:L63"/>
    <mergeCell ref="M59:M63"/>
    <mergeCell ref="N59:N63"/>
    <mergeCell ref="O59:O63"/>
    <mergeCell ref="P59:P63"/>
    <mergeCell ref="Q59:Q63"/>
    <mergeCell ref="AF59:AF63"/>
    <mergeCell ref="AG59:AG63"/>
    <mergeCell ref="AH59:AH63"/>
    <mergeCell ref="AI59:AI63"/>
    <mergeCell ref="AJ59:AJ63"/>
    <mergeCell ref="AK59:AK63"/>
    <mergeCell ref="AL59:AL63"/>
    <mergeCell ref="AM59:AM63"/>
    <mergeCell ref="A65:A69"/>
    <mergeCell ref="B65:B69"/>
    <mergeCell ref="C65:C69"/>
    <mergeCell ref="D65:D69"/>
    <mergeCell ref="E65:E69"/>
    <mergeCell ref="F65:F69"/>
    <mergeCell ref="G65:G69"/>
    <mergeCell ref="H65:H69"/>
    <mergeCell ref="I65:I69"/>
    <mergeCell ref="J65:J69"/>
    <mergeCell ref="K65:K69"/>
    <mergeCell ref="L65:L69"/>
    <mergeCell ref="M65:M69"/>
    <mergeCell ref="N65:N69"/>
    <mergeCell ref="O65:O69"/>
    <mergeCell ref="P65:P69"/>
    <mergeCell ref="Q65:Q69"/>
    <mergeCell ref="AF65:AF69"/>
    <mergeCell ref="AG65:AG69"/>
    <mergeCell ref="AH65:AH69"/>
    <mergeCell ref="AI65:AI69"/>
    <mergeCell ref="AJ65:AJ69"/>
    <mergeCell ref="AK65:AK69"/>
    <mergeCell ref="AL65:AL69"/>
    <mergeCell ref="AM65:AM69"/>
    <mergeCell ref="A70:A74"/>
    <mergeCell ref="B70:B74"/>
    <mergeCell ref="C70:C74"/>
    <mergeCell ref="D70:D74"/>
    <mergeCell ref="E70:E74"/>
    <mergeCell ref="F70:F74"/>
    <mergeCell ref="G70:G74"/>
    <mergeCell ref="H70:H74"/>
    <mergeCell ref="I70:I74"/>
    <mergeCell ref="J70:J74"/>
    <mergeCell ref="K70:K74"/>
    <mergeCell ref="L70:L74"/>
    <mergeCell ref="M70:M74"/>
    <mergeCell ref="N70:N74"/>
    <mergeCell ref="O70:O74"/>
    <mergeCell ref="P70:P74"/>
    <mergeCell ref="AF121:AF125"/>
    <mergeCell ref="AG121:AG125"/>
    <mergeCell ref="AH121:AH125"/>
    <mergeCell ref="AI121:AI125"/>
    <mergeCell ref="AJ121:AJ125"/>
    <mergeCell ref="AK121:AK125"/>
    <mergeCell ref="AL121:AL125"/>
    <mergeCell ref="AM121:AM125"/>
    <mergeCell ref="Q70:Q74"/>
    <mergeCell ref="AF70:AF74"/>
    <mergeCell ref="AG70:AG74"/>
    <mergeCell ref="AH70:AH74"/>
    <mergeCell ref="AI70:AI74"/>
    <mergeCell ref="AJ70:AJ74"/>
    <mergeCell ref="AK70:AK74"/>
    <mergeCell ref="AL70:AL74"/>
    <mergeCell ref="AM70:AM74"/>
    <mergeCell ref="AG93:AG97"/>
    <mergeCell ref="AM87:AM88"/>
    <mergeCell ref="AJ87:AJ88"/>
    <mergeCell ref="AK87:AK88"/>
    <mergeCell ref="AL87:AL88"/>
    <mergeCell ref="AJ93:AJ97"/>
    <mergeCell ref="AK93:AK97"/>
    <mergeCell ref="AL93:AL97"/>
    <mergeCell ref="AM93:AM97"/>
    <mergeCell ref="J93:J97"/>
    <mergeCell ref="K93:K97"/>
    <mergeCell ref="L93:L97"/>
    <mergeCell ref="M93:M97"/>
    <mergeCell ref="N93:N97"/>
    <mergeCell ref="O93:O97"/>
    <mergeCell ref="P93:P97"/>
    <mergeCell ref="Q93:Q97"/>
    <mergeCell ref="AF93:AF97"/>
    <mergeCell ref="AJ187:AJ191"/>
    <mergeCell ref="AK187:AK191"/>
    <mergeCell ref="AL187:AL191"/>
    <mergeCell ref="AM187:AM191"/>
    <mergeCell ref="AF187:AF191"/>
    <mergeCell ref="AG187:AG191"/>
    <mergeCell ref="AH187:AH191"/>
    <mergeCell ref="AI187:AI191"/>
    <mergeCell ref="J187:J191"/>
    <mergeCell ref="K187:K191"/>
    <mergeCell ref="L187:L191"/>
    <mergeCell ref="M187:M191"/>
    <mergeCell ref="N187:N191"/>
    <mergeCell ref="O187:O191"/>
    <mergeCell ref="P187:P191"/>
    <mergeCell ref="Q187:Q191"/>
    <mergeCell ref="A187:A191"/>
    <mergeCell ref="B187:B191"/>
    <mergeCell ref="C187:C191"/>
    <mergeCell ref="D187:D191"/>
    <mergeCell ref="E187:E191"/>
    <mergeCell ref="F187:F191"/>
    <mergeCell ref="G187:G191"/>
    <mergeCell ref="H187:H191"/>
    <mergeCell ref="I187:I191"/>
    <mergeCell ref="A193:A197"/>
    <mergeCell ref="B193:B197"/>
    <mergeCell ref="C193:C197"/>
    <mergeCell ref="D193:D197"/>
    <mergeCell ref="E193:E197"/>
    <mergeCell ref="F193:F197"/>
    <mergeCell ref="G193:G197"/>
    <mergeCell ref="H193:H197"/>
    <mergeCell ref="I193:I197"/>
    <mergeCell ref="J193:J197"/>
    <mergeCell ref="K193:K197"/>
    <mergeCell ref="L193:L197"/>
    <mergeCell ref="M193:M197"/>
    <mergeCell ref="N193:N197"/>
    <mergeCell ref="O193:O197"/>
    <mergeCell ref="P193:P197"/>
    <mergeCell ref="Q193:Q197"/>
    <mergeCell ref="AF193:AF197"/>
    <mergeCell ref="AG193:AG197"/>
    <mergeCell ref="AH193:AH197"/>
    <mergeCell ref="AI193:AI197"/>
    <mergeCell ref="AJ193:AJ197"/>
    <mergeCell ref="AK193:AK197"/>
    <mergeCell ref="AL193:AL197"/>
    <mergeCell ref="AM193:AM197"/>
    <mergeCell ref="A198:A202"/>
    <mergeCell ref="B198:B202"/>
    <mergeCell ref="C198:C202"/>
    <mergeCell ref="D198:D202"/>
    <mergeCell ref="E198:E202"/>
    <mergeCell ref="F198:F202"/>
    <mergeCell ref="G198:G202"/>
    <mergeCell ref="H198:H202"/>
    <mergeCell ref="I198:I202"/>
    <mergeCell ref="J198:J202"/>
    <mergeCell ref="K198:K202"/>
    <mergeCell ref="L198:L202"/>
    <mergeCell ref="M198:M202"/>
    <mergeCell ref="N198:N202"/>
    <mergeCell ref="O198:O202"/>
    <mergeCell ref="P198:P202"/>
    <mergeCell ref="Q198:Q202"/>
    <mergeCell ref="AF198:AF202"/>
    <mergeCell ref="AG198:AG202"/>
    <mergeCell ref="AH198:AH202"/>
    <mergeCell ref="AI198:AI202"/>
    <mergeCell ref="AJ198:AJ202"/>
    <mergeCell ref="AK198:AK202"/>
    <mergeCell ref="AL198:AL202"/>
    <mergeCell ref="AM198:AM202"/>
    <mergeCell ref="A203:A207"/>
    <mergeCell ref="B203:B207"/>
    <mergeCell ref="C203:C207"/>
    <mergeCell ref="D203:D207"/>
    <mergeCell ref="E203:E207"/>
    <mergeCell ref="F203:F207"/>
    <mergeCell ref="G203:G207"/>
    <mergeCell ref="H203:H207"/>
    <mergeCell ref="I203:I207"/>
    <mergeCell ref="J203:J207"/>
    <mergeCell ref="K203:K207"/>
    <mergeCell ref="L203:L207"/>
    <mergeCell ref="M203:M207"/>
    <mergeCell ref="N203:N207"/>
    <mergeCell ref="O203:O207"/>
    <mergeCell ref="P203:P207"/>
    <mergeCell ref="Q203:Q207"/>
    <mergeCell ref="AF203:AF207"/>
    <mergeCell ref="AG203:AG207"/>
    <mergeCell ref="AH203:AH207"/>
    <mergeCell ref="AI203:AI207"/>
    <mergeCell ref="AJ203:AJ207"/>
    <mergeCell ref="AK203:AK207"/>
    <mergeCell ref="AL203:AL207"/>
    <mergeCell ref="AM203:AM207"/>
    <mergeCell ref="AI99:AI103"/>
    <mergeCell ref="AJ99:AJ103"/>
    <mergeCell ref="AK99:AK103"/>
    <mergeCell ref="AL99:AL103"/>
    <mergeCell ref="AM99:AM103"/>
    <mergeCell ref="A104:A108"/>
    <mergeCell ref="B104:B108"/>
    <mergeCell ref="C104:C108"/>
    <mergeCell ref="D104:D108"/>
    <mergeCell ref="E104:E108"/>
    <mergeCell ref="F104:F108"/>
    <mergeCell ref="G104:G108"/>
    <mergeCell ref="H104:H108"/>
    <mergeCell ref="I104:I108"/>
    <mergeCell ref="J104:J108"/>
    <mergeCell ref="K104:K108"/>
    <mergeCell ref="L104:L108"/>
    <mergeCell ref="M104:M108"/>
    <mergeCell ref="N104:N108"/>
    <mergeCell ref="O104:O108"/>
    <mergeCell ref="P104:P108"/>
    <mergeCell ref="Q104:Q108"/>
    <mergeCell ref="AF104:AF108"/>
    <mergeCell ref="AG104:AG108"/>
    <mergeCell ref="AH104:AH108"/>
    <mergeCell ref="AI104:AI108"/>
    <mergeCell ref="AJ104:AJ108"/>
    <mergeCell ref="AK104:AK108"/>
    <mergeCell ref="AL104:AL108"/>
    <mergeCell ref="AM104:AM108"/>
    <mergeCell ref="A109:A113"/>
    <mergeCell ref="B109:B113"/>
    <mergeCell ref="C109:C113"/>
    <mergeCell ref="D109:D113"/>
    <mergeCell ref="E109:E113"/>
    <mergeCell ref="F109:F113"/>
    <mergeCell ref="G109:G113"/>
    <mergeCell ref="H109:H113"/>
    <mergeCell ref="I109:I113"/>
    <mergeCell ref="J109:J113"/>
    <mergeCell ref="K109:K113"/>
    <mergeCell ref="L109:L113"/>
    <mergeCell ref="M109:M113"/>
    <mergeCell ref="N109:N113"/>
    <mergeCell ref="O109:O113"/>
    <mergeCell ref="P109:P113"/>
    <mergeCell ref="Q109:Q113"/>
    <mergeCell ref="AF109:AF113"/>
    <mergeCell ref="AG109:AG113"/>
    <mergeCell ref="AH109:AH113"/>
    <mergeCell ref="AI109:AI113"/>
    <mergeCell ref="AJ109:AJ113"/>
    <mergeCell ref="AK109:AK113"/>
    <mergeCell ref="AL109:AL113"/>
    <mergeCell ref="AM109:AM113"/>
    <mergeCell ref="A136:A140"/>
    <mergeCell ref="B136:B140"/>
    <mergeCell ref="C136:C140"/>
    <mergeCell ref="D136:D140"/>
    <mergeCell ref="E136:E140"/>
    <mergeCell ref="F136:F140"/>
    <mergeCell ref="G136:G140"/>
    <mergeCell ref="H136:H140"/>
    <mergeCell ref="I136:I140"/>
    <mergeCell ref="J136:J140"/>
    <mergeCell ref="K136:K140"/>
    <mergeCell ref="L136:L140"/>
    <mergeCell ref="M136:M140"/>
    <mergeCell ref="N136:N140"/>
    <mergeCell ref="O136:O140"/>
    <mergeCell ref="P136:P140"/>
    <mergeCell ref="Q136:Q140"/>
    <mergeCell ref="AF136:AF140"/>
    <mergeCell ref="AG136:AG140"/>
    <mergeCell ref="AH136:AH140"/>
    <mergeCell ref="AI136:AI140"/>
    <mergeCell ref="AJ136:AJ140"/>
    <mergeCell ref="AK136:AK140"/>
    <mergeCell ref="AL136:AL140"/>
    <mergeCell ref="AM136:AM140"/>
    <mergeCell ref="R139:R140"/>
    <mergeCell ref="S139:S140"/>
    <mergeCell ref="T139:T140"/>
    <mergeCell ref="U139:U140"/>
    <mergeCell ref="V139:V140"/>
    <mergeCell ref="W139:W140"/>
    <mergeCell ref="X139:X140"/>
    <mergeCell ref="Y139:Y140"/>
    <mergeCell ref="Z139:Z140"/>
    <mergeCell ref="AA139:AA140"/>
    <mergeCell ref="AB139:AB140"/>
    <mergeCell ref="AC139:AC140"/>
    <mergeCell ref="AD139:AD140"/>
    <mergeCell ref="AE139:AE140"/>
    <mergeCell ref="A141:A143"/>
    <mergeCell ref="B141:B143"/>
    <mergeCell ref="C141:C143"/>
    <mergeCell ref="D141:D143"/>
    <mergeCell ref="E141:E143"/>
    <mergeCell ref="F141:F143"/>
    <mergeCell ref="G141:G143"/>
    <mergeCell ref="H141:H143"/>
    <mergeCell ref="I141:I143"/>
    <mergeCell ref="M141:M143"/>
    <mergeCell ref="N141:N143"/>
    <mergeCell ref="O141:O143"/>
    <mergeCell ref="P141:P143"/>
    <mergeCell ref="Q141:Q143"/>
    <mergeCell ref="AF141:AF143"/>
    <mergeCell ref="AG141:AG143"/>
    <mergeCell ref="AH141:AH143"/>
    <mergeCell ref="AI141:AI143"/>
    <mergeCell ref="AJ141:AJ143"/>
    <mergeCell ref="AK141:AK143"/>
    <mergeCell ref="AL141:AL143"/>
    <mergeCell ref="AM141:AM143"/>
    <mergeCell ref="R142:R143"/>
    <mergeCell ref="S142:S143"/>
    <mergeCell ref="T142:T143"/>
    <mergeCell ref="U142:U143"/>
    <mergeCell ref="V142:V143"/>
    <mergeCell ref="W142:W143"/>
    <mergeCell ref="X142:X143"/>
    <mergeCell ref="Y142:Y143"/>
    <mergeCell ref="Z142:Z143"/>
    <mergeCell ref="AA142:AA143"/>
    <mergeCell ref="AB142:AB143"/>
    <mergeCell ref="AC142:AC143"/>
  </mergeCells>
  <conditionalFormatting sqref="L87 L45:L47 L91:L92 L50:L52 L126 L98 L114:L120">
    <cfRule type="cellIs" dxfId="2232" priority="1728" operator="equal">
      <formula>"Rara vez"</formula>
    </cfRule>
    <cfRule type="cellIs" dxfId="2231" priority="1752" operator="equal">
      <formula>"Improbable"</formula>
    </cfRule>
    <cfRule type="cellIs" dxfId="2230" priority="1753" operator="equal">
      <formula>"Posible"</formula>
    </cfRule>
    <cfRule type="cellIs" dxfId="2229" priority="1754" operator="equal">
      <formula>"Probable"</formula>
    </cfRule>
    <cfRule type="cellIs" dxfId="2228" priority="1755" operator="equal">
      <formula>"Casi seguro"</formula>
    </cfRule>
    <cfRule type="cellIs" dxfId="2227" priority="1756" operator="equal">
      <formula>"Muy Baja"</formula>
    </cfRule>
  </conditionalFormatting>
  <conditionalFormatting sqref="AJ87 AJ45:AJ47 O87:P87 O45:P47 AJ91:AJ92 O91:P92 O50:P52 AJ50:AJ52 O126:P126 AJ126 O98:P98 AJ98 AJ114:AJ120 O114:P120">
    <cfRule type="cellIs" dxfId="2226" priority="1747" operator="equal">
      <formula>"Catastrófico"</formula>
    </cfRule>
    <cfRule type="cellIs" dxfId="2225" priority="1748" operator="equal">
      <formula>"Mayor"</formula>
    </cfRule>
    <cfRule type="cellIs" dxfId="2224" priority="1749" operator="equal">
      <formula>"Moderado"</formula>
    </cfRule>
    <cfRule type="cellIs" dxfId="2223" priority="1750" operator="equal">
      <formula>"Menor"</formula>
    </cfRule>
    <cfRule type="cellIs" dxfId="2222" priority="1751" operator="equal">
      <formula>"Leve"</formula>
    </cfRule>
  </conditionalFormatting>
  <conditionalFormatting sqref="AL87 AL45:AL47 Q87 Q45:Q47 AL91:AL92 Q91:Q92 Q50:Q52 AL50:AL52 Q126 AL126 Q98 AL98 AL114:AL120 Q114:Q120">
    <cfRule type="cellIs" dxfId="2221" priority="1743" operator="equal">
      <formula>"Extremo"</formula>
    </cfRule>
    <cfRule type="cellIs" dxfId="2220" priority="1744" operator="equal">
      <formula>"Alto"</formula>
    </cfRule>
    <cfRule type="cellIs" dxfId="2219" priority="1745" operator="equal">
      <formula>"Moderado"</formula>
    </cfRule>
    <cfRule type="cellIs" dxfId="2218" priority="1746" operator="equal">
      <formula>"Bajo"</formula>
    </cfRule>
  </conditionalFormatting>
  <conditionalFormatting sqref="AH87 AH45:AH47 AH91:AH92 AH50:AH52 AH126 AH98 AH114:AH120">
    <cfRule type="cellIs" dxfId="2217" priority="1738" operator="equal">
      <formula>"Muy Alta"</formula>
    </cfRule>
    <cfRule type="cellIs" dxfId="2216" priority="1739" operator="equal">
      <formula>"Alta"</formula>
    </cfRule>
    <cfRule type="cellIs" dxfId="2215" priority="1740" operator="equal">
      <formula>"Media"</formula>
    </cfRule>
    <cfRule type="cellIs" dxfId="2214" priority="1741" operator="equal">
      <formula>"Baja"</formula>
    </cfRule>
    <cfRule type="cellIs" dxfId="2213" priority="1742" operator="equal">
      <formula>"Muy Baja"</formula>
    </cfRule>
  </conditionalFormatting>
  <conditionalFormatting sqref="N87 N45:N47 N91:N92 N50:N52 N126 N98 N114:N120">
    <cfRule type="cellIs" dxfId="2212" priority="1720" operator="equal">
      <formula>"Moderado"</formula>
    </cfRule>
    <cfRule type="cellIs" dxfId="2211" priority="1721" operator="equal">
      <formula>"Mayor"</formula>
    </cfRule>
    <cfRule type="cellIs" dxfId="2210" priority="1727" operator="equal">
      <formula>"Catastrófico"</formula>
    </cfRule>
  </conditionalFormatting>
  <conditionalFormatting sqref="AA85 AA45:AA47 AC85 AC45:AC47 AC50:AC52 AA50:AA52 AA87:AA92 AC87:AC92 AC129:AC135 AA129:AA135 AC126 AA126 AC98 AA98 AA114:AA120 AC114:AC120 AA144:AA182 AC144:AC182">
    <cfRule type="cellIs" dxfId="2209" priority="1717" operator="equal">
      <formula>"DÉBIL"</formula>
    </cfRule>
    <cfRule type="cellIs" dxfId="2208" priority="1718" operator="equal">
      <formula>"MODERADO"</formula>
    </cfRule>
    <cfRule type="cellIs" dxfId="2207" priority="1719" operator="equal">
      <formula>"FUERTE"</formula>
    </cfRule>
  </conditionalFormatting>
  <conditionalFormatting sqref="AF85 AF45:AF47 AF50:AF52 AF87:AF92 AF129:AF135 AF126 AF98 AF114:AF120 AF144:AF182">
    <cfRule type="cellIs" dxfId="2206" priority="1714" operator="equal">
      <formula>"MODERADO"</formula>
    </cfRule>
    <cfRule type="cellIs" dxfId="2205" priority="1715" operator="equal">
      <formula>"DÉBIL"</formula>
    </cfRule>
    <cfRule type="cellIs" dxfId="2204" priority="1716" operator="equal">
      <formula>"FUERTE"</formula>
    </cfRule>
  </conditionalFormatting>
  <conditionalFormatting sqref="L117">
    <cfRule type="cellIs" dxfId="2203" priority="1482" operator="equal">
      <formula>"Rara vez"</formula>
    </cfRule>
    <cfRule type="cellIs" dxfId="2202" priority="1506" operator="equal">
      <formula>"Improbable"</formula>
    </cfRule>
    <cfRule type="cellIs" dxfId="2201" priority="1507" operator="equal">
      <formula>"Posible"</formula>
    </cfRule>
    <cfRule type="cellIs" dxfId="2200" priority="1508" operator="equal">
      <formula>"Probable"</formula>
    </cfRule>
    <cfRule type="cellIs" dxfId="2199" priority="1509" operator="equal">
      <formula>"Casi seguro"</formula>
    </cfRule>
    <cfRule type="cellIs" dxfId="2198" priority="1510" operator="equal">
      <formula>"Muy Baja"</formula>
    </cfRule>
  </conditionalFormatting>
  <conditionalFormatting sqref="P117">
    <cfRule type="cellIs" dxfId="2197" priority="1501" operator="equal">
      <formula>"Catastrófico"</formula>
    </cfRule>
    <cfRule type="cellIs" dxfId="2196" priority="1502" operator="equal">
      <formula>"Mayor"</formula>
    </cfRule>
    <cfRule type="cellIs" dxfId="2195" priority="1503" operator="equal">
      <formula>"Moderado"</formula>
    </cfRule>
    <cfRule type="cellIs" dxfId="2194" priority="1504" operator="equal">
      <formula>"Menor"</formula>
    </cfRule>
    <cfRule type="cellIs" dxfId="2193" priority="1505" operator="equal">
      <formula>"Leve"</formula>
    </cfRule>
  </conditionalFormatting>
  <conditionalFormatting sqref="Q117">
    <cfRule type="cellIs" dxfId="2192" priority="1497" operator="equal">
      <formula>"Extremo"</formula>
    </cfRule>
    <cfRule type="cellIs" dxfId="2191" priority="1498" operator="equal">
      <formula>"Alto"</formula>
    </cfRule>
    <cfRule type="cellIs" dxfId="2190" priority="1499" operator="equal">
      <formula>"Moderado"</formula>
    </cfRule>
    <cfRule type="cellIs" dxfId="2189" priority="1500" operator="equal">
      <formula>"Bajo"</formula>
    </cfRule>
  </conditionalFormatting>
  <conditionalFormatting sqref="AH117">
    <cfRule type="cellIs" dxfId="2188" priority="1492" operator="equal">
      <formula>"Muy Alta"</formula>
    </cfRule>
    <cfRule type="cellIs" dxfId="2187" priority="1493" operator="equal">
      <formula>"Alta"</formula>
    </cfRule>
    <cfRule type="cellIs" dxfId="2186" priority="1494" operator="equal">
      <formula>"Media"</formula>
    </cfRule>
    <cfRule type="cellIs" dxfId="2185" priority="1495" operator="equal">
      <formula>"Baja"</formula>
    </cfRule>
    <cfRule type="cellIs" dxfId="2184" priority="1496" operator="equal">
      <formula>"Muy Baja"</formula>
    </cfRule>
  </conditionalFormatting>
  <conditionalFormatting sqref="AJ117">
    <cfRule type="cellIs" dxfId="2183" priority="1487" operator="equal">
      <formula>"Catastrófico"</formula>
    </cfRule>
    <cfRule type="cellIs" dxfId="2182" priority="1488" operator="equal">
      <formula>"Mayor"</formula>
    </cfRule>
    <cfRule type="cellIs" dxfId="2181" priority="1489" operator="equal">
      <formula>"Moderado"</formula>
    </cfRule>
    <cfRule type="cellIs" dxfId="2180" priority="1490" operator="equal">
      <formula>"Menor"</formula>
    </cfRule>
    <cfRule type="cellIs" dxfId="2179" priority="1491" operator="equal">
      <formula>"Leve"</formula>
    </cfRule>
  </conditionalFormatting>
  <conditionalFormatting sqref="AL117">
    <cfRule type="cellIs" dxfId="2178" priority="1483" operator="equal">
      <formula>"Extremo"</formula>
    </cfRule>
    <cfRule type="cellIs" dxfId="2177" priority="1484" operator="equal">
      <formula>"Alto"</formula>
    </cfRule>
    <cfRule type="cellIs" dxfId="2176" priority="1485" operator="equal">
      <formula>"Moderado"</formula>
    </cfRule>
    <cfRule type="cellIs" dxfId="2175" priority="1486" operator="equal">
      <formula>"Bajo"</formula>
    </cfRule>
  </conditionalFormatting>
  <conditionalFormatting sqref="N117">
    <cfRule type="cellIs" dxfId="2174" priority="1474" operator="equal">
      <formula>"Moderado"</formula>
    </cfRule>
    <cfRule type="cellIs" dxfId="2173" priority="1475" operator="equal">
      <formula>"Mayor"</formula>
    </cfRule>
    <cfRule type="cellIs" dxfId="2172" priority="1481" operator="equal">
      <formula>"Catastrófico"</formula>
    </cfRule>
  </conditionalFormatting>
  <conditionalFormatting sqref="O117">
    <cfRule type="cellIs" dxfId="2171" priority="1476" operator="equal">
      <formula>"Catastrófico"</formula>
    </cfRule>
    <cfRule type="cellIs" dxfId="2170" priority="1477" operator="equal">
      <formula>"Mayor"</formula>
    </cfRule>
    <cfRule type="cellIs" dxfId="2169" priority="1478" operator="equal">
      <formula>"Moderado"</formula>
    </cfRule>
    <cfRule type="cellIs" dxfId="2168" priority="1479" operator="equal">
      <formula>"Menor"</formula>
    </cfRule>
    <cfRule type="cellIs" dxfId="2167" priority="1480" operator="equal">
      <formula>"Leve"</formula>
    </cfRule>
  </conditionalFormatting>
  <conditionalFormatting sqref="L183">
    <cfRule type="cellIs" dxfId="2166" priority="1236" operator="equal">
      <formula>"Rara vez"</formula>
    </cfRule>
    <cfRule type="cellIs" dxfId="2165" priority="1260" operator="equal">
      <formula>"Improbable"</formula>
    </cfRule>
    <cfRule type="cellIs" dxfId="2164" priority="1261" operator="equal">
      <formula>"Posible"</formula>
    </cfRule>
    <cfRule type="cellIs" dxfId="2163" priority="1262" operator="equal">
      <formula>"Probable"</formula>
    </cfRule>
    <cfRule type="cellIs" dxfId="2162" priority="1263" operator="equal">
      <formula>"Casi seguro"</formula>
    </cfRule>
    <cfRule type="cellIs" dxfId="2161" priority="1264" operator="equal">
      <formula>"Muy Baja"</formula>
    </cfRule>
  </conditionalFormatting>
  <conditionalFormatting sqref="P183">
    <cfRule type="cellIs" dxfId="2160" priority="1255" operator="equal">
      <formula>"Catastrófico"</formula>
    </cfRule>
    <cfRule type="cellIs" dxfId="2159" priority="1256" operator="equal">
      <formula>"Mayor"</formula>
    </cfRule>
    <cfRule type="cellIs" dxfId="2158" priority="1257" operator="equal">
      <formula>"Moderado"</formula>
    </cfRule>
    <cfRule type="cellIs" dxfId="2157" priority="1258" operator="equal">
      <formula>"Menor"</formula>
    </cfRule>
    <cfRule type="cellIs" dxfId="2156" priority="1259" operator="equal">
      <formula>"Leve"</formula>
    </cfRule>
  </conditionalFormatting>
  <conditionalFormatting sqref="Q183">
    <cfRule type="cellIs" dxfId="2155" priority="1251" operator="equal">
      <formula>"Extremo"</formula>
    </cfRule>
    <cfRule type="cellIs" dxfId="2154" priority="1252" operator="equal">
      <formula>"Alto"</formula>
    </cfRule>
    <cfRule type="cellIs" dxfId="2153" priority="1253" operator="equal">
      <formula>"Moderado"</formula>
    </cfRule>
    <cfRule type="cellIs" dxfId="2152" priority="1254" operator="equal">
      <formula>"Bajo"</formula>
    </cfRule>
  </conditionalFormatting>
  <conditionalFormatting sqref="AH183">
    <cfRule type="cellIs" dxfId="2151" priority="1246" operator="equal">
      <formula>"Muy Alta"</formula>
    </cfRule>
    <cfRule type="cellIs" dxfId="2150" priority="1247" operator="equal">
      <formula>"Alta"</formula>
    </cfRule>
    <cfRule type="cellIs" dxfId="2149" priority="1248" operator="equal">
      <formula>"Media"</formula>
    </cfRule>
    <cfRule type="cellIs" dxfId="2148" priority="1249" operator="equal">
      <formula>"Baja"</formula>
    </cfRule>
    <cfRule type="cellIs" dxfId="2147" priority="1250" operator="equal">
      <formula>"Muy Baja"</formula>
    </cfRule>
  </conditionalFormatting>
  <conditionalFormatting sqref="AJ183">
    <cfRule type="cellIs" dxfId="2146" priority="1241" operator="equal">
      <formula>"Catastrófico"</formula>
    </cfRule>
    <cfRule type="cellIs" dxfId="2145" priority="1242" operator="equal">
      <formula>"Mayor"</formula>
    </cfRule>
    <cfRule type="cellIs" dxfId="2144" priority="1243" operator="equal">
      <formula>"Moderado"</formula>
    </cfRule>
    <cfRule type="cellIs" dxfId="2143" priority="1244" operator="equal">
      <formula>"Menor"</formula>
    </cfRule>
    <cfRule type="cellIs" dxfId="2142" priority="1245" operator="equal">
      <formula>"Leve"</formula>
    </cfRule>
  </conditionalFormatting>
  <conditionalFormatting sqref="AL183">
    <cfRule type="cellIs" dxfId="2141" priority="1237" operator="equal">
      <formula>"Extremo"</formula>
    </cfRule>
    <cfRule type="cellIs" dxfId="2140" priority="1238" operator="equal">
      <formula>"Alto"</formula>
    </cfRule>
    <cfRule type="cellIs" dxfId="2139" priority="1239" operator="equal">
      <formula>"Moderado"</formula>
    </cfRule>
    <cfRule type="cellIs" dxfId="2138" priority="1240" operator="equal">
      <formula>"Bajo"</formula>
    </cfRule>
  </conditionalFormatting>
  <conditionalFormatting sqref="N183">
    <cfRule type="cellIs" dxfId="2137" priority="1228" operator="equal">
      <formula>"Moderado"</formula>
    </cfRule>
    <cfRule type="cellIs" dxfId="2136" priority="1229" operator="equal">
      <formula>"Mayor"</formula>
    </cfRule>
    <cfRule type="cellIs" dxfId="2135" priority="1235" operator="equal">
      <formula>"Catastrófico"</formula>
    </cfRule>
  </conditionalFormatting>
  <conditionalFormatting sqref="O183">
    <cfRule type="cellIs" dxfId="2134" priority="1230" operator="equal">
      <formula>"Catastrófico"</formula>
    </cfRule>
    <cfRule type="cellIs" dxfId="2133" priority="1231" operator="equal">
      <formula>"Mayor"</formula>
    </cfRule>
    <cfRule type="cellIs" dxfId="2132" priority="1232" operator="equal">
      <formula>"Moderado"</formula>
    </cfRule>
    <cfRule type="cellIs" dxfId="2131" priority="1233" operator="equal">
      <formula>"Menor"</formula>
    </cfRule>
    <cfRule type="cellIs" dxfId="2130" priority="1234" operator="equal">
      <formula>"Leve"</formula>
    </cfRule>
  </conditionalFormatting>
  <conditionalFormatting sqref="AA183:AA186 AC183:AC186">
    <cfRule type="cellIs" dxfId="2129" priority="1225" operator="equal">
      <formula>"DÉBIL"</formula>
    </cfRule>
    <cfRule type="cellIs" dxfId="2128" priority="1226" operator="equal">
      <formula>"MODERADO"</formula>
    </cfRule>
    <cfRule type="cellIs" dxfId="2127" priority="1227" operator="equal">
      <formula>"FUERTE"</formula>
    </cfRule>
  </conditionalFormatting>
  <conditionalFormatting sqref="AF183">
    <cfRule type="cellIs" dxfId="2126" priority="1222" operator="equal">
      <formula>"MODERADO"</formula>
    </cfRule>
    <cfRule type="cellIs" dxfId="2125" priority="1223" operator="equal">
      <formula>"DÉBIL"</formula>
    </cfRule>
    <cfRule type="cellIs" dxfId="2124" priority="1224" operator="equal">
      <formula>"FUERTE"</formula>
    </cfRule>
  </conditionalFormatting>
  <conditionalFormatting sqref="L85">
    <cfRule type="cellIs" dxfId="2123" priority="1193" operator="equal">
      <formula>"Rara vez"</formula>
    </cfRule>
    <cfRule type="cellIs" dxfId="2122" priority="1217" operator="equal">
      <formula>"Improbable"</formula>
    </cfRule>
    <cfRule type="cellIs" dxfId="2121" priority="1218" operator="equal">
      <formula>"Posible"</formula>
    </cfRule>
    <cfRule type="cellIs" dxfId="2120" priority="1219" operator="equal">
      <formula>"Probable"</formula>
    </cfRule>
    <cfRule type="cellIs" dxfId="2119" priority="1220" operator="equal">
      <formula>"Casi seguro"</formula>
    </cfRule>
    <cfRule type="cellIs" dxfId="2118" priority="1221" operator="equal">
      <formula>"Muy Baja"</formula>
    </cfRule>
  </conditionalFormatting>
  <conditionalFormatting sqref="P85">
    <cfRule type="cellIs" dxfId="2117" priority="1212" operator="equal">
      <formula>"Catastrófico"</formula>
    </cfRule>
    <cfRule type="cellIs" dxfId="2116" priority="1213" operator="equal">
      <formula>"Mayor"</formula>
    </cfRule>
    <cfRule type="cellIs" dxfId="2115" priority="1214" operator="equal">
      <formula>"Moderado"</formula>
    </cfRule>
    <cfRule type="cellIs" dxfId="2114" priority="1215" operator="equal">
      <formula>"Menor"</formula>
    </cfRule>
    <cfRule type="cellIs" dxfId="2113" priority="1216" operator="equal">
      <formula>"Leve"</formula>
    </cfRule>
  </conditionalFormatting>
  <conditionalFormatting sqref="Q85">
    <cfRule type="cellIs" dxfId="2112" priority="1208" operator="equal">
      <formula>"Extremo"</formula>
    </cfRule>
    <cfRule type="cellIs" dxfId="2111" priority="1209" operator="equal">
      <formula>"Alto"</formula>
    </cfRule>
    <cfRule type="cellIs" dxfId="2110" priority="1210" operator="equal">
      <formula>"Moderado"</formula>
    </cfRule>
    <cfRule type="cellIs" dxfId="2109" priority="1211" operator="equal">
      <formula>"Bajo"</formula>
    </cfRule>
  </conditionalFormatting>
  <conditionalFormatting sqref="AH85">
    <cfRule type="cellIs" dxfId="2108" priority="1203" operator="equal">
      <formula>"Muy Alta"</formula>
    </cfRule>
    <cfRule type="cellIs" dxfId="2107" priority="1204" operator="equal">
      <formula>"Alta"</formula>
    </cfRule>
    <cfRule type="cellIs" dxfId="2106" priority="1205" operator="equal">
      <formula>"Media"</formula>
    </cfRule>
    <cfRule type="cellIs" dxfId="2105" priority="1206" operator="equal">
      <formula>"Baja"</formula>
    </cfRule>
    <cfRule type="cellIs" dxfId="2104" priority="1207" operator="equal">
      <formula>"Muy Baja"</formula>
    </cfRule>
  </conditionalFormatting>
  <conditionalFormatting sqref="AJ85">
    <cfRule type="cellIs" dxfId="2103" priority="1198" operator="equal">
      <formula>"Catastrófico"</formula>
    </cfRule>
    <cfRule type="cellIs" dxfId="2102" priority="1199" operator="equal">
      <formula>"Mayor"</formula>
    </cfRule>
    <cfRule type="cellIs" dxfId="2101" priority="1200" operator="equal">
      <formula>"Moderado"</formula>
    </cfRule>
    <cfRule type="cellIs" dxfId="2100" priority="1201" operator="equal">
      <formula>"Menor"</formula>
    </cfRule>
    <cfRule type="cellIs" dxfId="2099" priority="1202" operator="equal">
      <formula>"Leve"</formula>
    </cfRule>
  </conditionalFormatting>
  <conditionalFormatting sqref="AL85">
    <cfRule type="cellIs" dxfId="2098" priority="1194" operator="equal">
      <formula>"Extremo"</formula>
    </cfRule>
    <cfRule type="cellIs" dxfId="2097" priority="1195" operator="equal">
      <formula>"Alto"</formula>
    </cfRule>
    <cfRule type="cellIs" dxfId="2096" priority="1196" operator="equal">
      <formula>"Moderado"</formula>
    </cfRule>
    <cfRule type="cellIs" dxfId="2095" priority="1197" operator="equal">
      <formula>"Bajo"</formula>
    </cfRule>
  </conditionalFormatting>
  <conditionalFormatting sqref="N85">
    <cfRule type="cellIs" dxfId="2094" priority="1185" operator="equal">
      <formula>"Moderado"</formula>
    </cfRule>
    <cfRule type="cellIs" dxfId="2093" priority="1186" operator="equal">
      <formula>"Mayor"</formula>
    </cfRule>
    <cfRule type="cellIs" dxfId="2092" priority="1192" operator="equal">
      <formula>"Catastrófico"</formula>
    </cfRule>
  </conditionalFormatting>
  <conditionalFormatting sqref="O85">
    <cfRule type="cellIs" dxfId="2091" priority="1187" operator="equal">
      <formula>"Catastrófico"</formula>
    </cfRule>
    <cfRule type="cellIs" dxfId="2090" priority="1188" operator="equal">
      <formula>"Mayor"</formula>
    </cfRule>
    <cfRule type="cellIs" dxfId="2089" priority="1189" operator="equal">
      <formula>"Moderado"</formula>
    </cfRule>
    <cfRule type="cellIs" dxfId="2088" priority="1190" operator="equal">
      <formula>"Menor"</formula>
    </cfRule>
    <cfRule type="cellIs" dxfId="2087" priority="1191" operator="equal">
      <formula>"Leve"</formula>
    </cfRule>
  </conditionalFormatting>
  <conditionalFormatting sqref="AA85 AC85">
    <cfRule type="cellIs" dxfId="2086" priority="1182" operator="equal">
      <formula>"DÉBIL"</formula>
    </cfRule>
    <cfRule type="cellIs" dxfId="2085" priority="1183" operator="equal">
      <formula>"MODERADO"</formula>
    </cfRule>
    <cfRule type="cellIs" dxfId="2084" priority="1184" operator="equal">
      <formula>"FUERTE"</formula>
    </cfRule>
  </conditionalFormatting>
  <conditionalFormatting sqref="AF85">
    <cfRule type="cellIs" dxfId="2083" priority="1179" operator="equal">
      <formula>"MODERADO"</formula>
    </cfRule>
    <cfRule type="cellIs" dxfId="2082" priority="1180" operator="equal">
      <formula>"DÉBIL"</formula>
    </cfRule>
    <cfRule type="cellIs" dxfId="2081" priority="1181" operator="equal">
      <formula>"FUERTE"</formula>
    </cfRule>
  </conditionalFormatting>
  <conditionalFormatting sqref="L89">
    <cfRule type="cellIs" dxfId="2080" priority="1070" operator="equal">
      <formula>"Rara vez"</formula>
    </cfRule>
    <cfRule type="cellIs" dxfId="2079" priority="1094" operator="equal">
      <formula>"Improbable"</formula>
    </cfRule>
    <cfRule type="cellIs" dxfId="2078" priority="1095" operator="equal">
      <formula>"Posible"</formula>
    </cfRule>
    <cfRule type="cellIs" dxfId="2077" priority="1096" operator="equal">
      <formula>"Probable"</formula>
    </cfRule>
    <cfRule type="cellIs" dxfId="2076" priority="1097" operator="equal">
      <formula>"Casi seguro"</formula>
    </cfRule>
    <cfRule type="cellIs" dxfId="2075" priority="1098" operator="equal">
      <formula>"Muy Baja"</formula>
    </cfRule>
  </conditionalFormatting>
  <conditionalFormatting sqref="P89">
    <cfRule type="cellIs" dxfId="2074" priority="1089" operator="equal">
      <formula>"Catastrófico"</formula>
    </cfRule>
    <cfRule type="cellIs" dxfId="2073" priority="1090" operator="equal">
      <formula>"Mayor"</formula>
    </cfRule>
    <cfRule type="cellIs" dxfId="2072" priority="1091" operator="equal">
      <formula>"Moderado"</formula>
    </cfRule>
    <cfRule type="cellIs" dxfId="2071" priority="1092" operator="equal">
      <formula>"Menor"</formula>
    </cfRule>
    <cfRule type="cellIs" dxfId="2070" priority="1093" operator="equal">
      <formula>"Leve"</formula>
    </cfRule>
  </conditionalFormatting>
  <conditionalFormatting sqref="Q89">
    <cfRule type="cellIs" dxfId="2069" priority="1085" operator="equal">
      <formula>"Extremo"</formula>
    </cfRule>
    <cfRule type="cellIs" dxfId="2068" priority="1086" operator="equal">
      <formula>"Alto"</formula>
    </cfRule>
    <cfRule type="cellIs" dxfId="2067" priority="1087" operator="equal">
      <formula>"Moderado"</formula>
    </cfRule>
    <cfRule type="cellIs" dxfId="2066" priority="1088" operator="equal">
      <formula>"Bajo"</formula>
    </cfRule>
  </conditionalFormatting>
  <conditionalFormatting sqref="AH89">
    <cfRule type="cellIs" dxfId="2065" priority="1080" operator="equal">
      <formula>"Muy Alta"</formula>
    </cfRule>
    <cfRule type="cellIs" dxfId="2064" priority="1081" operator="equal">
      <formula>"Alta"</formula>
    </cfRule>
    <cfRule type="cellIs" dxfId="2063" priority="1082" operator="equal">
      <formula>"Media"</formula>
    </cfRule>
    <cfRule type="cellIs" dxfId="2062" priority="1083" operator="equal">
      <formula>"Baja"</formula>
    </cfRule>
    <cfRule type="cellIs" dxfId="2061" priority="1084" operator="equal">
      <formula>"Muy Baja"</formula>
    </cfRule>
  </conditionalFormatting>
  <conditionalFormatting sqref="AJ89">
    <cfRule type="cellIs" dxfId="2060" priority="1075" operator="equal">
      <formula>"Catastrófico"</formula>
    </cfRule>
    <cfRule type="cellIs" dxfId="2059" priority="1076" operator="equal">
      <formula>"Mayor"</formula>
    </cfRule>
    <cfRule type="cellIs" dxfId="2058" priority="1077" operator="equal">
      <formula>"Moderado"</formula>
    </cfRule>
    <cfRule type="cellIs" dxfId="2057" priority="1078" operator="equal">
      <formula>"Menor"</formula>
    </cfRule>
    <cfRule type="cellIs" dxfId="2056" priority="1079" operator="equal">
      <formula>"Leve"</formula>
    </cfRule>
  </conditionalFormatting>
  <conditionalFormatting sqref="AL89">
    <cfRule type="cellIs" dxfId="2055" priority="1071" operator="equal">
      <formula>"Extremo"</formula>
    </cfRule>
    <cfRule type="cellIs" dxfId="2054" priority="1072" operator="equal">
      <formula>"Alto"</formula>
    </cfRule>
    <cfRule type="cellIs" dxfId="2053" priority="1073" operator="equal">
      <formula>"Moderado"</formula>
    </cfRule>
    <cfRule type="cellIs" dxfId="2052" priority="1074" operator="equal">
      <formula>"Bajo"</formula>
    </cfRule>
  </conditionalFormatting>
  <conditionalFormatting sqref="N89">
    <cfRule type="cellIs" dxfId="2051" priority="1062" operator="equal">
      <formula>"Moderado"</formula>
    </cfRule>
    <cfRule type="cellIs" dxfId="2050" priority="1063" operator="equal">
      <formula>"Mayor"</formula>
    </cfRule>
    <cfRule type="cellIs" dxfId="2049" priority="1069" operator="equal">
      <formula>"Catastrófico"</formula>
    </cfRule>
  </conditionalFormatting>
  <conditionalFormatting sqref="O89">
    <cfRule type="cellIs" dxfId="2048" priority="1064" operator="equal">
      <formula>"Catastrófico"</formula>
    </cfRule>
    <cfRule type="cellIs" dxfId="2047" priority="1065" operator="equal">
      <formula>"Mayor"</formula>
    </cfRule>
    <cfRule type="cellIs" dxfId="2046" priority="1066" operator="equal">
      <formula>"Moderado"</formula>
    </cfRule>
    <cfRule type="cellIs" dxfId="2045" priority="1067" operator="equal">
      <formula>"Menor"</formula>
    </cfRule>
    <cfRule type="cellIs" dxfId="2044" priority="1068" operator="equal">
      <formula>"Leve"</formula>
    </cfRule>
  </conditionalFormatting>
  <conditionalFormatting sqref="AA89 AC89">
    <cfRule type="cellIs" dxfId="2043" priority="1059" operator="equal">
      <formula>"DÉBIL"</formula>
    </cfRule>
    <cfRule type="cellIs" dxfId="2042" priority="1060" operator="equal">
      <formula>"MODERADO"</formula>
    </cfRule>
    <cfRule type="cellIs" dxfId="2041" priority="1061" operator="equal">
      <formula>"FUERTE"</formula>
    </cfRule>
  </conditionalFormatting>
  <conditionalFormatting sqref="AF89">
    <cfRule type="cellIs" dxfId="2040" priority="1056" operator="equal">
      <formula>"MODERADO"</formula>
    </cfRule>
    <cfRule type="cellIs" dxfId="2039" priority="1057" operator="equal">
      <formula>"DÉBIL"</formula>
    </cfRule>
    <cfRule type="cellIs" dxfId="2038" priority="1058" operator="equal">
      <formula>"FUERTE"</formula>
    </cfRule>
  </conditionalFormatting>
  <conditionalFormatting sqref="L90">
    <cfRule type="cellIs" dxfId="2037" priority="1027" operator="equal">
      <formula>"Rara vez"</formula>
    </cfRule>
    <cfRule type="cellIs" dxfId="2036" priority="1051" operator="equal">
      <formula>"Improbable"</formula>
    </cfRule>
    <cfRule type="cellIs" dxfId="2035" priority="1052" operator="equal">
      <formula>"Posible"</formula>
    </cfRule>
    <cfRule type="cellIs" dxfId="2034" priority="1053" operator="equal">
      <formula>"Probable"</formula>
    </cfRule>
    <cfRule type="cellIs" dxfId="2033" priority="1054" operator="equal">
      <formula>"Casi seguro"</formula>
    </cfRule>
    <cfRule type="cellIs" dxfId="2032" priority="1055" operator="equal">
      <formula>"Muy Baja"</formula>
    </cfRule>
  </conditionalFormatting>
  <conditionalFormatting sqref="P90">
    <cfRule type="cellIs" dxfId="2031" priority="1046" operator="equal">
      <formula>"Catastrófico"</formula>
    </cfRule>
    <cfRule type="cellIs" dxfId="2030" priority="1047" operator="equal">
      <formula>"Mayor"</formula>
    </cfRule>
    <cfRule type="cellIs" dxfId="2029" priority="1048" operator="equal">
      <formula>"Moderado"</formula>
    </cfRule>
    <cfRule type="cellIs" dxfId="2028" priority="1049" operator="equal">
      <formula>"Menor"</formula>
    </cfRule>
    <cfRule type="cellIs" dxfId="2027" priority="1050" operator="equal">
      <formula>"Leve"</formula>
    </cfRule>
  </conditionalFormatting>
  <conditionalFormatting sqref="Q90">
    <cfRule type="cellIs" dxfId="2026" priority="1042" operator="equal">
      <formula>"Extremo"</formula>
    </cfRule>
    <cfRule type="cellIs" dxfId="2025" priority="1043" operator="equal">
      <formula>"Alto"</formula>
    </cfRule>
    <cfRule type="cellIs" dxfId="2024" priority="1044" operator="equal">
      <formula>"Moderado"</formula>
    </cfRule>
    <cfRule type="cellIs" dxfId="2023" priority="1045" operator="equal">
      <formula>"Bajo"</formula>
    </cfRule>
  </conditionalFormatting>
  <conditionalFormatting sqref="AH90">
    <cfRule type="cellIs" dxfId="2022" priority="1037" operator="equal">
      <formula>"Muy Alta"</formula>
    </cfRule>
    <cfRule type="cellIs" dxfId="2021" priority="1038" operator="equal">
      <formula>"Alta"</formula>
    </cfRule>
    <cfRule type="cellIs" dxfId="2020" priority="1039" operator="equal">
      <formula>"Media"</formula>
    </cfRule>
    <cfRule type="cellIs" dxfId="2019" priority="1040" operator="equal">
      <formula>"Baja"</formula>
    </cfRule>
    <cfRule type="cellIs" dxfId="2018" priority="1041" operator="equal">
      <formula>"Muy Baja"</formula>
    </cfRule>
  </conditionalFormatting>
  <conditionalFormatting sqref="AJ90">
    <cfRule type="cellIs" dxfId="2017" priority="1032" operator="equal">
      <formula>"Catastrófico"</formula>
    </cfRule>
    <cfRule type="cellIs" dxfId="2016" priority="1033" operator="equal">
      <formula>"Mayor"</formula>
    </cfRule>
    <cfRule type="cellIs" dxfId="2015" priority="1034" operator="equal">
      <formula>"Moderado"</formula>
    </cfRule>
    <cfRule type="cellIs" dxfId="2014" priority="1035" operator="equal">
      <formula>"Menor"</formula>
    </cfRule>
    <cfRule type="cellIs" dxfId="2013" priority="1036" operator="equal">
      <formula>"Leve"</formula>
    </cfRule>
  </conditionalFormatting>
  <conditionalFormatting sqref="AL90">
    <cfRule type="cellIs" dxfId="2012" priority="1028" operator="equal">
      <formula>"Extremo"</formula>
    </cfRule>
    <cfRule type="cellIs" dxfId="2011" priority="1029" operator="equal">
      <formula>"Alto"</formula>
    </cfRule>
    <cfRule type="cellIs" dxfId="2010" priority="1030" operator="equal">
      <formula>"Moderado"</formula>
    </cfRule>
    <cfRule type="cellIs" dxfId="2009" priority="1031" operator="equal">
      <formula>"Bajo"</formula>
    </cfRule>
  </conditionalFormatting>
  <conditionalFormatting sqref="N90">
    <cfRule type="cellIs" dxfId="2008" priority="1019" operator="equal">
      <formula>"Moderado"</formula>
    </cfRule>
    <cfRule type="cellIs" dxfId="2007" priority="1020" operator="equal">
      <formula>"Mayor"</formula>
    </cfRule>
    <cfRule type="cellIs" dxfId="2006" priority="1026" operator="equal">
      <formula>"Catastrófico"</formula>
    </cfRule>
  </conditionalFormatting>
  <conditionalFormatting sqref="O90">
    <cfRule type="cellIs" dxfId="2005" priority="1021" operator="equal">
      <formula>"Catastrófico"</formula>
    </cfRule>
    <cfRule type="cellIs" dxfId="2004" priority="1022" operator="equal">
      <formula>"Mayor"</formula>
    </cfRule>
    <cfRule type="cellIs" dxfId="2003" priority="1023" operator="equal">
      <formula>"Moderado"</formula>
    </cfRule>
    <cfRule type="cellIs" dxfId="2002" priority="1024" operator="equal">
      <formula>"Menor"</formula>
    </cfRule>
    <cfRule type="cellIs" dxfId="2001" priority="1025" operator="equal">
      <formula>"Leve"</formula>
    </cfRule>
  </conditionalFormatting>
  <conditionalFormatting sqref="AA90 AC90">
    <cfRule type="cellIs" dxfId="2000" priority="1016" operator="equal">
      <formula>"DÉBIL"</formula>
    </cfRule>
    <cfRule type="cellIs" dxfId="1999" priority="1017" operator="equal">
      <formula>"MODERADO"</formula>
    </cfRule>
    <cfRule type="cellIs" dxfId="1998" priority="1018" operator="equal">
      <formula>"FUERTE"</formula>
    </cfRule>
  </conditionalFormatting>
  <conditionalFormatting sqref="AF90">
    <cfRule type="cellIs" dxfId="1997" priority="1013" operator="equal">
      <formula>"MODERADO"</formula>
    </cfRule>
    <cfRule type="cellIs" dxfId="1996" priority="1014" operator="equal">
      <formula>"DÉBIL"</formula>
    </cfRule>
    <cfRule type="cellIs" dxfId="1995" priority="1015" operator="equal">
      <formula>"FUERTE"</formula>
    </cfRule>
  </conditionalFormatting>
  <conditionalFormatting sqref="L129">
    <cfRule type="cellIs" dxfId="1994" priority="984" operator="equal">
      <formula>"Rara vez"</formula>
    </cfRule>
    <cfRule type="cellIs" dxfId="1993" priority="1008" operator="equal">
      <formula>"Improbable"</formula>
    </cfRule>
    <cfRule type="cellIs" dxfId="1992" priority="1009" operator="equal">
      <formula>"Posible"</formula>
    </cfRule>
    <cfRule type="cellIs" dxfId="1991" priority="1010" operator="equal">
      <formula>"Probable"</formula>
    </cfRule>
    <cfRule type="cellIs" dxfId="1990" priority="1011" operator="equal">
      <formula>"Casi seguro"</formula>
    </cfRule>
    <cfRule type="cellIs" dxfId="1989" priority="1012" operator="equal">
      <formula>"Muy Baja"</formula>
    </cfRule>
  </conditionalFormatting>
  <conditionalFormatting sqref="P129">
    <cfRule type="cellIs" dxfId="1988" priority="1003" operator="equal">
      <formula>"Catastrófico"</formula>
    </cfRule>
    <cfRule type="cellIs" dxfId="1987" priority="1004" operator="equal">
      <formula>"Mayor"</formula>
    </cfRule>
    <cfRule type="cellIs" dxfId="1986" priority="1005" operator="equal">
      <formula>"Moderado"</formula>
    </cfRule>
    <cfRule type="cellIs" dxfId="1985" priority="1006" operator="equal">
      <formula>"Menor"</formula>
    </cfRule>
    <cfRule type="cellIs" dxfId="1984" priority="1007" operator="equal">
      <formula>"Leve"</formula>
    </cfRule>
  </conditionalFormatting>
  <conditionalFormatting sqref="Q129">
    <cfRule type="cellIs" dxfId="1983" priority="999" operator="equal">
      <formula>"Extremo"</formula>
    </cfRule>
    <cfRule type="cellIs" dxfId="1982" priority="1000" operator="equal">
      <formula>"Alto"</formula>
    </cfRule>
    <cfRule type="cellIs" dxfId="1981" priority="1001" operator="equal">
      <formula>"Moderado"</formula>
    </cfRule>
    <cfRule type="cellIs" dxfId="1980" priority="1002" operator="equal">
      <formula>"Bajo"</formula>
    </cfRule>
  </conditionalFormatting>
  <conditionalFormatting sqref="AH129">
    <cfRule type="cellIs" dxfId="1979" priority="994" operator="equal">
      <formula>"Muy Alta"</formula>
    </cfRule>
    <cfRule type="cellIs" dxfId="1978" priority="995" operator="equal">
      <formula>"Alta"</formula>
    </cfRule>
    <cfRule type="cellIs" dxfId="1977" priority="996" operator="equal">
      <formula>"Media"</formula>
    </cfRule>
    <cfRule type="cellIs" dxfId="1976" priority="997" operator="equal">
      <formula>"Baja"</formula>
    </cfRule>
    <cfRule type="cellIs" dxfId="1975" priority="998" operator="equal">
      <formula>"Muy Baja"</formula>
    </cfRule>
  </conditionalFormatting>
  <conditionalFormatting sqref="AJ129">
    <cfRule type="cellIs" dxfId="1974" priority="989" operator="equal">
      <formula>"Catastrófico"</formula>
    </cfRule>
    <cfRule type="cellIs" dxfId="1973" priority="990" operator="equal">
      <formula>"Mayor"</formula>
    </cfRule>
    <cfRule type="cellIs" dxfId="1972" priority="991" operator="equal">
      <formula>"Moderado"</formula>
    </cfRule>
    <cfRule type="cellIs" dxfId="1971" priority="992" operator="equal">
      <formula>"Menor"</formula>
    </cfRule>
    <cfRule type="cellIs" dxfId="1970" priority="993" operator="equal">
      <formula>"Leve"</formula>
    </cfRule>
  </conditionalFormatting>
  <conditionalFormatting sqref="AL129">
    <cfRule type="cellIs" dxfId="1969" priority="985" operator="equal">
      <formula>"Extremo"</formula>
    </cfRule>
    <cfRule type="cellIs" dxfId="1968" priority="986" operator="equal">
      <formula>"Alto"</formula>
    </cfRule>
    <cfRule type="cellIs" dxfId="1967" priority="987" operator="equal">
      <formula>"Moderado"</formula>
    </cfRule>
    <cfRule type="cellIs" dxfId="1966" priority="988" operator="equal">
      <formula>"Bajo"</formula>
    </cfRule>
  </conditionalFormatting>
  <conditionalFormatting sqref="N129">
    <cfRule type="cellIs" dxfId="1965" priority="976" operator="equal">
      <formula>"Moderado"</formula>
    </cfRule>
    <cfRule type="cellIs" dxfId="1964" priority="977" operator="equal">
      <formula>"Mayor"</formula>
    </cfRule>
    <cfRule type="cellIs" dxfId="1963" priority="983" operator="equal">
      <formula>"Catastrófico"</formula>
    </cfRule>
  </conditionalFormatting>
  <conditionalFormatting sqref="O129">
    <cfRule type="cellIs" dxfId="1962" priority="978" operator="equal">
      <formula>"Catastrófico"</formula>
    </cfRule>
    <cfRule type="cellIs" dxfId="1961" priority="979" operator="equal">
      <formula>"Mayor"</formula>
    </cfRule>
    <cfRule type="cellIs" dxfId="1960" priority="980" operator="equal">
      <formula>"Moderado"</formula>
    </cfRule>
    <cfRule type="cellIs" dxfId="1959" priority="981" operator="equal">
      <formula>"Menor"</formula>
    </cfRule>
    <cfRule type="cellIs" dxfId="1958" priority="982" operator="equal">
      <formula>"Leve"</formula>
    </cfRule>
  </conditionalFormatting>
  <conditionalFormatting sqref="AL133">
    <cfRule type="cellIs" dxfId="1957" priority="942" operator="equal">
      <formula>"Extremo"</formula>
    </cfRule>
    <cfRule type="cellIs" dxfId="1956" priority="943" operator="equal">
      <formula>"Alto"</formula>
    </cfRule>
    <cfRule type="cellIs" dxfId="1955" priority="944" operator="equal">
      <formula>"Moderado"</formula>
    </cfRule>
    <cfRule type="cellIs" dxfId="1954" priority="945" operator="equal">
      <formula>"Bajo"</formula>
    </cfRule>
  </conditionalFormatting>
  <conditionalFormatting sqref="AA129:AA132 AC129:AC132">
    <cfRule type="cellIs" dxfId="1953" priority="973" operator="equal">
      <formula>"DÉBIL"</formula>
    </cfRule>
    <cfRule type="cellIs" dxfId="1952" priority="974" operator="equal">
      <formula>"MODERADO"</formula>
    </cfRule>
    <cfRule type="cellIs" dxfId="1951" priority="975" operator="equal">
      <formula>"FUERTE"</formula>
    </cfRule>
  </conditionalFormatting>
  <conditionalFormatting sqref="AF129:AF132">
    <cfRule type="cellIs" dxfId="1950" priority="970" operator="equal">
      <formula>"MODERADO"</formula>
    </cfRule>
    <cfRule type="cellIs" dxfId="1949" priority="971" operator="equal">
      <formula>"DÉBIL"</formula>
    </cfRule>
    <cfRule type="cellIs" dxfId="1948" priority="972" operator="equal">
      <formula>"FUERTE"</formula>
    </cfRule>
  </conditionalFormatting>
  <conditionalFormatting sqref="L133">
    <cfRule type="cellIs" dxfId="1947" priority="941" operator="equal">
      <formula>"Rara vez"</formula>
    </cfRule>
    <cfRule type="cellIs" dxfId="1946" priority="965" operator="equal">
      <formula>"Improbable"</formula>
    </cfRule>
    <cfRule type="cellIs" dxfId="1945" priority="966" operator="equal">
      <formula>"Posible"</formula>
    </cfRule>
    <cfRule type="cellIs" dxfId="1944" priority="967" operator="equal">
      <formula>"Probable"</formula>
    </cfRule>
    <cfRule type="cellIs" dxfId="1943" priority="968" operator="equal">
      <formula>"Casi seguro"</formula>
    </cfRule>
    <cfRule type="cellIs" dxfId="1942" priority="969" operator="equal">
      <formula>"Muy Baja"</formula>
    </cfRule>
  </conditionalFormatting>
  <conditionalFormatting sqref="P133">
    <cfRule type="cellIs" dxfId="1941" priority="960" operator="equal">
      <formula>"Catastrófico"</formula>
    </cfRule>
    <cfRule type="cellIs" dxfId="1940" priority="961" operator="equal">
      <formula>"Mayor"</formula>
    </cfRule>
    <cfRule type="cellIs" dxfId="1939" priority="962" operator="equal">
      <formula>"Moderado"</formula>
    </cfRule>
    <cfRule type="cellIs" dxfId="1938" priority="963" operator="equal">
      <formula>"Menor"</formula>
    </cfRule>
    <cfRule type="cellIs" dxfId="1937" priority="964" operator="equal">
      <formula>"Leve"</formula>
    </cfRule>
  </conditionalFormatting>
  <conditionalFormatting sqref="Q133">
    <cfRule type="cellIs" dxfId="1936" priority="956" operator="equal">
      <formula>"Extremo"</formula>
    </cfRule>
    <cfRule type="cellIs" dxfId="1935" priority="957" operator="equal">
      <formula>"Alto"</formula>
    </cfRule>
    <cfRule type="cellIs" dxfId="1934" priority="958" operator="equal">
      <formula>"Moderado"</formula>
    </cfRule>
    <cfRule type="cellIs" dxfId="1933" priority="959" operator="equal">
      <formula>"Bajo"</formula>
    </cfRule>
  </conditionalFormatting>
  <conditionalFormatting sqref="AH133">
    <cfRule type="cellIs" dxfId="1932" priority="951" operator="equal">
      <formula>"Muy Alta"</formula>
    </cfRule>
    <cfRule type="cellIs" dxfId="1931" priority="952" operator="equal">
      <formula>"Alta"</formula>
    </cfRule>
    <cfRule type="cellIs" dxfId="1930" priority="953" operator="equal">
      <formula>"Media"</formula>
    </cfRule>
    <cfRule type="cellIs" dxfId="1929" priority="954" operator="equal">
      <formula>"Baja"</formula>
    </cfRule>
    <cfRule type="cellIs" dxfId="1928" priority="955" operator="equal">
      <formula>"Muy Baja"</formula>
    </cfRule>
  </conditionalFormatting>
  <conditionalFormatting sqref="AJ133">
    <cfRule type="cellIs" dxfId="1927" priority="946" operator="equal">
      <formula>"Catastrófico"</formula>
    </cfRule>
    <cfRule type="cellIs" dxfId="1926" priority="947" operator="equal">
      <formula>"Mayor"</formula>
    </cfRule>
    <cfRule type="cellIs" dxfId="1925" priority="948" operator="equal">
      <formula>"Moderado"</formula>
    </cfRule>
    <cfRule type="cellIs" dxfId="1924" priority="949" operator="equal">
      <formula>"Menor"</formula>
    </cfRule>
    <cfRule type="cellIs" dxfId="1923" priority="950" operator="equal">
      <formula>"Leve"</formula>
    </cfRule>
  </conditionalFormatting>
  <conditionalFormatting sqref="N133">
    <cfRule type="cellIs" dxfId="1922" priority="933" operator="equal">
      <formula>"Moderado"</formula>
    </cfRule>
    <cfRule type="cellIs" dxfId="1921" priority="934" operator="equal">
      <formula>"Mayor"</formula>
    </cfRule>
    <cfRule type="cellIs" dxfId="1920" priority="940" operator="equal">
      <formula>"Catastrófico"</formula>
    </cfRule>
  </conditionalFormatting>
  <conditionalFormatting sqref="O133">
    <cfRule type="cellIs" dxfId="1919" priority="935" operator="equal">
      <formula>"Catastrófico"</formula>
    </cfRule>
    <cfRule type="cellIs" dxfId="1918" priority="936" operator="equal">
      <formula>"Mayor"</formula>
    </cfRule>
    <cfRule type="cellIs" dxfId="1917" priority="937" operator="equal">
      <formula>"Moderado"</formula>
    </cfRule>
    <cfRule type="cellIs" dxfId="1916" priority="938" operator="equal">
      <formula>"Menor"</formula>
    </cfRule>
    <cfRule type="cellIs" dxfId="1915" priority="939" operator="equal">
      <formula>"Leve"</formula>
    </cfRule>
  </conditionalFormatting>
  <conditionalFormatting sqref="AA133:AA135 AC133:AC135 AC144:AC182 AA144:AA182">
    <cfRule type="cellIs" dxfId="1914" priority="930" operator="equal">
      <formula>"DÉBIL"</formula>
    </cfRule>
    <cfRule type="cellIs" dxfId="1913" priority="931" operator="equal">
      <formula>"MODERADO"</formula>
    </cfRule>
    <cfRule type="cellIs" dxfId="1912" priority="932" operator="equal">
      <formula>"FUERTE"</formula>
    </cfRule>
  </conditionalFormatting>
  <conditionalFormatting sqref="AF133:AF135 AF144:AF182">
    <cfRule type="cellIs" dxfId="1911" priority="927" operator="equal">
      <formula>"MODERADO"</formula>
    </cfRule>
    <cfRule type="cellIs" dxfId="1910" priority="928" operator="equal">
      <formula>"DÉBIL"</formula>
    </cfRule>
    <cfRule type="cellIs" dxfId="1909" priority="929" operator="equal">
      <formula>"FUERTE"</formula>
    </cfRule>
  </conditionalFormatting>
  <conditionalFormatting sqref="L120">
    <cfRule type="cellIs" dxfId="1908" priority="898" operator="equal">
      <formula>"Rara vez"</formula>
    </cfRule>
    <cfRule type="cellIs" dxfId="1907" priority="922" operator="equal">
      <formula>"Improbable"</formula>
    </cfRule>
    <cfRule type="cellIs" dxfId="1906" priority="923" operator="equal">
      <formula>"Posible"</formula>
    </cfRule>
    <cfRule type="cellIs" dxfId="1905" priority="924" operator="equal">
      <formula>"Probable"</formula>
    </cfRule>
    <cfRule type="cellIs" dxfId="1904" priority="925" operator="equal">
      <formula>"Casi seguro"</formula>
    </cfRule>
    <cfRule type="cellIs" dxfId="1903" priority="926" operator="equal">
      <formula>"Muy Baja"</formula>
    </cfRule>
  </conditionalFormatting>
  <conditionalFormatting sqref="P120">
    <cfRule type="cellIs" dxfId="1902" priority="917" operator="equal">
      <formula>"Catastrófico"</formula>
    </cfRule>
    <cfRule type="cellIs" dxfId="1901" priority="918" operator="equal">
      <formula>"Mayor"</formula>
    </cfRule>
    <cfRule type="cellIs" dxfId="1900" priority="919" operator="equal">
      <formula>"Moderado"</formula>
    </cfRule>
    <cfRule type="cellIs" dxfId="1899" priority="920" operator="equal">
      <formula>"Menor"</formula>
    </cfRule>
    <cfRule type="cellIs" dxfId="1898" priority="921" operator="equal">
      <formula>"Leve"</formula>
    </cfRule>
  </conditionalFormatting>
  <conditionalFormatting sqref="Q120">
    <cfRule type="cellIs" dxfId="1897" priority="913" operator="equal">
      <formula>"Extremo"</formula>
    </cfRule>
    <cfRule type="cellIs" dxfId="1896" priority="914" operator="equal">
      <formula>"Alto"</formula>
    </cfRule>
    <cfRule type="cellIs" dxfId="1895" priority="915" operator="equal">
      <formula>"Moderado"</formula>
    </cfRule>
    <cfRule type="cellIs" dxfId="1894" priority="916" operator="equal">
      <formula>"Bajo"</formula>
    </cfRule>
  </conditionalFormatting>
  <conditionalFormatting sqref="AH120">
    <cfRule type="cellIs" dxfId="1893" priority="908" operator="equal">
      <formula>"Muy Alta"</formula>
    </cfRule>
    <cfRule type="cellIs" dxfId="1892" priority="909" operator="equal">
      <formula>"Alta"</formula>
    </cfRule>
    <cfRule type="cellIs" dxfId="1891" priority="910" operator="equal">
      <formula>"Media"</formula>
    </cfRule>
    <cfRule type="cellIs" dxfId="1890" priority="911" operator="equal">
      <formula>"Baja"</formula>
    </cfRule>
    <cfRule type="cellIs" dxfId="1889" priority="912" operator="equal">
      <formula>"Muy Baja"</formula>
    </cfRule>
  </conditionalFormatting>
  <conditionalFormatting sqref="AJ120">
    <cfRule type="cellIs" dxfId="1888" priority="903" operator="equal">
      <formula>"Catastrófico"</formula>
    </cfRule>
    <cfRule type="cellIs" dxfId="1887" priority="904" operator="equal">
      <formula>"Mayor"</formula>
    </cfRule>
    <cfRule type="cellIs" dxfId="1886" priority="905" operator="equal">
      <formula>"Moderado"</formula>
    </cfRule>
    <cfRule type="cellIs" dxfId="1885" priority="906" operator="equal">
      <formula>"Menor"</formula>
    </cfRule>
    <cfRule type="cellIs" dxfId="1884" priority="907" operator="equal">
      <formula>"Leve"</formula>
    </cfRule>
  </conditionalFormatting>
  <conditionalFormatting sqref="AL120">
    <cfRule type="cellIs" dxfId="1883" priority="899" operator="equal">
      <formula>"Extremo"</formula>
    </cfRule>
    <cfRule type="cellIs" dxfId="1882" priority="900" operator="equal">
      <formula>"Alto"</formula>
    </cfRule>
    <cfRule type="cellIs" dxfId="1881" priority="901" operator="equal">
      <formula>"Moderado"</formula>
    </cfRule>
    <cfRule type="cellIs" dxfId="1880" priority="902" operator="equal">
      <formula>"Bajo"</formula>
    </cfRule>
  </conditionalFormatting>
  <conditionalFormatting sqref="N120">
    <cfRule type="cellIs" dxfId="1879" priority="890" operator="equal">
      <formula>"Moderado"</formula>
    </cfRule>
    <cfRule type="cellIs" dxfId="1878" priority="891" operator="equal">
      <formula>"Mayor"</formula>
    </cfRule>
    <cfRule type="cellIs" dxfId="1877" priority="897" operator="equal">
      <formula>"Catastrófico"</formula>
    </cfRule>
  </conditionalFormatting>
  <conditionalFormatting sqref="O120">
    <cfRule type="cellIs" dxfId="1876" priority="892" operator="equal">
      <formula>"Catastrófico"</formula>
    </cfRule>
    <cfRule type="cellIs" dxfId="1875" priority="893" operator="equal">
      <formula>"Mayor"</formula>
    </cfRule>
    <cfRule type="cellIs" dxfId="1874" priority="894" operator="equal">
      <formula>"Moderado"</formula>
    </cfRule>
    <cfRule type="cellIs" dxfId="1873" priority="895" operator="equal">
      <formula>"Menor"</formula>
    </cfRule>
    <cfRule type="cellIs" dxfId="1872" priority="896" operator="equal">
      <formula>"Leve"</formula>
    </cfRule>
  </conditionalFormatting>
  <conditionalFormatting sqref="AA120 AC120">
    <cfRule type="cellIs" dxfId="1871" priority="887" operator="equal">
      <formula>"DÉBIL"</formula>
    </cfRule>
    <cfRule type="cellIs" dxfId="1870" priority="888" operator="equal">
      <formula>"MODERADO"</formula>
    </cfRule>
    <cfRule type="cellIs" dxfId="1869" priority="889" operator="equal">
      <formula>"FUERTE"</formula>
    </cfRule>
  </conditionalFormatting>
  <conditionalFormatting sqref="AF120">
    <cfRule type="cellIs" dxfId="1868" priority="884" operator="equal">
      <formula>"MODERADO"</formula>
    </cfRule>
    <cfRule type="cellIs" dxfId="1867" priority="885" operator="equal">
      <formula>"DÉBIL"</formula>
    </cfRule>
    <cfRule type="cellIs" dxfId="1866" priority="886" operator="equal">
      <formula>"FUERTE"</formula>
    </cfRule>
  </conditionalFormatting>
  <conditionalFormatting sqref="AA44:AA47 AC44:AC47 AC64 AA64 AA75:AA84 AC75:AC84 AC50:AC53 AA50:AA53">
    <cfRule type="cellIs" dxfId="1865" priority="844" operator="equal">
      <formula>"DÉBIL"</formula>
    </cfRule>
    <cfRule type="cellIs" dxfId="1864" priority="845" operator="equal">
      <formula>"MODERADO"</formula>
    </cfRule>
    <cfRule type="cellIs" dxfId="1863" priority="846" operator="equal">
      <formula>"FUERTE"</formula>
    </cfRule>
  </conditionalFormatting>
  <conditionalFormatting sqref="AF44:AF47 AF64 AF75:AF84 AF50:AF53">
    <cfRule type="cellIs" dxfId="1862" priority="841" operator="equal">
      <formula>"MODERADO"</formula>
    </cfRule>
    <cfRule type="cellIs" dxfId="1861" priority="842" operator="equal">
      <formula>"DÉBIL"</formula>
    </cfRule>
    <cfRule type="cellIs" dxfId="1860" priority="843" operator="equal">
      <formula>"FUERTE"</formula>
    </cfRule>
  </conditionalFormatting>
  <conditionalFormatting sqref="L11">
    <cfRule type="cellIs" dxfId="1859" priority="812" operator="equal">
      <formula>"Rara vez"</formula>
    </cfRule>
    <cfRule type="cellIs" dxfId="1858" priority="836" operator="equal">
      <formula>"Improbable"</formula>
    </cfRule>
    <cfRule type="cellIs" dxfId="1857" priority="837" operator="equal">
      <formula>"Posible"</formula>
    </cfRule>
    <cfRule type="cellIs" dxfId="1856" priority="838" operator="equal">
      <formula>"Probable"</formula>
    </cfRule>
    <cfRule type="cellIs" dxfId="1855" priority="839" operator="equal">
      <formula>"Casi seguro"</formula>
    </cfRule>
    <cfRule type="cellIs" dxfId="1854" priority="840" operator="equal">
      <formula>"Muy Baja"</formula>
    </cfRule>
  </conditionalFormatting>
  <conditionalFormatting sqref="P11">
    <cfRule type="cellIs" dxfId="1853" priority="831" operator="equal">
      <formula>"Catastrófico"</formula>
    </cfRule>
    <cfRule type="cellIs" dxfId="1852" priority="832" operator="equal">
      <formula>"Mayor"</formula>
    </cfRule>
    <cfRule type="cellIs" dxfId="1851" priority="833" operator="equal">
      <formula>"Moderado"</formula>
    </cfRule>
    <cfRule type="cellIs" dxfId="1850" priority="834" operator="equal">
      <formula>"Menor"</formula>
    </cfRule>
    <cfRule type="cellIs" dxfId="1849" priority="835" operator="equal">
      <formula>"Leve"</formula>
    </cfRule>
  </conditionalFormatting>
  <conditionalFormatting sqref="Q11">
    <cfRule type="cellIs" dxfId="1848" priority="827" operator="equal">
      <formula>"Extremo"</formula>
    </cfRule>
    <cfRule type="cellIs" dxfId="1847" priority="828" operator="equal">
      <formula>"Alto"</formula>
    </cfRule>
    <cfRule type="cellIs" dxfId="1846" priority="829" operator="equal">
      <formula>"Moderado"</formula>
    </cfRule>
    <cfRule type="cellIs" dxfId="1845" priority="830" operator="equal">
      <formula>"Bajo"</formula>
    </cfRule>
  </conditionalFormatting>
  <conditionalFormatting sqref="AH11">
    <cfRule type="cellIs" dxfId="1844" priority="822" operator="equal">
      <formula>"Muy Alta"</formula>
    </cfRule>
    <cfRule type="cellIs" dxfId="1843" priority="823" operator="equal">
      <formula>"Alta"</formula>
    </cfRule>
    <cfRule type="cellIs" dxfId="1842" priority="824" operator="equal">
      <formula>"Media"</formula>
    </cfRule>
    <cfRule type="cellIs" dxfId="1841" priority="825" operator="equal">
      <formula>"Baja"</formula>
    </cfRule>
    <cfRule type="cellIs" dxfId="1840" priority="826" operator="equal">
      <formula>"Muy Baja"</formula>
    </cfRule>
  </conditionalFormatting>
  <conditionalFormatting sqref="AJ11">
    <cfRule type="cellIs" dxfId="1839" priority="817" operator="equal">
      <formula>"Catastrófico"</formula>
    </cfRule>
    <cfRule type="cellIs" dxfId="1838" priority="818" operator="equal">
      <formula>"Mayor"</formula>
    </cfRule>
    <cfRule type="cellIs" dxfId="1837" priority="819" operator="equal">
      <formula>"Moderado"</formula>
    </cfRule>
    <cfRule type="cellIs" dxfId="1836" priority="820" operator="equal">
      <formula>"Menor"</formula>
    </cfRule>
    <cfRule type="cellIs" dxfId="1835" priority="821" operator="equal">
      <formula>"Leve"</formula>
    </cfRule>
  </conditionalFormatting>
  <conditionalFormatting sqref="AL11">
    <cfRule type="cellIs" dxfId="1834" priority="813" operator="equal">
      <formula>"Extremo"</formula>
    </cfRule>
    <cfRule type="cellIs" dxfId="1833" priority="814" operator="equal">
      <formula>"Alto"</formula>
    </cfRule>
    <cfRule type="cellIs" dxfId="1832" priority="815" operator="equal">
      <formula>"Moderado"</formula>
    </cfRule>
    <cfRule type="cellIs" dxfId="1831" priority="816" operator="equal">
      <formula>"Bajo"</formula>
    </cfRule>
  </conditionalFormatting>
  <conditionalFormatting sqref="N11">
    <cfRule type="cellIs" dxfId="1830" priority="804" operator="equal">
      <formula>"Moderado"</formula>
    </cfRule>
    <cfRule type="cellIs" dxfId="1829" priority="805" operator="equal">
      <formula>"Mayor"</formula>
    </cfRule>
    <cfRule type="cellIs" dxfId="1828" priority="811" operator="equal">
      <formula>"Catastrófico"</formula>
    </cfRule>
  </conditionalFormatting>
  <conditionalFormatting sqref="O11">
    <cfRule type="cellIs" dxfId="1827" priority="806" operator="equal">
      <formula>"Catastrófico"</formula>
    </cfRule>
    <cfRule type="cellIs" dxfId="1826" priority="807" operator="equal">
      <formula>"Mayor"</formula>
    </cfRule>
    <cfRule type="cellIs" dxfId="1825" priority="808" operator="equal">
      <formula>"Moderado"</formula>
    </cfRule>
    <cfRule type="cellIs" dxfId="1824" priority="809" operator="equal">
      <formula>"Menor"</formula>
    </cfRule>
    <cfRule type="cellIs" dxfId="1823" priority="810" operator="equal">
      <formula>"Leve"</formula>
    </cfRule>
  </conditionalFormatting>
  <conditionalFormatting sqref="AA11:AA16 AC11:AC16 AC22 AA22 AA28:AA33 AC28:AC33">
    <cfRule type="cellIs" dxfId="1822" priority="801" operator="equal">
      <formula>"DÉBIL"</formula>
    </cfRule>
    <cfRule type="cellIs" dxfId="1821" priority="802" operator="equal">
      <formula>"MODERADO"</formula>
    </cfRule>
    <cfRule type="cellIs" dxfId="1820" priority="803" operator="equal">
      <formula>"FUERTE"</formula>
    </cfRule>
  </conditionalFormatting>
  <conditionalFormatting sqref="AF11:AF16 AF22 AF28:AF33">
    <cfRule type="cellIs" dxfId="1819" priority="798" operator="equal">
      <formula>"MODERADO"</formula>
    </cfRule>
    <cfRule type="cellIs" dxfId="1818" priority="799" operator="equal">
      <formula>"DÉBIL"</formula>
    </cfRule>
    <cfRule type="cellIs" dxfId="1817" priority="800" operator="equal">
      <formula>"FUERTE"</formula>
    </cfRule>
  </conditionalFormatting>
  <conditionalFormatting sqref="L34">
    <cfRule type="cellIs" dxfId="1816" priority="769" operator="equal">
      <formula>"Rara vez"</formula>
    </cfRule>
    <cfRule type="cellIs" dxfId="1815" priority="793" operator="equal">
      <formula>"Improbable"</formula>
    </cfRule>
    <cfRule type="cellIs" dxfId="1814" priority="794" operator="equal">
      <formula>"Posible"</formula>
    </cfRule>
    <cfRule type="cellIs" dxfId="1813" priority="795" operator="equal">
      <formula>"Probable"</formula>
    </cfRule>
    <cfRule type="cellIs" dxfId="1812" priority="796" operator="equal">
      <formula>"Casi seguro"</formula>
    </cfRule>
    <cfRule type="cellIs" dxfId="1811" priority="797" operator="equal">
      <formula>"Muy Baja"</formula>
    </cfRule>
  </conditionalFormatting>
  <conditionalFormatting sqref="P34">
    <cfRule type="cellIs" dxfId="1810" priority="788" operator="equal">
      <formula>"Catastrófico"</formula>
    </cfRule>
    <cfRule type="cellIs" dxfId="1809" priority="789" operator="equal">
      <formula>"Mayor"</formula>
    </cfRule>
    <cfRule type="cellIs" dxfId="1808" priority="790" operator="equal">
      <formula>"Moderado"</formula>
    </cfRule>
    <cfRule type="cellIs" dxfId="1807" priority="791" operator="equal">
      <formula>"Menor"</formula>
    </cfRule>
    <cfRule type="cellIs" dxfId="1806" priority="792" operator="equal">
      <formula>"Leve"</formula>
    </cfRule>
  </conditionalFormatting>
  <conditionalFormatting sqref="Q34">
    <cfRule type="cellIs" dxfId="1805" priority="784" operator="equal">
      <formula>"Extremo"</formula>
    </cfRule>
    <cfRule type="cellIs" dxfId="1804" priority="785" operator="equal">
      <formula>"Alto"</formula>
    </cfRule>
    <cfRule type="cellIs" dxfId="1803" priority="786" operator="equal">
      <formula>"Moderado"</formula>
    </cfRule>
    <cfRule type="cellIs" dxfId="1802" priority="787" operator="equal">
      <formula>"Bajo"</formula>
    </cfRule>
  </conditionalFormatting>
  <conditionalFormatting sqref="AH34">
    <cfRule type="cellIs" dxfId="1801" priority="779" operator="equal">
      <formula>"Muy Alta"</formula>
    </cfRule>
    <cfRule type="cellIs" dxfId="1800" priority="780" operator="equal">
      <formula>"Alta"</formula>
    </cfRule>
    <cfRule type="cellIs" dxfId="1799" priority="781" operator="equal">
      <formula>"Media"</formula>
    </cfRule>
    <cfRule type="cellIs" dxfId="1798" priority="782" operator="equal">
      <formula>"Baja"</formula>
    </cfRule>
    <cfRule type="cellIs" dxfId="1797" priority="783" operator="equal">
      <formula>"Muy Baja"</formula>
    </cfRule>
  </conditionalFormatting>
  <conditionalFormatting sqref="AJ34">
    <cfRule type="cellIs" dxfId="1796" priority="774" operator="equal">
      <formula>"Catastrófico"</formula>
    </cfRule>
    <cfRule type="cellIs" dxfId="1795" priority="775" operator="equal">
      <formula>"Mayor"</formula>
    </cfRule>
    <cfRule type="cellIs" dxfId="1794" priority="776" operator="equal">
      <formula>"Moderado"</formula>
    </cfRule>
    <cfRule type="cellIs" dxfId="1793" priority="777" operator="equal">
      <formula>"Menor"</formula>
    </cfRule>
    <cfRule type="cellIs" dxfId="1792" priority="778" operator="equal">
      <formula>"Leve"</formula>
    </cfRule>
  </conditionalFormatting>
  <conditionalFormatting sqref="AL34">
    <cfRule type="cellIs" dxfId="1791" priority="770" operator="equal">
      <formula>"Extremo"</formula>
    </cfRule>
    <cfRule type="cellIs" dxfId="1790" priority="771" operator="equal">
      <formula>"Alto"</formula>
    </cfRule>
    <cfRule type="cellIs" dxfId="1789" priority="772" operator="equal">
      <formula>"Moderado"</formula>
    </cfRule>
    <cfRule type="cellIs" dxfId="1788" priority="773" operator="equal">
      <formula>"Bajo"</formula>
    </cfRule>
  </conditionalFormatting>
  <conditionalFormatting sqref="N34">
    <cfRule type="cellIs" dxfId="1787" priority="761" operator="equal">
      <formula>"Moderado"</formula>
    </cfRule>
    <cfRule type="cellIs" dxfId="1786" priority="762" operator="equal">
      <formula>"Mayor"</formula>
    </cfRule>
    <cfRule type="cellIs" dxfId="1785" priority="768" operator="equal">
      <formula>"Catastrófico"</formula>
    </cfRule>
  </conditionalFormatting>
  <conditionalFormatting sqref="O34">
    <cfRule type="cellIs" dxfId="1784" priority="763" operator="equal">
      <formula>"Catastrófico"</formula>
    </cfRule>
    <cfRule type="cellIs" dxfId="1783" priority="764" operator="equal">
      <formula>"Mayor"</formula>
    </cfRule>
    <cfRule type="cellIs" dxfId="1782" priority="765" operator="equal">
      <formula>"Moderado"</formula>
    </cfRule>
    <cfRule type="cellIs" dxfId="1781" priority="766" operator="equal">
      <formula>"Menor"</formula>
    </cfRule>
    <cfRule type="cellIs" dxfId="1780" priority="767" operator="equal">
      <formula>"Leve"</formula>
    </cfRule>
  </conditionalFormatting>
  <conditionalFormatting sqref="AA34:AA38 AC34:AC38">
    <cfRule type="cellIs" dxfId="1779" priority="758" operator="equal">
      <formula>"DÉBIL"</formula>
    </cfRule>
    <cfRule type="cellIs" dxfId="1778" priority="759" operator="equal">
      <formula>"MODERADO"</formula>
    </cfRule>
    <cfRule type="cellIs" dxfId="1777" priority="760" operator="equal">
      <formula>"FUERTE"</formula>
    </cfRule>
  </conditionalFormatting>
  <conditionalFormatting sqref="AF34:AF38">
    <cfRule type="cellIs" dxfId="1776" priority="755" operator="equal">
      <formula>"MODERADO"</formula>
    </cfRule>
    <cfRule type="cellIs" dxfId="1775" priority="756" operator="equal">
      <formula>"DÉBIL"</formula>
    </cfRule>
    <cfRule type="cellIs" dxfId="1774" priority="757" operator="equal">
      <formula>"FUERTE"</formula>
    </cfRule>
  </conditionalFormatting>
  <conditionalFormatting sqref="AL39">
    <cfRule type="cellIs" dxfId="1773" priority="727" operator="equal">
      <formula>"Extremo"</formula>
    </cfRule>
    <cfRule type="cellIs" dxfId="1772" priority="728" operator="equal">
      <formula>"Alto"</formula>
    </cfRule>
    <cfRule type="cellIs" dxfId="1771" priority="729" operator="equal">
      <formula>"Moderado"</formula>
    </cfRule>
    <cfRule type="cellIs" dxfId="1770" priority="730" operator="equal">
      <formula>"Bajo"</formula>
    </cfRule>
  </conditionalFormatting>
  <conditionalFormatting sqref="L39">
    <cfRule type="cellIs" dxfId="1769" priority="726" operator="equal">
      <formula>"Rara vez"</formula>
    </cfRule>
    <cfRule type="cellIs" dxfId="1768" priority="750" operator="equal">
      <formula>"Improbable"</formula>
    </cfRule>
    <cfRule type="cellIs" dxfId="1767" priority="751" operator="equal">
      <formula>"Posible"</formula>
    </cfRule>
    <cfRule type="cellIs" dxfId="1766" priority="752" operator="equal">
      <formula>"Probable"</formula>
    </cfRule>
    <cfRule type="cellIs" dxfId="1765" priority="753" operator="equal">
      <formula>"Casi seguro"</formula>
    </cfRule>
    <cfRule type="cellIs" dxfId="1764" priority="754" operator="equal">
      <formula>"Muy Baja"</formula>
    </cfRule>
  </conditionalFormatting>
  <conditionalFormatting sqref="P39">
    <cfRule type="cellIs" dxfId="1763" priority="745" operator="equal">
      <formula>"Catastrófico"</formula>
    </cfRule>
    <cfRule type="cellIs" dxfId="1762" priority="746" operator="equal">
      <formula>"Mayor"</formula>
    </cfRule>
    <cfRule type="cellIs" dxfId="1761" priority="747" operator="equal">
      <formula>"Moderado"</formula>
    </cfRule>
    <cfRule type="cellIs" dxfId="1760" priority="748" operator="equal">
      <formula>"Menor"</formula>
    </cfRule>
    <cfRule type="cellIs" dxfId="1759" priority="749" operator="equal">
      <formula>"Leve"</formula>
    </cfRule>
  </conditionalFormatting>
  <conditionalFormatting sqref="Q39">
    <cfRule type="cellIs" dxfId="1758" priority="741" operator="equal">
      <formula>"Extremo"</formula>
    </cfRule>
    <cfRule type="cellIs" dxfId="1757" priority="742" operator="equal">
      <formula>"Alto"</formula>
    </cfRule>
    <cfRule type="cellIs" dxfId="1756" priority="743" operator="equal">
      <formula>"Moderado"</formula>
    </cfRule>
    <cfRule type="cellIs" dxfId="1755" priority="744" operator="equal">
      <formula>"Bajo"</formula>
    </cfRule>
  </conditionalFormatting>
  <conditionalFormatting sqref="AH39">
    <cfRule type="cellIs" dxfId="1754" priority="736" operator="equal">
      <formula>"Muy Alta"</formula>
    </cfRule>
    <cfRule type="cellIs" dxfId="1753" priority="737" operator="equal">
      <formula>"Alta"</formula>
    </cfRule>
    <cfRule type="cellIs" dxfId="1752" priority="738" operator="equal">
      <formula>"Media"</formula>
    </cfRule>
    <cfRule type="cellIs" dxfId="1751" priority="739" operator="equal">
      <formula>"Baja"</formula>
    </cfRule>
    <cfRule type="cellIs" dxfId="1750" priority="740" operator="equal">
      <formula>"Muy Baja"</formula>
    </cfRule>
  </conditionalFormatting>
  <conditionalFormatting sqref="AJ39">
    <cfRule type="cellIs" dxfId="1749" priority="731" operator="equal">
      <formula>"Catastrófico"</formula>
    </cfRule>
    <cfRule type="cellIs" dxfId="1748" priority="732" operator="equal">
      <formula>"Mayor"</formula>
    </cfRule>
    <cfRule type="cellIs" dxfId="1747" priority="733" operator="equal">
      <formula>"Moderado"</formula>
    </cfRule>
    <cfRule type="cellIs" dxfId="1746" priority="734" operator="equal">
      <formula>"Menor"</formula>
    </cfRule>
    <cfRule type="cellIs" dxfId="1745" priority="735" operator="equal">
      <formula>"Leve"</formula>
    </cfRule>
  </conditionalFormatting>
  <conditionalFormatting sqref="N39">
    <cfRule type="cellIs" dxfId="1744" priority="718" operator="equal">
      <formula>"Moderado"</formula>
    </cfRule>
    <cfRule type="cellIs" dxfId="1743" priority="719" operator="equal">
      <formula>"Mayor"</formula>
    </cfRule>
    <cfRule type="cellIs" dxfId="1742" priority="725" operator="equal">
      <formula>"Catastrófico"</formula>
    </cfRule>
  </conditionalFormatting>
  <conditionalFormatting sqref="O39">
    <cfRule type="cellIs" dxfId="1741" priority="720" operator="equal">
      <formula>"Catastrófico"</formula>
    </cfRule>
    <cfRule type="cellIs" dxfId="1740" priority="721" operator="equal">
      <formula>"Mayor"</formula>
    </cfRule>
    <cfRule type="cellIs" dxfId="1739" priority="722" operator="equal">
      <formula>"Moderado"</formula>
    </cfRule>
    <cfRule type="cellIs" dxfId="1738" priority="723" operator="equal">
      <formula>"Menor"</formula>
    </cfRule>
    <cfRule type="cellIs" dxfId="1737" priority="724" operator="equal">
      <formula>"Leve"</formula>
    </cfRule>
  </conditionalFormatting>
  <conditionalFormatting sqref="AA39:AA43 AC39:AC43">
    <cfRule type="cellIs" dxfId="1736" priority="715" operator="equal">
      <formula>"DÉBIL"</formula>
    </cfRule>
    <cfRule type="cellIs" dxfId="1735" priority="716" operator="equal">
      <formula>"MODERADO"</formula>
    </cfRule>
    <cfRule type="cellIs" dxfId="1734" priority="717" operator="equal">
      <formula>"FUERTE"</formula>
    </cfRule>
  </conditionalFormatting>
  <conditionalFormatting sqref="AF39:AF43">
    <cfRule type="cellIs" dxfId="1733" priority="712" operator="equal">
      <formula>"MODERADO"</formula>
    </cfRule>
    <cfRule type="cellIs" dxfId="1732" priority="713" operator="equal">
      <formula>"DÉBIL"</formula>
    </cfRule>
    <cfRule type="cellIs" dxfId="1731" priority="714" operator="equal">
      <formula>"FUERTE"</formula>
    </cfRule>
  </conditionalFormatting>
  <conditionalFormatting sqref="L54">
    <cfRule type="cellIs" dxfId="1730" priority="683" operator="equal">
      <formula>"Rara vez"</formula>
    </cfRule>
    <cfRule type="cellIs" dxfId="1729" priority="707" operator="equal">
      <formula>"Improbable"</formula>
    </cfRule>
    <cfRule type="cellIs" dxfId="1728" priority="708" operator="equal">
      <formula>"Posible"</formula>
    </cfRule>
    <cfRule type="cellIs" dxfId="1727" priority="709" operator="equal">
      <formula>"Probable"</formula>
    </cfRule>
    <cfRule type="cellIs" dxfId="1726" priority="710" operator="equal">
      <formula>"Casi seguro"</formula>
    </cfRule>
    <cfRule type="cellIs" dxfId="1725" priority="711" operator="equal">
      <formula>"Muy Baja"</formula>
    </cfRule>
  </conditionalFormatting>
  <conditionalFormatting sqref="P54">
    <cfRule type="cellIs" dxfId="1724" priority="702" operator="equal">
      <formula>"Catastrófico"</formula>
    </cfRule>
    <cfRule type="cellIs" dxfId="1723" priority="703" operator="equal">
      <formula>"Mayor"</formula>
    </cfRule>
    <cfRule type="cellIs" dxfId="1722" priority="704" operator="equal">
      <formula>"Moderado"</formula>
    </cfRule>
    <cfRule type="cellIs" dxfId="1721" priority="705" operator="equal">
      <formula>"Menor"</formula>
    </cfRule>
    <cfRule type="cellIs" dxfId="1720" priority="706" operator="equal">
      <formula>"Leve"</formula>
    </cfRule>
  </conditionalFormatting>
  <conditionalFormatting sqref="Q54">
    <cfRule type="cellIs" dxfId="1719" priority="698" operator="equal">
      <formula>"Extremo"</formula>
    </cfRule>
    <cfRule type="cellIs" dxfId="1718" priority="699" operator="equal">
      <formula>"Alto"</formula>
    </cfRule>
    <cfRule type="cellIs" dxfId="1717" priority="700" operator="equal">
      <formula>"Moderado"</formula>
    </cfRule>
    <cfRule type="cellIs" dxfId="1716" priority="701" operator="equal">
      <formula>"Bajo"</formula>
    </cfRule>
  </conditionalFormatting>
  <conditionalFormatting sqref="AH54">
    <cfRule type="cellIs" dxfId="1715" priority="693" operator="equal">
      <formula>"Muy Alta"</formula>
    </cfRule>
    <cfRule type="cellIs" dxfId="1714" priority="694" operator="equal">
      <formula>"Alta"</formula>
    </cfRule>
    <cfRule type="cellIs" dxfId="1713" priority="695" operator="equal">
      <formula>"Media"</formula>
    </cfRule>
    <cfRule type="cellIs" dxfId="1712" priority="696" operator="equal">
      <formula>"Baja"</formula>
    </cfRule>
    <cfRule type="cellIs" dxfId="1711" priority="697" operator="equal">
      <formula>"Muy Baja"</formula>
    </cfRule>
  </conditionalFormatting>
  <conditionalFormatting sqref="AJ54">
    <cfRule type="cellIs" dxfId="1710" priority="688" operator="equal">
      <formula>"Catastrófico"</formula>
    </cfRule>
    <cfRule type="cellIs" dxfId="1709" priority="689" operator="equal">
      <formula>"Mayor"</formula>
    </cfRule>
    <cfRule type="cellIs" dxfId="1708" priority="690" operator="equal">
      <formula>"Moderado"</formula>
    </cfRule>
    <cfRule type="cellIs" dxfId="1707" priority="691" operator="equal">
      <formula>"Menor"</formula>
    </cfRule>
    <cfRule type="cellIs" dxfId="1706" priority="692" operator="equal">
      <formula>"Leve"</formula>
    </cfRule>
  </conditionalFormatting>
  <conditionalFormatting sqref="AL54">
    <cfRule type="cellIs" dxfId="1705" priority="684" operator="equal">
      <formula>"Extremo"</formula>
    </cfRule>
    <cfRule type="cellIs" dxfId="1704" priority="685" operator="equal">
      <formula>"Alto"</formula>
    </cfRule>
    <cfRule type="cellIs" dxfId="1703" priority="686" operator="equal">
      <formula>"Moderado"</formula>
    </cfRule>
    <cfRule type="cellIs" dxfId="1702" priority="687" operator="equal">
      <formula>"Bajo"</formula>
    </cfRule>
  </conditionalFormatting>
  <conditionalFormatting sqref="N54">
    <cfRule type="cellIs" dxfId="1701" priority="675" operator="equal">
      <formula>"Moderado"</formula>
    </cfRule>
    <cfRule type="cellIs" dxfId="1700" priority="676" operator="equal">
      <formula>"Mayor"</formula>
    </cfRule>
    <cfRule type="cellIs" dxfId="1699" priority="682" operator="equal">
      <formula>"Catastrófico"</formula>
    </cfRule>
  </conditionalFormatting>
  <conditionalFormatting sqref="O54">
    <cfRule type="cellIs" dxfId="1698" priority="677" operator="equal">
      <formula>"Catastrófico"</formula>
    </cfRule>
    <cfRule type="cellIs" dxfId="1697" priority="678" operator="equal">
      <formula>"Mayor"</formula>
    </cfRule>
    <cfRule type="cellIs" dxfId="1696" priority="679" operator="equal">
      <formula>"Moderado"</formula>
    </cfRule>
    <cfRule type="cellIs" dxfId="1695" priority="680" operator="equal">
      <formula>"Menor"</formula>
    </cfRule>
    <cfRule type="cellIs" dxfId="1694" priority="681" operator="equal">
      <formula>"Leve"</formula>
    </cfRule>
  </conditionalFormatting>
  <conditionalFormatting sqref="AL59">
    <cfRule type="cellIs" dxfId="1693" priority="641" operator="equal">
      <formula>"Extremo"</formula>
    </cfRule>
    <cfRule type="cellIs" dxfId="1692" priority="642" operator="equal">
      <formula>"Alto"</formula>
    </cfRule>
    <cfRule type="cellIs" dxfId="1691" priority="643" operator="equal">
      <formula>"Moderado"</formula>
    </cfRule>
    <cfRule type="cellIs" dxfId="1690" priority="644" operator="equal">
      <formula>"Bajo"</formula>
    </cfRule>
  </conditionalFormatting>
  <conditionalFormatting sqref="AA54:AA58 AC54:AC58">
    <cfRule type="cellIs" dxfId="1689" priority="672" operator="equal">
      <formula>"DÉBIL"</formula>
    </cfRule>
    <cfRule type="cellIs" dxfId="1688" priority="673" operator="equal">
      <formula>"MODERADO"</formula>
    </cfRule>
    <cfRule type="cellIs" dxfId="1687" priority="674" operator="equal">
      <formula>"FUERTE"</formula>
    </cfRule>
  </conditionalFormatting>
  <conditionalFormatting sqref="AF54:AF58">
    <cfRule type="cellIs" dxfId="1686" priority="669" operator="equal">
      <formula>"MODERADO"</formula>
    </cfRule>
    <cfRule type="cellIs" dxfId="1685" priority="670" operator="equal">
      <formula>"DÉBIL"</formula>
    </cfRule>
    <cfRule type="cellIs" dxfId="1684" priority="671" operator="equal">
      <formula>"FUERTE"</formula>
    </cfRule>
  </conditionalFormatting>
  <conditionalFormatting sqref="L59">
    <cfRule type="cellIs" dxfId="1683" priority="640" operator="equal">
      <formula>"Rara vez"</formula>
    </cfRule>
    <cfRule type="cellIs" dxfId="1682" priority="664" operator="equal">
      <formula>"Improbable"</formula>
    </cfRule>
    <cfRule type="cellIs" dxfId="1681" priority="665" operator="equal">
      <formula>"Posible"</formula>
    </cfRule>
    <cfRule type="cellIs" dxfId="1680" priority="666" operator="equal">
      <formula>"Probable"</formula>
    </cfRule>
    <cfRule type="cellIs" dxfId="1679" priority="667" operator="equal">
      <formula>"Casi seguro"</formula>
    </cfRule>
    <cfRule type="cellIs" dxfId="1678" priority="668" operator="equal">
      <formula>"Muy Baja"</formula>
    </cfRule>
  </conditionalFormatting>
  <conditionalFormatting sqref="P59">
    <cfRule type="cellIs" dxfId="1677" priority="659" operator="equal">
      <formula>"Catastrófico"</formula>
    </cfRule>
    <cfRule type="cellIs" dxfId="1676" priority="660" operator="equal">
      <formula>"Mayor"</formula>
    </cfRule>
    <cfRule type="cellIs" dxfId="1675" priority="661" operator="equal">
      <formula>"Moderado"</formula>
    </cfRule>
    <cfRule type="cellIs" dxfId="1674" priority="662" operator="equal">
      <formula>"Menor"</formula>
    </cfRule>
    <cfRule type="cellIs" dxfId="1673" priority="663" operator="equal">
      <formula>"Leve"</formula>
    </cfRule>
  </conditionalFormatting>
  <conditionalFormatting sqref="Q59">
    <cfRule type="cellIs" dxfId="1672" priority="655" operator="equal">
      <formula>"Extremo"</formula>
    </cfRule>
    <cfRule type="cellIs" dxfId="1671" priority="656" operator="equal">
      <formula>"Alto"</formula>
    </cfRule>
    <cfRule type="cellIs" dxfId="1670" priority="657" operator="equal">
      <formula>"Moderado"</formula>
    </cfRule>
    <cfRule type="cellIs" dxfId="1669" priority="658" operator="equal">
      <formula>"Bajo"</formula>
    </cfRule>
  </conditionalFormatting>
  <conditionalFormatting sqref="AH59">
    <cfRule type="cellIs" dxfId="1668" priority="650" operator="equal">
      <formula>"Muy Alta"</formula>
    </cfRule>
    <cfRule type="cellIs" dxfId="1667" priority="651" operator="equal">
      <formula>"Alta"</formula>
    </cfRule>
    <cfRule type="cellIs" dxfId="1666" priority="652" operator="equal">
      <formula>"Media"</formula>
    </cfRule>
    <cfRule type="cellIs" dxfId="1665" priority="653" operator="equal">
      <formula>"Baja"</formula>
    </cfRule>
    <cfRule type="cellIs" dxfId="1664" priority="654" operator="equal">
      <formula>"Muy Baja"</formula>
    </cfRule>
  </conditionalFormatting>
  <conditionalFormatting sqref="AJ59">
    <cfRule type="cellIs" dxfId="1663" priority="645" operator="equal">
      <formula>"Catastrófico"</formula>
    </cfRule>
    <cfRule type="cellIs" dxfId="1662" priority="646" operator="equal">
      <formula>"Mayor"</formula>
    </cfRule>
    <cfRule type="cellIs" dxfId="1661" priority="647" operator="equal">
      <formula>"Moderado"</formula>
    </cfRule>
    <cfRule type="cellIs" dxfId="1660" priority="648" operator="equal">
      <formula>"Menor"</formula>
    </cfRule>
    <cfRule type="cellIs" dxfId="1659" priority="649" operator="equal">
      <formula>"Leve"</formula>
    </cfRule>
  </conditionalFormatting>
  <conditionalFormatting sqref="N59">
    <cfRule type="cellIs" dxfId="1658" priority="632" operator="equal">
      <formula>"Moderado"</formula>
    </cfRule>
    <cfRule type="cellIs" dxfId="1657" priority="633" operator="equal">
      <formula>"Mayor"</formula>
    </cfRule>
    <cfRule type="cellIs" dxfId="1656" priority="639" operator="equal">
      <formula>"Catastrófico"</formula>
    </cfRule>
  </conditionalFormatting>
  <conditionalFormatting sqref="O59">
    <cfRule type="cellIs" dxfId="1655" priority="634" operator="equal">
      <formula>"Catastrófico"</formula>
    </cfRule>
    <cfRule type="cellIs" dxfId="1654" priority="635" operator="equal">
      <formula>"Mayor"</formula>
    </cfRule>
    <cfRule type="cellIs" dxfId="1653" priority="636" operator="equal">
      <formula>"Moderado"</formula>
    </cfRule>
    <cfRule type="cellIs" dxfId="1652" priority="637" operator="equal">
      <formula>"Menor"</formula>
    </cfRule>
    <cfRule type="cellIs" dxfId="1651" priority="638" operator="equal">
      <formula>"Leve"</formula>
    </cfRule>
  </conditionalFormatting>
  <conditionalFormatting sqref="AA59:AA63 AC59:AC63">
    <cfRule type="cellIs" dxfId="1650" priority="629" operator="equal">
      <formula>"DÉBIL"</formula>
    </cfRule>
    <cfRule type="cellIs" dxfId="1649" priority="630" operator="equal">
      <formula>"MODERADO"</formula>
    </cfRule>
    <cfRule type="cellIs" dxfId="1648" priority="631" operator="equal">
      <formula>"FUERTE"</formula>
    </cfRule>
  </conditionalFormatting>
  <conditionalFormatting sqref="AF59:AF63">
    <cfRule type="cellIs" dxfId="1647" priority="626" operator="equal">
      <formula>"MODERADO"</formula>
    </cfRule>
    <cfRule type="cellIs" dxfId="1646" priority="627" operator="equal">
      <formula>"DÉBIL"</formula>
    </cfRule>
    <cfRule type="cellIs" dxfId="1645" priority="628" operator="equal">
      <formula>"FUERTE"</formula>
    </cfRule>
  </conditionalFormatting>
  <conditionalFormatting sqref="AH65">
    <cfRule type="cellIs" dxfId="1644" priority="621" operator="equal">
      <formula>"Muy Alta"</formula>
    </cfRule>
    <cfRule type="cellIs" dxfId="1643" priority="622" operator="equal">
      <formula>"Alta"</formula>
    </cfRule>
    <cfRule type="cellIs" dxfId="1642" priority="623" operator="equal">
      <formula>"Media"</formula>
    </cfRule>
    <cfRule type="cellIs" dxfId="1641" priority="624" operator="equal">
      <formula>"Baja"</formula>
    </cfRule>
    <cfRule type="cellIs" dxfId="1640" priority="625" operator="equal">
      <formula>"Muy Baja"</formula>
    </cfRule>
  </conditionalFormatting>
  <conditionalFormatting sqref="AJ65">
    <cfRule type="cellIs" dxfId="1639" priority="616" operator="equal">
      <formula>"Catastrófico"</formula>
    </cfRule>
    <cfRule type="cellIs" dxfId="1638" priority="617" operator="equal">
      <formula>"Mayor"</formula>
    </cfRule>
    <cfRule type="cellIs" dxfId="1637" priority="618" operator="equal">
      <formula>"Moderado"</formula>
    </cfRule>
    <cfRule type="cellIs" dxfId="1636" priority="619" operator="equal">
      <formula>"Menor"</formula>
    </cfRule>
    <cfRule type="cellIs" dxfId="1635" priority="620" operator="equal">
      <formula>"Leve"</formula>
    </cfRule>
  </conditionalFormatting>
  <conditionalFormatting sqref="AL65">
    <cfRule type="cellIs" dxfId="1634" priority="612" operator="equal">
      <formula>"Extremo"</formula>
    </cfRule>
    <cfRule type="cellIs" dxfId="1633" priority="613" operator="equal">
      <formula>"Alto"</formula>
    </cfRule>
    <cfRule type="cellIs" dxfId="1632" priority="614" operator="equal">
      <formula>"Moderado"</formula>
    </cfRule>
    <cfRule type="cellIs" dxfId="1631" priority="615" operator="equal">
      <formula>"Bajo"</formula>
    </cfRule>
  </conditionalFormatting>
  <conditionalFormatting sqref="AA67:AA69 AC67:AC69">
    <cfRule type="cellIs" dxfId="1630" priority="609" operator="equal">
      <formula>"DÉBIL"</formula>
    </cfRule>
    <cfRule type="cellIs" dxfId="1629" priority="610" operator="equal">
      <formula>"MODERADO"</formula>
    </cfRule>
    <cfRule type="cellIs" dxfId="1628" priority="611" operator="equal">
      <formula>"FUERTE"</formula>
    </cfRule>
  </conditionalFormatting>
  <conditionalFormatting sqref="AF65:AF69">
    <cfRule type="cellIs" dxfId="1627" priority="606" operator="equal">
      <formula>"MODERADO"</formula>
    </cfRule>
    <cfRule type="cellIs" dxfId="1626" priority="607" operator="equal">
      <formula>"DÉBIL"</formula>
    </cfRule>
    <cfRule type="cellIs" dxfId="1625" priority="608" operator="equal">
      <formula>"FUERTE"</formula>
    </cfRule>
  </conditionalFormatting>
  <conditionalFormatting sqref="L65">
    <cfRule type="cellIs" dxfId="1624" priority="591" operator="equal">
      <formula>"Rara vez"</formula>
    </cfRule>
    <cfRule type="cellIs" dxfId="1623" priority="601" operator="equal">
      <formula>"Improbable"</formula>
    </cfRule>
    <cfRule type="cellIs" dxfId="1622" priority="602" operator="equal">
      <formula>"Posible"</formula>
    </cfRule>
    <cfRule type="cellIs" dxfId="1621" priority="603" operator="equal">
      <formula>"Probable"</formula>
    </cfRule>
    <cfRule type="cellIs" dxfId="1620" priority="604" operator="equal">
      <formula>"Casi seguro"</formula>
    </cfRule>
    <cfRule type="cellIs" dxfId="1619" priority="605" operator="equal">
      <formula>"Muy Baja"</formula>
    </cfRule>
  </conditionalFormatting>
  <conditionalFormatting sqref="P65">
    <cfRule type="cellIs" dxfId="1618" priority="596" operator="equal">
      <formula>"Catastrófico"</formula>
    </cfRule>
    <cfRule type="cellIs" dxfId="1617" priority="597" operator="equal">
      <formula>"Mayor"</formula>
    </cfRule>
    <cfRule type="cellIs" dxfId="1616" priority="598" operator="equal">
      <formula>"Moderado"</formula>
    </cfRule>
    <cfRule type="cellIs" dxfId="1615" priority="599" operator="equal">
      <formula>"Menor"</formula>
    </cfRule>
    <cfRule type="cellIs" dxfId="1614" priority="600" operator="equal">
      <formula>"Leve"</formula>
    </cfRule>
  </conditionalFormatting>
  <conditionalFormatting sqref="Q65">
    <cfRule type="cellIs" dxfId="1613" priority="592" operator="equal">
      <formula>"Extremo"</formula>
    </cfRule>
    <cfRule type="cellIs" dxfId="1612" priority="593" operator="equal">
      <formula>"Alto"</formula>
    </cfRule>
    <cfRule type="cellIs" dxfId="1611" priority="594" operator="equal">
      <formula>"Moderado"</formula>
    </cfRule>
    <cfRule type="cellIs" dxfId="1610" priority="595" operator="equal">
      <formula>"Bajo"</formula>
    </cfRule>
  </conditionalFormatting>
  <conditionalFormatting sqref="N65">
    <cfRule type="cellIs" dxfId="1609" priority="583" operator="equal">
      <formula>"Moderado"</formula>
    </cfRule>
    <cfRule type="cellIs" dxfId="1608" priority="584" operator="equal">
      <formula>"Mayor"</formula>
    </cfRule>
    <cfRule type="cellIs" dxfId="1607" priority="590" operator="equal">
      <formula>"Catastrófico"</formula>
    </cfRule>
  </conditionalFormatting>
  <conditionalFormatting sqref="O65">
    <cfRule type="cellIs" dxfId="1606" priority="585" operator="equal">
      <formula>"Catastrófico"</formula>
    </cfRule>
    <cfRule type="cellIs" dxfId="1605" priority="586" operator="equal">
      <formula>"Mayor"</formula>
    </cfRule>
    <cfRule type="cellIs" dxfId="1604" priority="587" operator="equal">
      <formula>"Moderado"</formula>
    </cfRule>
    <cfRule type="cellIs" dxfId="1603" priority="588" operator="equal">
      <formula>"Menor"</formula>
    </cfRule>
    <cfRule type="cellIs" dxfId="1602" priority="589" operator="equal">
      <formula>"Leve"</formula>
    </cfRule>
  </conditionalFormatting>
  <conditionalFormatting sqref="AA65:AA66 AC65:AC66">
    <cfRule type="cellIs" dxfId="1601" priority="580" operator="equal">
      <formula>"DÉBIL"</formula>
    </cfRule>
    <cfRule type="cellIs" dxfId="1600" priority="581" operator="equal">
      <formula>"MODERADO"</formula>
    </cfRule>
    <cfRule type="cellIs" dxfId="1599" priority="582" operator="equal">
      <formula>"FUERTE"</formula>
    </cfRule>
  </conditionalFormatting>
  <conditionalFormatting sqref="L70">
    <cfRule type="cellIs" dxfId="1598" priority="565" operator="equal">
      <formula>"Rara vez"</formula>
    </cfRule>
    <cfRule type="cellIs" dxfId="1597" priority="575" operator="equal">
      <formula>"Improbable"</formula>
    </cfRule>
    <cfRule type="cellIs" dxfId="1596" priority="576" operator="equal">
      <formula>"Posible"</formula>
    </cfRule>
    <cfRule type="cellIs" dxfId="1595" priority="577" operator="equal">
      <formula>"Probable"</formula>
    </cfRule>
    <cfRule type="cellIs" dxfId="1594" priority="578" operator="equal">
      <formula>"Casi seguro"</formula>
    </cfRule>
    <cfRule type="cellIs" dxfId="1593" priority="579" operator="equal">
      <formula>"Muy Baja"</formula>
    </cfRule>
  </conditionalFormatting>
  <conditionalFormatting sqref="P70">
    <cfRule type="cellIs" dxfId="1592" priority="570" operator="equal">
      <formula>"Catastrófico"</formula>
    </cfRule>
    <cfRule type="cellIs" dxfId="1591" priority="571" operator="equal">
      <formula>"Mayor"</formula>
    </cfRule>
    <cfRule type="cellIs" dxfId="1590" priority="572" operator="equal">
      <formula>"Moderado"</formula>
    </cfRule>
    <cfRule type="cellIs" dxfId="1589" priority="573" operator="equal">
      <formula>"Menor"</formula>
    </cfRule>
    <cfRule type="cellIs" dxfId="1588" priority="574" operator="equal">
      <formula>"Leve"</formula>
    </cfRule>
  </conditionalFormatting>
  <conditionalFormatting sqref="Q70">
    <cfRule type="cellIs" dxfId="1587" priority="566" operator="equal">
      <formula>"Extremo"</formula>
    </cfRule>
    <cfRule type="cellIs" dxfId="1586" priority="567" operator="equal">
      <formula>"Alto"</formula>
    </cfRule>
    <cfRule type="cellIs" dxfId="1585" priority="568" operator="equal">
      <formula>"Moderado"</formula>
    </cfRule>
    <cfRule type="cellIs" dxfId="1584" priority="569" operator="equal">
      <formula>"Bajo"</formula>
    </cfRule>
  </conditionalFormatting>
  <conditionalFormatting sqref="N70">
    <cfRule type="cellIs" dxfId="1583" priority="557" operator="equal">
      <formula>"Moderado"</formula>
    </cfRule>
    <cfRule type="cellIs" dxfId="1582" priority="558" operator="equal">
      <formula>"Mayor"</formula>
    </cfRule>
    <cfRule type="cellIs" dxfId="1581" priority="564" operator="equal">
      <formula>"Catastrófico"</formula>
    </cfRule>
  </conditionalFormatting>
  <conditionalFormatting sqref="O70">
    <cfRule type="cellIs" dxfId="1580" priority="559" operator="equal">
      <formula>"Catastrófico"</formula>
    </cfRule>
    <cfRule type="cellIs" dxfId="1579" priority="560" operator="equal">
      <formula>"Mayor"</formula>
    </cfRule>
    <cfRule type="cellIs" dxfId="1578" priority="561" operator="equal">
      <formula>"Moderado"</formula>
    </cfRule>
    <cfRule type="cellIs" dxfId="1577" priority="562" operator="equal">
      <formula>"Menor"</formula>
    </cfRule>
    <cfRule type="cellIs" dxfId="1576" priority="563" operator="equal">
      <formula>"Leve"</formula>
    </cfRule>
  </conditionalFormatting>
  <conditionalFormatting sqref="AL70">
    <cfRule type="cellIs" dxfId="1575" priority="543" operator="equal">
      <formula>"Extremo"</formula>
    </cfRule>
    <cfRule type="cellIs" dxfId="1574" priority="544" operator="equal">
      <formula>"Alto"</formula>
    </cfRule>
    <cfRule type="cellIs" dxfId="1573" priority="545" operator="equal">
      <formula>"Moderado"</formula>
    </cfRule>
    <cfRule type="cellIs" dxfId="1572" priority="546" operator="equal">
      <formula>"Bajo"</formula>
    </cfRule>
  </conditionalFormatting>
  <conditionalFormatting sqref="AH70">
    <cfRule type="cellIs" dxfId="1571" priority="552" operator="equal">
      <formula>"Muy Alta"</formula>
    </cfRule>
    <cfRule type="cellIs" dxfId="1570" priority="553" operator="equal">
      <formula>"Alta"</formula>
    </cfRule>
    <cfRule type="cellIs" dxfId="1569" priority="554" operator="equal">
      <formula>"Media"</formula>
    </cfRule>
    <cfRule type="cellIs" dxfId="1568" priority="555" operator="equal">
      <formula>"Baja"</formula>
    </cfRule>
    <cfRule type="cellIs" dxfId="1567" priority="556" operator="equal">
      <formula>"Muy Baja"</formula>
    </cfRule>
  </conditionalFormatting>
  <conditionalFormatting sqref="AJ70">
    <cfRule type="cellIs" dxfId="1566" priority="547" operator="equal">
      <formula>"Catastrófico"</formula>
    </cfRule>
    <cfRule type="cellIs" dxfId="1565" priority="548" operator="equal">
      <formula>"Mayor"</formula>
    </cfRule>
    <cfRule type="cellIs" dxfId="1564" priority="549" operator="equal">
      <formula>"Moderado"</formula>
    </cfRule>
    <cfRule type="cellIs" dxfId="1563" priority="550" operator="equal">
      <formula>"Menor"</formula>
    </cfRule>
    <cfRule type="cellIs" dxfId="1562" priority="551" operator="equal">
      <formula>"Leve"</formula>
    </cfRule>
  </conditionalFormatting>
  <conditionalFormatting sqref="AA70:AA74 AC70:AC74">
    <cfRule type="cellIs" dxfId="1561" priority="540" operator="equal">
      <formula>"DÉBIL"</formula>
    </cfRule>
    <cfRule type="cellIs" dxfId="1560" priority="541" operator="equal">
      <formula>"MODERADO"</formula>
    </cfRule>
    <cfRule type="cellIs" dxfId="1559" priority="542" operator="equal">
      <formula>"FUERTE"</formula>
    </cfRule>
  </conditionalFormatting>
  <conditionalFormatting sqref="AF70:AF74">
    <cfRule type="cellIs" dxfId="1558" priority="537" operator="equal">
      <formula>"MODERADO"</formula>
    </cfRule>
    <cfRule type="cellIs" dxfId="1557" priority="538" operator="equal">
      <formula>"DÉBIL"</formula>
    </cfRule>
    <cfRule type="cellIs" dxfId="1556" priority="539" operator="equal">
      <formula>"FUERTE"</formula>
    </cfRule>
  </conditionalFormatting>
  <conditionalFormatting sqref="L48">
    <cfRule type="cellIs" dxfId="1555" priority="517" operator="equal">
      <formula>"Rara vez"</formula>
    </cfRule>
    <cfRule type="cellIs" dxfId="1554" priority="532" operator="equal">
      <formula>"Improbable"</formula>
    </cfRule>
    <cfRule type="cellIs" dxfId="1553" priority="533" operator="equal">
      <formula>"Posible"</formula>
    </cfRule>
    <cfRule type="cellIs" dxfId="1552" priority="534" operator="equal">
      <formula>"Probable"</formula>
    </cfRule>
    <cfRule type="cellIs" dxfId="1551" priority="535" operator="equal">
      <formula>"Casi seguro"</formula>
    </cfRule>
    <cfRule type="cellIs" dxfId="1550" priority="536" operator="equal">
      <formula>"Muy Baja"</formula>
    </cfRule>
  </conditionalFormatting>
  <conditionalFormatting sqref="AH48">
    <cfRule type="cellIs" dxfId="1549" priority="527" operator="equal">
      <formula>"Muy Alta"</formula>
    </cfRule>
    <cfRule type="cellIs" dxfId="1548" priority="528" operator="equal">
      <formula>"Alta"</formula>
    </cfRule>
    <cfRule type="cellIs" dxfId="1547" priority="529" operator="equal">
      <formula>"Media"</formula>
    </cfRule>
    <cfRule type="cellIs" dxfId="1546" priority="530" operator="equal">
      <formula>"Baja"</formula>
    </cfRule>
    <cfRule type="cellIs" dxfId="1545" priority="531" operator="equal">
      <formula>"Muy Baja"</formula>
    </cfRule>
  </conditionalFormatting>
  <conditionalFormatting sqref="AJ48">
    <cfRule type="cellIs" dxfId="1544" priority="522" operator="equal">
      <formula>"Catastrófico"</formula>
    </cfRule>
    <cfRule type="cellIs" dxfId="1543" priority="523" operator="equal">
      <formula>"Mayor"</formula>
    </cfRule>
    <cfRule type="cellIs" dxfId="1542" priority="524" operator="equal">
      <formula>"Moderado"</formula>
    </cfRule>
    <cfRule type="cellIs" dxfId="1541" priority="525" operator="equal">
      <formula>"Menor"</formula>
    </cfRule>
    <cfRule type="cellIs" dxfId="1540" priority="526" operator="equal">
      <formula>"Leve"</formula>
    </cfRule>
  </conditionalFormatting>
  <conditionalFormatting sqref="AL48">
    <cfRule type="cellIs" dxfId="1539" priority="518" operator="equal">
      <formula>"Extremo"</formula>
    </cfRule>
    <cfRule type="cellIs" dxfId="1538" priority="519" operator="equal">
      <formula>"Alto"</formula>
    </cfRule>
    <cfRule type="cellIs" dxfId="1537" priority="520" operator="equal">
      <formula>"Moderado"</formula>
    </cfRule>
    <cfRule type="cellIs" dxfId="1536" priority="521" operator="equal">
      <formula>"Bajo"</formula>
    </cfRule>
  </conditionalFormatting>
  <conditionalFormatting sqref="AA48:AA49 AC48:AC49">
    <cfRule type="cellIs" dxfId="1535" priority="514" operator="equal">
      <formula>"DÉBIL"</formula>
    </cfRule>
    <cfRule type="cellIs" dxfId="1534" priority="515" operator="equal">
      <formula>"MODERADO"</formula>
    </cfRule>
    <cfRule type="cellIs" dxfId="1533" priority="516" operator="equal">
      <formula>"FUERTE"</formula>
    </cfRule>
  </conditionalFormatting>
  <conditionalFormatting sqref="AF48:AF49">
    <cfRule type="cellIs" dxfId="1532" priority="511" operator="equal">
      <formula>"MODERADO"</formula>
    </cfRule>
    <cfRule type="cellIs" dxfId="1531" priority="512" operator="equal">
      <formula>"DÉBIL"</formula>
    </cfRule>
    <cfRule type="cellIs" dxfId="1530" priority="513" operator="equal">
      <formula>"FUERTE"</formula>
    </cfRule>
  </conditionalFormatting>
  <conditionalFormatting sqref="L127">
    <cfRule type="cellIs" dxfId="1529" priority="482" operator="equal">
      <formula>"Rara vez"</formula>
    </cfRule>
    <cfRule type="cellIs" dxfId="1528" priority="506" operator="equal">
      <formula>"Improbable"</formula>
    </cfRule>
    <cfRule type="cellIs" dxfId="1527" priority="507" operator="equal">
      <formula>"Posible"</formula>
    </cfRule>
    <cfRule type="cellIs" dxfId="1526" priority="508" operator="equal">
      <formula>"Probable"</formula>
    </cfRule>
    <cfRule type="cellIs" dxfId="1525" priority="509" operator="equal">
      <formula>"Casi seguro"</formula>
    </cfRule>
    <cfRule type="cellIs" dxfId="1524" priority="510" operator="equal">
      <formula>"Muy Baja"</formula>
    </cfRule>
  </conditionalFormatting>
  <conditionalFormatting sqref="P127">
    <cfRule type="cellIs" dxfId="1523" priority="501" operator="equal">
      <formula>"Catastrófico"</formula>
    </cfRule>
    <cfRule type="cellIs" dxfId="1522" priority="502" operator="equal">
      <formula>"Mayor"</formula>
    </cfRule>
    <cfRule type="cellIs" dxfId="1521" priority="503" operator="equal">
      <formula>"Moderado"</formula>
    </cfRule>
    <cfRule type="cellIs" dxfId="1520" priority="504" operator="equal">
      <formula>"Menor"</formula>
    </cfRule>
    <cfRule type="cellIs" dxfId="1519" priority="505" operator="equal">
      <formula>"Leve"</formula>
    </cfRule>
  </conditionalFormatting>
  <conditionalFormatting sqref="Q127">
    <cfRule type="cellIs" dxfId="1518" priority="497" operator="equal">
      <formula>"Extremo"</formula>
    </cfRule>
    <cfRule type="cellIs" dxfId="1517" priority="498" operator="equal">
      <formula>"Alto"</formula>
    </cfRule>
    <cfRule type="cellIs" dxfId="1516" priority="499" operator="equal">
      <formula>"Moderado"</formula>
    </cfRule>
    <cfRule type="cellIs" dxfId="1515" priority="500" operator="equal">
      <formula>"Bajo"</formula>
    </cfRule>
  </conditionalFormatting>
  <conditionalFormatting sqref="AH127">
    <cfRule type="cellIs" dxfId="1514" priority="492" operator="equal">
      <formula>"Muy Alta"</formula>
    </cfRule>
    <cfRule type="cellIs" dxfId="1513" priority="493" operator="equal">
      <formula>"Alta"</formula>
    </cfRule>
    <cfRule type="cellIs" dxfId="1512" priority="494" operator="equal">
      <formula>"Media"</formula>
    </cfRule>
    <cfRule type="cellIs" dxfId="1511" priority="495" operator="equal">
      <formula>"Baja"</formula>
    </cfRule>
    <cfRule type="cellIs" dxfId="1510" priority="496" operator="equal">
      <formula>"Muy Baja"</formula>
    </cfRule>
  </conditionalFormatting>
  <conditionalFormatting sqref="AJ127">
    <cfRule type="cellIs" dxfId="1509" priority="487" operator="equal">
      <formula>"Catastrófico"</formula>
    </cfRule>
    <cfRule type="cellIs" dxfId="1508" priority="488" operator="equal">
      <formula>"Mayor"</formula>
    </cfRule>
    <cfRule type="cellIs" dxfId="1507" priority="489" operator="equal">
      <formula>"Moderado"</formula>
    </cfRule>
    <cfRule type="cellIs" dxfId="1506" priority="490" operator="equal">
      <formula>"Menor"</formula>
    </cfRule>
    <cfRule type="cellIs" dxfId="1505" priority="491" operator="equal">
      <formula>"Leve"</formula>
    </cfRule>
  </conditionalFormatting>
  <conditionalFormatting sqref="AL127">
    <cfRule type="cellIs" dxfId="1504" priority="483" operator="equal">
      <formula>"Extremo"</formula>
    </cfRule>
    <cfRule type="cellIs" dxfId="1503" priority="484" operator="equal">
      <formula>"Alto"</formula>
    </cfRule>
    <cfRule type="cellIs" dxfId="1502" priority="485" operator="equal">
      <formula>"Moderado"</formula>
    </cfRule>
    <cfRule type="cellIs" dxfId="1501" priority="486" operator="equal">
      <formula>"Bajo"</formula>
    </cfRule>
  </conditionalFormatting>
  <conditionalFormatting sqref="N127">
    <cfRule type="cellIs" dxfId="1500" priority="474" operator="equal">
      <formula>"Moderado"</formula>
    </cfRule>
    <cfRule type="cellIs" dxfId="1499" priority="475" operator="equal">
      <formula>"Mayor"</formula>
    </cfRule>
    <cfRule type="cellIs" dxfId="1498" priority="481" operator="equal">
      <formula>"Catastrófico"</formula>
    </cfRule>
  </conditionalFormatting>
  <conditionalFormatting sqref="O127">
    <cfRule type="cellIs" dxfId="1497" priority="476" operator="equal">
      <formula>"Catastrófico"</formula>
    </cfRule>
    <cfRule type="cellIs" dxfId="1496" priority="477" operator="equal">
      <formula>"Mayor"</formula>
    </cfRule>
    <cfRule type="cellIs" dxfId="1495" priority="478" operator="equal">
      <formula>"Moderado"</formula>
    </cfRule>
    <cfRule type="cellIs" dxfId="1494" priority="479" operator="equal">
      <formula>"Menor"</formula>
    </cfRule>
    <cfRule type="cellIs" dxfId="1493" priority="480" operator="equal">
      <formula>"Leve"</formula>
    </cfRule>
  </conditionalFormatting>
  <conditionalFormatting sqref="AA127:AA128 AC127:AC128">
    <cfRule type="cellIs" dxfId="1492" priority="471" operator="equal">
      <formula>"DÉBIL"</formula>
    </cfRule>
    <cfRule type="cellIs" dxfId="1491" priority="472" operator="equal">
      <formula>"MODERADO"</formula>
    </cfRule>
    <cfRule type="cellIs" dxfId="1490" priority="473" operator="equal">
      <formula>"FUERTE"</formula>
    </cfRule>
  </conditionalFormatting>
  <conditionalFormatting sqref="AF127:AF128">
    <cfRule type="cellIs" dxfId="1489" priority="468" operator="equal">
      <formula>"MODERADO"</formula>
    </cfRule>
    <cfRule type="cellIs" dxfId="1488" priority="469" operator="equal">
      <formula>"DÉBIL"</formula>
    </cfRule>
    <cfRule type="cellIs" dxfId="1487" priority="470" operator="equal">
      <formula>"FUERTE"</formula>
    </cfRule>
  </conditionalFormatting>
  <conditionalFormatting sqref="L121">
    <cfRule type="cellIs" dxfId="1486" priority="439" operator="equal">
      <formula>"Rara vez"</formula>
    </cfRule>
    <cfRule type="cellIs" dxfId="1485" priority="463" operator="equal">
      <formula>"Improbable"</formula>
    </cfRule>
    <cfRule type="cellIs" dxfId="1484" priority="464" operator="equal">
      <formula>"Posible"</formula>
    </cfRule>
    <cfRule type="cellIs" dxfId="1483" priority="465" operator="equal">
      <formula>"Probable"</formula>
    </cfRule>
    <cfRule type="cellIs" dxfId="1482" priority="466" operator="equal">
      <formula>"Casi seguro"</formula>
    </cfRule>
    <cfRule type="cellIs" dxfId="1481" priority="467" operator="equal">
      <formula>"Muy Baja"</formula>
    </cfRule>
  </conditionalFormatting>
  <conditionalFormatting sqref="P121">
    <cfRule type="cellIs" dxfId="1480" priority="458" operator="equal">
      <formula>"Catastrófico"</formula>
    </cfRule>
    <cfRule type="cellIs" dxfId="1479" priority="459" operator="equal">
      <formula>"Mayor"</formula>
    </cfRule>
    <cfRule type="cellIs" dxfId="1478" priority="460" operator="equal">
      <formula>"Moderado"</formula>
    </cfRule>
    <cfRule type="cellIs" dxfId="1477" priority="461" operator="equal">
      <formula>"Menor"</formula>
    </cfRule>
    <cfRule type="cellIs" dxfId="1476" priority="462" operator="equal">
      <formula>"Leve"</formula>
    </cfRule>
  </conditionalFormatting>
  <conditionalFormatting sqref="Q121">
    <cfRule type="cellIs" dxfId="1475" priority="454" operator="equal">
      <formula>"Extremo"</formula>
    </cfRule>
    <cfRule type="cellIs" dxfId="1474" priority="455" operator="equal">
      <formula>"Alto"</formula>
    </cfRule>
    <cfRule type="cellIs" dxfId="1473" priority="456" operator="equal">
      <formula>"Moderado"</formula>
    </cfRule>
    <cfRule type="cellIs" dxfId="1472" priority="457" operator="equal">
      <formula>"Bajo"</formula>
    </cfRule>
  </conditionalFormatting>
  <conditionalFormatting sqref="AH121">
    <cfRule type="cellIs" dxfId="1471" priority="449" operator="equal">
      <formula>"Muy Alta"</formula>
    </cfRule>
    <cfRule type="cellIs" dxfId="1470" priority="450" operator="equal">
      <formula>"Alta"</formula>
    </cfRule>
    <cfRule type="cellIs" dxfId="1469" priority="451" operator="equal">
      <formula>"Media"</formula>
    </cfRule>
    <cfRule type="cellIs" dxfId="1468" priority="452" operator="equal">
      <formula>"Baja"</formula>
    </cfRule>
    <cfRule type="cellIs" dxfId="1467" priority="453" operator="equal">
      <formula>"Muy Baja"</formula>
    </cfRule>
  </conditionalFormatting>
  <conditionalFormatting sqref="AJ121">
    <cfRule type="cellIs" dxfId="1466" priority="444" operator="equal">
      <formula>"Catastrófico"</formula>
    </cfRule>
    <cfRule type="cellIs" dxfId="1465" priority="445" operator="equal">
      <formula>"Mayor"</formula>
    </cfRule>
    <cfRule type="cellIs" dxfId="1464" priority="446" operator="equal">
      <formula>"Moderado"</formula>
    </cfRule>
    <cfRule type="cellIs" dxfId="1463" priority="447" operator="equal">
      <formula>"Menor"</formula>
    </cfRule>
    <cfRule type="cellIs" dxfId="1462" priority="448" operator="equal">
      <formula>"Leve"</formula>
    </cfRule>
  </conditionalFormatting>
  <conditionalFormatting sqref="AL121">
    <cfRule type="cellIs" dxfId="1461" priority="440" operator="equal">
      <formula>"Extremo"</formula>
    </cfRule>
    <cfRule type="cellIs" dxfId="1460" priority="441" operator="equal">
      <formula>"Alto"</formula>
    </cfRule>
    <cfRule type="cellIs" dxfId="1459" priority="442" operator="equal">
      <formula>"Moderado"</formula>
    </cfRule>
    <cfRule type="cellIs" dxfId="1458" priority="443" operator="equal">
      <formula>"Bajo"</formula>
    </cfRule>
  </conditionalFormatting>
  <conditionalFormatting sqref="N121">
    <cfRule type="cellIs" dxfId="1457" priority="431" operator="equal">
      <formula>"Moderado"</formula>
    </cfRule>
    <cfRule type="cellIs" dxfId="1456" priority="432" operator="equal">
      <formula>"Mayor"</formula>
    </cfRule>
    <cfRule type="cellIs" dxfId="1455" priority="438" operator="equal">
      <formula>"Catastrófico"</formula>
    </cfRule>
  </conditionalFormatting>
  <conditionalFormatting sqref="O121">
    <cfRule type="cellIs" dxfId="1454" priority="433" operator="equal">
      <formula>"Catastrófico"</formula>
    </cfRule>
    <cfRule type="cellIs" dxfId="1453" priority="434" operator="equal">
      <formula>"Mayor"</formula>
    </cfRule>
    <cfRule type="cellIs" dxfId="1452" priority="435" operator="equal">
      <formula>"Moderado"</formula>
    </cfRule>
    <cfRule type="cellIs" dxfId="1451" priority="436" operator="equal">
      <formula>"Menor"</formula>
    </cfRule>
    <cfRule type="cellIs" dxfId="1450" priority="437" operator="equal">
      <formula>"Leve"</formula>
    </cfRule>
  </conditionalFormatting>
  <conditionalFormatting sqref="AA121:AA125 AC121:AC125">
    <cfRule type="cellIs" dxfId="1449" priority="428" operator="equal">
      <formula>"DÉBIL"</formula>
    </cfRule>
    <cfRule type="cellIs" dxfId="1448" priority="429" operator="equal">
      <formula>"MODERADO"</formula>
    </cfRule>
    <cfRule type="cellIs" dxfId="1447" priority="430" operator="equal">
      <formula>"FUERTE"</formula>
    </cfRule>
  </conditionalFormatting>
  <conditionalFormatting sqref="AF121:AF125">
    <cfRule type="cellIs" dxfId="1446" priority="425" operator="equal">
      <formula>"MODERADO"</formula>
    </cfRule>
    <cfRule type="cellIs" dxfId="1445" priority="426" operator="equal">
      <formula>"DÉBIL"</formula>
    </cfRule>
    <cfRule type="cellIs" dxfId="1444" priority="427" operator="equal">
      <formula>"FUERTE"</formula>
    </cfRule>
  </conditionalFormatting>
  <conditionalFormatting sqref="L17">
    <cfRule type="cellIs" dxfId="1443" priority="396" operator="equal">
      <formula>"Rara vez"</formula>
    </cfRule>
    <cfRule type="cellIs" dxfId="1442" priority="420" operator="equal">
      <formula>"Improbable"</formula>
    </cfRule>
    <cfRule type="cellIs" dxfId="1441" priority="421" operator="equal">
      <formula>"Posible"</formula>
    </cfRule>
    <cfRule type="cellIs" dxfId="1440" priority="422" operator="equal">
      <formula>"Probable"</formula>
    </cfRule>
    <cfRule type="cellIs" dxfId="1439" priority="423" operator="equal">
      <formula>"Casi seguro"</formula>
    </cfRule>
    <cfRule type="cellIs" dxfId="1438" priority="424" operator="equal">
      <formula>"Muy Baja"</formula>
    </cfRule>
  </conditionalFormatting>
  <conditionalFormatting sqref="P17">
    <cfRule type="cellIs" dxfId="1437" priority="415" operator="equal">
      <formula>"Catastrófico"</formula>
    </cfRule>
    <cfRule type="cellIs" dxfId="1436" priority="416" operator="equal">
      <formula>"Mayor"</formula>
    </cfRule>
    <cfRule type="cellIs" dxfId="1435" priority="417" operator="equal">
      <formula>"Moderado"</formula>
    </cfRule>
    <cfRule type="cellIs" dxfId="1434" priority="418" operator="equal">
      <formula>"Menor"</formula>
    </cfRule>
    <cfRule type="cellIs" dxfId="1433" priority="419" operator="equal">
      <formula>"Leve"</formula>
    </cfRule>
  </conditionalFormatting>
  <conditionalFormatting sqref="Q17">
    <cfRule type="cellIs" dxfId="1432" priority="411" operator="equal">
      <formula>"Extremo"</formula>
    </cfRule>
    <cfRule type="cellIs" dxfId="1431" priority="412" operator="equal">
      <formula>"Alto"</formula>
    </cfRule>
    <cfRule type="cellIs" dxfId="1430" priority="413" operator="equal">
      <formula>"Moderado"</formula>
    </cfRule>
    <cfRule type="cellIs" dxfId="1429" priority="414" operator="equal">
      <formula>"Bajo"</formula>
    </cfRule>
  </conditionalFormatting>
  <conditionalFormatting sqref="AH17">
    <cfRule type="cellIs" dxfId="1428" priority="406" operator="equal">
      <formula>"Muy Alta"</formula>
    </cfRule>
    <cfRule type="cellIs" dxfId="1427" priority="407" operator="equal">
      <formula>"Alta"</formula>
    </cfRule>
    <cfRule type="cellIs" dxfId="1426" priority="408" operator="equal">
      <formula>"Media"</formula>
    </cfRule>
    <cfRule type="cellIs" dxfId="1425" priority="409" operator="equal">
      <formula>"Baja"</formula>
    </cfRule>
    <cfRule type="cellIs" dxfId="1424" priority="410" operator="equal">
      <formula>"Muy Baja"</formula>
    </cfRule>
  </conditionalFormatting>
  <conditionalFormatting sqref="AJ17">
    <cfRule type="cellIs" dxfId="1423" priority="401" operator="equal">
      <formula>"Catastrófico"</formula>
    </cfRule>
    <cfRule type="cellIs" dxfId="1422" priority="402" operator="equal">
      <formula>"Mayor"</formula>
    </cfRule>
    <cfRule type="cellIs" dxfId="1421" priority="403" operator="equal">
      <formula>"Moderado"</formula>
    </cfRule>
    <cfRule type="cellIs" dxfId="1420" priority="404" operator="equal">
      <formula>"Menor"</formula>
    </cfRule>
    <cfRule type="cellIs" dxfId="1419" priority="405" operator="equal">
      <formula>"Leve"</formula>
    </cfRule>
  </conditionalFormatting>
  <conditionalFormatting sqref="AL17">
    <cfRule type="cellIs" dxfId="1418" priority="397" operator="equal">
      <formula>"Extremo"</formula>
    </cfRule>
    <cfRule type="cellIs" dxfId="1417" priority="398" operator="equal">
      <formula>"Alto"</formula>
    </cfRule>
    <cfRule type="cellIs" dxfId="1416" priority="399" operator="equal">
      <formula>"Moderado"</formula>
    </cfRule>
    <cfRule type="cellIs" dxfId="1415" priority="400" operator="equal">
      <formula>"Bajo"</formula>
    </cfRule>
  </conditionalFormatting>
  <conditionalFormatting sqref="N17">
    <cfRule type="cellIs" dxfId="1414" priority="388" operator="equal">
      <formula>"Moderado"</formula>
    </cfRule>
    <cfRule type="cellIs" dxfId="1413" priority="389" operator="equal">
      <formula>"Mayor"</formula>
    </cfRule>
    <cfRule type="cellIs" dxfId="1412" priority="395" operator="equal">
      <formula>"Catastrófico"</formula>
    </cfRule>
  </conditionalFormatting>
  <conditionalFormatting sqref="O17">
    <cfRule type="cellIs" dxfId="1411" priority="390" operator="equal">
      <formula>"Catastrófico"</formula>
    </cfRule>
    <cfRule type="cellIs" dxfId="1410" priority="391" operator="equal">
      <formula>"Mayor"</formula>
    </cfRule>
    <cfRule type="cellIs" dxfId="1409" priority="392" operator="equal">
      <formula>"Moderado"</formula>
    </cfRule>
    <cfRule type="cellIs" dxfId="1408" priority="393" operator="equal">
      <formula>"Menor"</formula>
    </cfRule>
    <cfRule type="cellIs" dxfId="1407" priority="394" operator="equal">
      <formula>"Leve"</formula>
    </cfRule>
  </conditionalFormatting>
  <conditionalFormatting sqref="AA17:AA21 AC17:AC21">
    <cfRule type="cellIs" dxfId="1406" priority="385" operator="equal">
      <formula>"DÉBIL"</formula>
    </cfRule>
    <cfRule type="cellIs" dxfId="1405" priority="386" operator="equal">
      <formula>"MODERADO"</formula>
    </cfRule>
    <cfRule type="cellIs" dxfId="1404" priority="387" operator="equal">
      <formula>"FUERTE"</formula>
    </cfRule>
  </conditionalFormatting>
  <conditionalFormatting sqref="AF17:AF21">
    <cfRule type="cellIs" dxfId="1403" priority="382" operator="equal">
      <formula>"MODERADO"</formula>
    </cfRule>
    <cfRule type="cellIs" dxfId="1402" priority="383" operator="equal">
      <formula>"DÉBIL"</formula>
    </cfRule>
    <cfRule type="cellIs" dxfId="1401" priority="384" operator="equal">
      <formula>"FUERTE"</formula>
    </cfRule>
  </conditionalFormatting>
  <conditionalFormatting sqref="L93">
    <cfRule type="cellIs" dxfId="1400" priority="353" operator="equal">
      <formula>"Rara vez"</formula>
    </cfRule>
    <cfRule type="cellIs" dxfId="1399" priority="377" operator="equal">
      <formula>"Improbable"</formula>
    </cfRule>
    <cfRule type="cellIs" dxfId="1398" priority="378" operator="equal">
      <formula>"Posible"</formula>
    </cfRule>
    <cfRule type="cellIs" dxfId="1397" priority="379" operator="equal">
      <formula>"Probable"</formula>
    </cfRule>
    <cfRule type="cellIs" dxfId="1396" priority="380" operator="equal">
      <formula>"Casi seguro"</formula>
    </cfRule>
    <cfRule type="cellIs" dxfId="1395" priority="381" operator="equal">
      <formula>"Muy Baja"</formula>
    </cfRule>
  </conditionalFormatting>
  <conditionalFormatting sqref="P93">
    <cfRule type="cellIs" dxfId="1394" priority="372" operator="equal">
      <formula>"Catastrófico"</formula>
    </cfRule>
    <cfRule type="cellIs" dxfId="1393" priority="373" operator="equal">
      <formula>"Mayor"</formula>
    </cfRule>
    <cfRule type="cellIs" dxfId="1392" priority="374" operator="equal">
      <formula>"Moderado"</formula>
    </cfRule>
    <cfRule type="cellIs" dxfId="1391" priority="375" operator="equal">
      <formula>"Menor"</formula>
    </cfRule>
    <cfRule type="cellIs" dxfId="1390" priority="376" operator="equal">
      <formula>"Leve"</formula>
    </cfRule>
  </conditionalFormatting>
  <conditionalFormatting sqref="Q93">
    <cfRule type="cellIs" dxfId="1389" priority="368" operator="equal">
      <formula>"Extremo"</formula>
    </cfRule>
    <cfRule type="cellIs" dxfId="1388" priority="369" operator="equal">
      <formula>"Alto"</formula>
    </cfRule>
    <cfRule type="cellIs" dxfId="1387" priority="370" operator="equal">
      <formula>"Moderado"</formula>
    </cfRule>
    <cfRule type="cellIs" dxfId="1386" priority="371" operator="equal">
      <formula>"Bajo"</formula>
    </cfRule>
  </conditionalFormatting>
  <conditionalFormatting sqref="AH93">
    <cfRule type="cellIs" dxfId="1385" priority="363" operator="equal">
      <formula>"Muy Alta"</formula>
    </cfRule>
    <cfRule type="cellIs" dxfId="1384" priority="364" operator="equal">
      <formula>"Alta"</formula>
    </cfRule>
    <cfRule type="cellIs" dxfId="1383" priority="365" operator="equal">
      <formula>"Media"</formula>
    </cfRule>
    <cfRule type="cellIs" dxfId="1382" priority="366" operator="equal">
      <formula>"Baja"</formula>
    </cfRule>
    <cfRule type="cellIs" dxfId="1381" priority="367" operator="equal">
      <formula>"Muy Baja"</formula>
    </cfRule>
  </conditionalFormatting>
  <conditionalFormatting sqref="AJ93">
    <cfRule type="cellIs" dxfId="1380" priority="358" operator="equal">
      <formula>"Catastrófico"</formula>
    </cfRule>
    <cfRule type="cellIs" dxfId="1379" priority="359" operator="equal">
      <formula>"Mayor"</formula>
    </cfRule>
    <cfRule type="cellIs" dxfId="1378" priority="360" operator="equal">
      <formula>"Moderado"</formula>
    </cfRule>
    <cfRule type="cellIs" dxfId="1377" priority="361" operator="equal">
      <formula>"Menor"</formula>
    </cfRule>
    <cfRule type="cellIs" dxfId="1376" priority="362" operator="equal">
      <formula>"Leve"</formula>
    </cfRule>
  </conditionalFormatting>
  <conditionalFormatting sqref="AL93">
    <cfRule type="cellIs" dxfId="1375" priority="354" operator="equal">
      <formula>"Extremo"</formula>
    </cfRule>
    <cfRule type="cellIs" dxfId="1374" priority="355" operator="equal">
      <formula>"Alto"</formula>
    </cfRule>
    <cfRule type="cellIs" dxfId="1373" priority="356" operator="equal">
      <formula>"Moderado"</formula>
    </cfRule>
    <cfRule type="cellIs" dxfId="1372" priority="357" operator="equal">
      <formula>"Bajo"</formula>
    </cfRule>
  </conditionalFormatting>
  <conditionalFormatting sqref="N93">
    <cfRule type="cellIs" dxfId="1371" priority="345" operator="equal">
      <formula>"Moderado"</formula>
    </cfRule>
    <cfRule type="cellIs" dxfId="1370" priority="346" operator="equal">
      <formula>"Mayor"</formula>
    </cfRule>
    <cfRule type="cellIs" dxfId="1369" priority="352" operator="equal">
      <formula>"Catastrófico"</formula>
    </cfRule>
  </conditionalFormatting>
  <conditionalFormatting sqref="O93">
    <cfRule type="cellIs" dxfId="1368" priority="347" operator="equal">
      <formula>"Catastrófico"</formula>
    </cfRule>
    <cfRule type="cellIs" dxfId="1367" priority="348" operator="equal">
      <formula>"Mayor"</formula>
    </cfRule>
    <cfRule type="cellIs" dxfId="1366" priority="349" operator="equal">
      <formula>"Moderado"</formula>
    </cfRule>
    <cfRule type="cellIs" dxfId="1365" priority="350" operator="equal">
      <formula>"Menor"</formula>
    </cfRule>
    <cfRule type="cellIs" dxfId="1364" priority="351" operator="equal">
      <formula>"Leve"</formula>
    </cfRule>
  </conditionalFormatting>
  <conditionalFormatting sqref="AA93:AA97 AC93:AC97">
    <cfRule type="cellIs" dxfId="1363" priority="342" operator="equal">
      <formula>"DÉBIL"</formula>
    </cfRule>
    <cfRule type="cellIs" dxfId="1362" priority="343" operator="equal">
      <formula>"MODERADO"</formula>
    </cfRule>
    <cfRule type="cellIs" dxfId="1361" priority="344" operator="equal">
      <formula>"FUERTE"</formula>
    </cfRule>
  </conditionalFormatting>
  <conditionalFormatting sqref="AF93:AF97">
    <cfRule type="cellIs" dxfId="1360" priority="339" operator="equal">
      <formula>"MODERADO"</formula>
    </cfRule>
    <cfRule type="cellIs" dxfId="1359" priority="340" operator="equal">
      <formula>"DÉBIL"</formula>
    </cfRule>
    <cfRule type="cellIs" dxfId="1358" priority="341" operator="equal">
      <formula>"FUERTE"</formula>
    </cfRule>
  </conditionalFormatting>
  <conditionalFormatting sqref="L23">
    <cfRule type="cellIs" dxfId="1357" priority="310" operator="equal">
      <formula>"Rara vez"</formula>
    </cfRule>
    <cfRule type="cellIs" dxfId="1356" priority="334" operator="equal">
      <formula>"Improbable"</formula>
    </cfRule>
    <cfRule type="cellIs" dxfId="1355" priority="335" operator="equal">
      <formula>"Posible"</formula>
    </cfRule>
    <cfRule type="cellIs" dxfId="1354" priority="336" operator="equal">
      <formula>"Probable"</formula>
    </cfRule>
    <cfRule type="cellIs" dxfId="1353" priority="337" operator="equal">
      <formula>"Casi seguro"</formula>
    </cfRule>
    <cfRule type="cellIs" dxfId="1352" priority="338" operator="equal">
      <formula>"Muy Baja"</formula>
    </cfRule>
  </conditionalFormatting>
  <conditionalFormatting sqref="P23">
    <cfRule type="cellIs" dxfId="1351" priority="329" operator="equal">
      <formula>"Catastrófico"</formula>
    </cfRule>
    <cfRule type="cellIs" dxfId="1350" priority="330" operator="equal">
      <formula>"Mayor"</formula>
    </cfRule>
    <cfRule type="cellIs" dxfId="1349" priority="331" operator="equal">
      <formula>"Moderado"</formula>
    </cfRule>
    <cfRule type="cellIs" dxfId="1348" priority="332" operator="equal">
      <formula>"Menor"</formula>
    </cfRule>
    <cfRule type="cellIs" dxfId="1347" priority="333" operator="equal">
      <formula>"Leve"</formula>
    </cfRule>
  </conditionalFormatting>
  <conditionalFormatting sqref="Q23">
    <cfRule type="cellIs" dxfId="1346" priority="325" operator="equal">
      <formula>"Extremo"</formula>
    </cfRule>
    <cfRule type="cellIs" dxfId="1345" priority="326" operator="equal">
      <formula>"Alto"</formula>
    </cfRule>
    <cfRule type="cellIs" dxfId="1344" priority="327" operator="equal">
      <formula>"Moderado"</formula>
    </cfRule>
    <cfRule type="cellIs" dxfId="1343" priority="328" operator="equal">
      <formula>"Bajo"</formula>
    </cfRule>
  </conditionalFormatting>
  <conditionalFormatting sqref="AH23">
    <cfRule type="cellIs" dxfId="1342" priority="320" operator="equal">
      <formula>"Muy Alta"</formula>
    </cfRule>
    <cfRule type="cellIs" dxfId="1341" priority="321" operator="equal">
      <formula>"Alta"</formula>
    </cfRule>
    <cfRule type="cellIs" dxfId="1340" priority="322" operator="equal">
      <formula>"Media"</formula>
    </cfRule>
    <cfRule type="cellIs" dxfId="1339" priority="323" operator="equal">
      <formula>"Baja"</formula>
    </cfRule>
    <cfRule type="cellIs" dxfId="1338" priority="324" operator="equal">
      <formula>"Muy Baja"</formula>
    </cfRule>
  </conditionalFormatting>
  <conditionalFormatting sqref="AJ23">
    <cfRule type="cellIs" dxfId="1337" priority="315" operator="equal">
      <formula>"Catastrófico"</formula>
    </cfRule>
    <cfRule type="cellIs" dxfId="1336" priority="316" operator="equal">
      <formula>"Mayor"</formula>
    </cfRule>
    <cfRule type="cellIs" dxfId="1335" priority="317" operator="equal">
      <formula>"Moderado"</formula>
    </cfRule>
    <cfRule type="cellIs" dxfId="1334" priority="318" operator="equal">
      <formula>"Menor"</formula>
    </cfRule>
    <cfRule type="cellIs" dxfId="1333" priority="319" operator="equal">
      <formula>"Leve"</formula>
    </cfRule>
  </conditionalFormatting>
  <conditionalFormatting sqref="AL23">
    <cfRule type="cellIs" dxfId="1332" priority="311" operator="equal">
      <formula>"Extremo"</formula>
    </cfRule>
    <cfRule type="cellIs" dxfId="1331" priority="312" operator="equal">
      <formula>"Alto"</formula>
    </cfRule>
    <cfRule type="cellIs" dxfId="1330" priority="313" operator="equal">
      <formula>"Moderado"</formula>
    </cfRule>
    <cfRule type="cellIs" dxfId="1329" priority="314" operator="equal">
      <formula>"Bajo"</formula>
    </cfRule>
  </conditionalFormatting>
  <conditionalFormatting sqref="N23">
    <cfRule type="cellIs" dxfId="1328" priority="302" operator="equal">
      <formula>"Moderado"</formula>
    </cfRule>
    <cfRule type="cellIs" dxfId="1327" priority="303" operator="equal">
      <formula>"Mayor"</formula>
    </cfRule>
    <cfRule type="cellIs" dxfId="1326" priority="309" operator="equal">
      <formula>"Catastrófico"</formula>
    </cfRule>
  </conditionalFormatting>
  <conditionalFormatting sqref="O23">
    <cfRule type="cellIs" dxfId="1325" priority="304" operator="equal">
      <formula>"Catastrófico"</formula>
    </cfRule>
    <cfRule type="cellIs" dxfId="1324" priority="305" operator="equal">
      <formula>"Mayor"</formula>
    </cfRule>
    <cfRule type="cellIs" dxfId="1323" priority="306" operator="equal">
      <formula>"Moderado"</formula>
    </cfRule>
    <cfRule type="cellIs" dxfId="1322" priority="307" operator="equal">
      <formula>"Menor"</formula>
    </cfRule>
    <cfRule type="cellIs" dxfId="1321" priority="308" operator="equal">
      <formula>"Leve"</formula>
    </cfRule>
  </conditionalFormatting>
  <conditionalFormatting sqref="AA23:AA27 AC23:AC27">
    <cfRule type="cellIs" dxfId="1320" priority="299" operator="equal">
      <formula>"DÉBIL"</formula>
    </cfRule>
    <cfRule type="cellIs" dxfId="1319" priority="300" operator="equal">
      <formula>"MODERADO"</formula>
    </cfRule>
    <cfRule type="cellIs" dxfId="1318" priority="301" operator="equal">
      <formula>"FUERTE"</formula>
    </cfRule>
  </conditionalFormatting>
  <conditionalFormatting sqref="AF23:AF27">
    <cfRule type="cellIs" dxfId="1317" priority="296" operator="equal">
      <formula>"MODERADO"</formula>
    </cfRule>
    <cfRule type="cellIs" dxfId="1316" priority="297" operator="equal">
      <formula>"DÉBIL"</formula>
    </cfRule>
    <cfRule type="cellIs" dxfId="1315" priority="298" operator="equal">
      <formula>"FUERTE"</formula>
    </cfRule>
  </conditionalFormatting>
  <conditionalFormatting sqref="AH187">
    <cfRule type="cellIs" dxfId="1314" priority="291" operator="equal">
      <formula>"Muy Alta"</formula>
    </cfRule>
    <cfRule type="cellIs" dxfId="1313" priority="292" operator="equal">
      <formula>"Alta"</formula>
    </cfRule>
    <cfRule type="cellIs" dxfId="1312" priority="293" operator="equal">
      <formula>"Media"</formula>
    </cfRule>
    <cfRule type="cellIs" dxfId="1311" priority="294" operator="equal">
      <formula>"Baja"</formula>
    </cfRule>
    <cfRule type="cellIs" dxfId="1310" priority="295" operator="equal">
      <formula>"Muy Baja"</formula>
    </cfRule>
  </conditionalFormatting>
  <conditionalFormatting sqref="AJ187">
    <cfRule type="cellIs" dxfId="1309" priority="286" operator="equal">
      <formula>"Catastrófico"</formula>
    </cfRule>
    <cfRule type="cellIs" dxfId="1308" priority="287" operator="equal">
      <formula>"Mayor"</formula>
    </cfRule>
    <cfRule type="cellIs" dxfId="1307" priority="288" operator="equal">
      <formula>"Moderado"</formula>
    </cfRule>
    <cfRule type="cellIs" dxfId="1306" priority="289" operator="equal">
      <formula>"Menor"</formula>
    </cfRule>
    <cfRule type="cellIs" dxfId="1305" priority="290" operator="equal">
      <formula>"Leve"</formula>
    </cfRule>
  </conditionalFormatting>
  <conditionalFormatting sqref="AL187">
    <cfRule type="cellIs" dxfId="1304" priority="282" operator="equal">
      <formula>"Extremo"</formula>
    </cfRule>
    <cfRule type="cellIs" dxfId="1303" priority="283" operator="equal">
      <formula>"Alto"</formula>
    </cfRule>
    <cfRule type="cellIs" dxfId="1302" priority="284" operator="equal">
      <formula>"Moderado"</formula>
    </cfRule>
    <cfRule type="cellIs" dxfId="1301" priority="285" operator="equal">
      <formula>"Bajo"</formula>
    </cfRule>
  </conditionalFormatting>
  <conditionalFormatting sqref="AC187:AC191 AA187:AA191">
    <cfRule type="cellIs" dxfId="1300" priority="279" operator="equal">
      <formula>"DÉBIL"</formula>
    </cfRule>
    <cfRule type="cellIs" dxfId="1299" priority="280" operator="equal">
      <formula>"MODERADO"</formula>
    </cfRule>
    <cfRule type="cellIs" dxfId="1298" priority="281" operator="equal">
      <formula>"FUERTE"</formula>
    </cfRule>
  </conditionalFormatting>
  <conditionalFormatting sqref="AF187:AF191">
    <cfRule type="cellIs" dxfId="1297" priority="276" operator="equal">
      <formula>"MODERADO"</formula>
    </cfRule>
    <cfRule type="cellIs" dxfId="1296" priority="277" operator="equal">
      <formula>"DÉBIL"</formula>
    </cfRule>
    <cfRule type="cellIs" dxfId="1295" priority="278" operator="equal">
      <formula>"FUERTE"</formula>
    </cfRule>
  </conditionalFormatting>
  <conditionalFormatting sqref="L187">
    <cfRule type="cellIs" dxfId="1294" priority="261" operator="equal">
      <formula>"Rara vez"</formula>
    </cfRule>
    <cfRule type="cellIs" dxfId="1293" priority="271" operator="equal">
      <formula>"Improbable"</formula>
    </cfRule>
    <cfRule type="cellIs" dxfId="1292" priority="272" operator="equal">
      <formula>"Posible"</formula>
    </cfRule>
    <cfRule type="cellIs" dxfId="1291" priority="273" operator="equal">
      <formula>"Probable"</formula>
    </cfRule>
    <cfRule type="cellIs" dxfId="1290" priority="274" operator="equal">
      <formula>"Casi seguro"</formula>
    </cfRule>
    <cfRule type="cellIs" dxfId="1289" priority="275" operator="equal">
      <formula>"Muy Baja"</formula>
    </cfRule>
  </conditionalFormatting>
  <conditionalFormatting sqref="P187">
    <cfRule type="cellIs" dxfId="1288" priority="266" operator="equal">
      <formula>"Catastrófico"</formula>
    </cfRule>
    <cfRule type="cellIs" dxfId="1287" priority="267" operator="equal">
      <formula>"Mayor"</formula>
    </cfRule>
    <cfRule type="cellIs" dxfId="1286" priority="268" operator="equal">
      <formula>"Moderado"</formula>
    </cfRule>
    <cfRule type="cellIs" dxfId="1285" priority="269" operator="equal">
      <formula>"Menor"</formula>
    </cfRule>
    <cfRule type="cellIs" dxfId="1284" priority="270" operator="equal">
      <formula>"Leve"</formula>
    </cfRule>
  </conditionalFormatting>
  <conditionalFormatting sqref="Q187">
    <cfRule type="cellIs" dxfId="1283" priority="262" operator="equal">
      <formula>"Extremo"</formula>
    </cfRule>
    <cfRule type="cellIs" dxfId="1282" priority="263" operator="equal">
      <formula>"Alto"</formula>
    </cfRule>
    <cfRule type="cellIs" dxfId="1281" priority="264" operator="equal">
      <formula>"Moderado"</formula>
    </cfRule>
    <cfRule type="cellIs" dxfId="1280" priority="265" operator="equal">
      <formula>"Bajo"</formula>
    </cfRule>
  </conditionalFormatting>
  <conditionalFormatting sqref="N187">
    <cfRule type="cellIs" dxfId="1279" priority="253" operator="equal">
      <formula>"Moderado"</formula>
    </cfRule>
    <cfRule type="cellIs" dxfId="1278" priority="254" operator="equal">
      <formula>"Mayor"</formula>
    </cfRule>
    <cfRule type="cellIs" dxfId="1277" priority="260" operator="equal">
      <formula>"Catastrófico"</formula>
    </cfRule>
  </conditionalFormatting>
  <conditionalFormatting sqref="O187">
    <cfRule type="cellIs" dxfId="1276" priority="255" operator="equal">
      <formula>"Catastrófico"</formula>
    </cfRule>
    <cfRule type="cellIs" dxfId="1275" priority="256" operator="equal">
      <formula>"Mayor"</formula>
    </cfRule>
    <cfRule type="cellIs" dxfId="1274" priority="257" operator="equal">
      <formula>"Moderado"</formula>
    </cfRule>
    <cfRule type="cellIs" dxfId="1273" priority="258" operator="equal">
      <formula>"Menor"</formula>
    </cfRule>
    <cfRule type="cellIs" dxfId="1272" priority="259" operator="equal">
      <formula>"Leve"</formula>
    </cfRule>
  </conditionalFormatting>
  <conditionalFormatting sqref="L193">
    <cfRule type="cellIs" dxfId="1271" priority="224" operator="equal">
      <formula>"Rara vez"</formula>
    </cfRule>
    <cfRule type="cellIs" dxfId="1270" priority="248" operator="equal">
      <formula>"Improbable"</formula>
    </cfRule>
    <cfRule type="cellIs" dxfId="1269" priority="249" operator="equal">
      <formula>"Posible"</formula>
    </cfRule>
    <cfRule type="cellIs" dxfId="1268" priority="250" operator="equal">
      <formula>"Probable"</formula>
    </cfRule>
    <cfRule type="cellIs" dxfId="1267" priority="251" operator="equal">
      <formula>"Casi seguro"</formula>
    </cfRule>
    <cfRule type="cellIs" dxfId="1266" priority="252" operator="equal">
      <formula>"Muy Baja"</formula>
    </cfRule>
  </conditionalFormatting>
  <conditionalFormatting sqref="P193">
    <cfRule type="cellIs" dxfId="1265" priority="243" operator="equal">
      <formula>"Catastrófico"</formula>
    </cfRule>
    <cfRule type="cellIs" dxfId="1264" priority="244" operator="equal">
      <formula>"Mayor"</formula>
    </cfRule>
    <cfRule type="cellIs" dxfId="1263" priority="245" operator="equal">
      <formula>"Moderado"</formula>
    </cfRule>
    <cfRule type="cellIs" dxfId="1262" priority="246" operator="equal">
      <formula>"Menor"</formula>
    </cfRule>
    <cfRule type="cellIs" dxfId="1261" priority="247" operator="equal">
      <formula>"Leve"</formula>
    </cfRule>
  </conditionalFormatting>
  <conditionalFormatting sqref="Q193">
    <cfRule type="cellIs" dxfId="1260" priority="239" operator="equal">
      <formula>"Extremo"</formula>
    </cfRule>
    <cfRule type="cellIs" dxfId="1259" priority="240" operator="equal">
      <formula>"Alto"</formula>
    </cfRule>
    <cfRule type="cellIs" dxfId="1258" priority="241" operator="equal">
      <formula>"Moderado"</formula>
    </cfRule>
    <cfRule type="cellIs" dxfId="1257" priority="242" operator="equal">
      <formula>"Bajo"</formula>
    </cfRule>
  </conditionalFormatting>
  <conditionalFormatting sqref="AH193">
    <cfRule type="cellIs" dxfId="1256" priority="234" operator="equal">
      <formula>"Muy Alta"</formula>
    </cfRule>
    <cfRule type="cellIs" dxfId="1255" priority="235" operator="equal">
      <formula>"Alta"</formula>
    </cfRule>
    <cfRule type="cellIs" dxfId="1254" priority="236" operator="equal">
      <formula>"Media"</formula>
    </cfRule>
    <cfRule type="cellIs" dxfId="1253" priority="237" operator="equal">
      <formula>"Baja"</formula>
    </cfRule>
    <cfRule type="cellIs" dxfId="1252" priority="238" operator="equal">
      <formula>"Muy Baja"</formula>
    </cfRule>
  </conditionalFormatting>
  <conditionalFormatting sqref="AJ193">
    <cfRule type="cellIs" dxfId="1251" priority="229" operator="equal">
      <formula>"Catastrófico"</formula>
    </cfRule>
    <cfRule type="cellIs" dxfId="1250" priority="230" operator="equal">
      <formula>"Mayor"</formula>
    </cfRule>
    <cfRule type="cellIs" dxfId="1249" priority="231" operator="equal">
      <formula>"Moderado"</formula>
    </cfRule>
    <cfRule type="cellIs" dxfId="1248" priority="232" operator="equal">
      <formula>"Menor"</formula>
    </cfRule>
    <cfRule type="cellIs" dxfId="1247" priority="233" operator="equal">
      <formula>"Leve"</formula>
    </cfRule>
  </conditionalFormatting>
  <conditionalFormatting sqref="AL193">
    <cfRule type="cellIs" dxfId="1246" priority="225" operator="equal">
      <formula>"Extremo"</formula>
    </cfRule>
    <cfRule type="cellIs" dxfId="1245" priority="226" operator="equal">
      <formula>"Alto"</formula>
    </cfRule>
    <cfRule type="cellIs" dxfId="1244" priority="227" operator="equal">
      <formula>"Moderado"</formula>
    </cfRule>
    <cfRule type="cellIs" dxfId="1243" priority="228" operator="equal">
      <formula>"Bajo"</formula>
    </cfRule>
  </conditionalFormatting>
  <conditionalFormatting sqref="N193">
    <cfRule type="cellIs" dxfId="1242" priority="216" operator="equal">
      <formula>"Moderado"</formula>
    </cfRule>
    <cfRule type="cellIs" dxfId="1241" priority="217" operator="equal">
      <formula>"Mayor"</formula>
    </cfRule>
    <cfRule type="cellIs" dxfId="1240" priority="223" operator="equal">
      <formula>"Catastrófico"</formula>
    </cfRule>
  </conditionalFormatting>
  <conditionalFormatting sqref="O193">
    <cfRule type="cellIs" dxfId="1239" priority="218" operator="equal">
      <formula>"Catastrófico"</formula>
    </cfRule>
    <cfRule type="cellIs" dxfId="1238" priority="219" operator="equal">
      <formula>"Mayor"</formula>
    </cfRule>
    <cfRule type="cellIs" dxfId="1237" priority="220" operator="equal">
      <formula>"Moderado"</formula>
    </cfRule>
    <cfRule type="cellIs" dxfId="1236" priority="221" operator="equal">
      <formula>"Menor"</formula>
    </cfRule>
    <cfRule type="cellIs" dxfId="1235" priority="222" operator="equal">
      <formula>"Leve"</formula>
    </cfRule>
  </conditionalFormatting>
  <conditionalFormatting sqref="AL198 AL203">
    <cfRule type="cellIs" dxfId="1234" priority="182" operator="equal">
      <formula>"Extremo"</formula>
    </cfRule>
    <cfRule type="cellIs" dxfId="1233" priority="183" operator="equal">
      <formula>"Alto"</formula>
    </cfRule>
    <cfRule type="cellIs" dxfId="1232" priority="184" operator="equal">
      <formula>"Moderado"</formula>
    </cfRule>
    <cfRule type="cellIs" dxfId="1231" priority="185" operator="equal">
      <formula>"Bajo"</formula>
    </cfRule>
  </conditionalFormatting>
  <conditionalFormatting sqref="AA193:AA197 AC193:AC197">
    <cfRule type="cellIs" dxfId="1230" priority="213" operator="equal">
      <formula>"DÉBIL"</formula>
    </cfRule>
    <cfRule type="cellIs" dxfId="1229" priority="214" operator="equal">
      <formula>"MODERADO"</formula>
    </cfRule>
    <cfRule type="cellIs" dxfId="1228" priority="215" operator="equal">
      <formula>"FUERTE"</formula>
    </cfRule>
  </conditionalFormatting>
  <conditionalFormatting sqref="AF193:AF197">
    <cfRule type="cellIs" dxfId="1227" priority="210" operator="equal">
      <formula>"MODERADO"</formula>
    </cfRule>
    <cfRule type="cellIs" dxfId="1226" priority="211" operator="equal">
      <formula>"DÉBIL"</formula>
    </cfRule>
    <cfRule type="cellIs" dxfId="1225" priority="212" operator="equal">
      <formula>"FUERTE"</formula>
    </cfRule>
  </conditionalFormatting>
  <conditionalFormatting sqref="L198 L203">
    <cfRule type="cellIs" dxfId="1224" priority="181" operator="equal">
      <formula>"Rara vez"</formula>
    </cfRule>
    <cfRule type="cellIs" dxfId="1223" priority="205" operator="equal">
      <formula>"Improbable"</formula>
    </cfRule>
    <cfRule type="cellIs" dxfId="1222" priority="206" operator="equal">
      <formula>"Posible"</formula>
    </cfRule>
    <cfRule type="cellIs" dxfId="1221" priority="207" operator="equal">
      <formula>"Probable"</formula>
    </cfRule>
    <cfRule type="cellIs" dxfId="1220" priority="208" operator="equal">
      <formula>"Casi seguro"</formula>
    </cfRule>
    <cfRule type="cellIs" dxfId="1219" priority="209" operator="equal">
      <formula>"Muy Baja"</formula>
    </cfRule>
  </conditionalFormatting>
  <conditionalFormatting sqref="P198 P203">
    <cfRule type="cellIs" dxfId="1218" priority="200" operator="equal">
      <formula>"Catastrófico"</formula>
    </cfRule>
    <cfRule type="cellIs" dxfId="1217" priority="201" operator="equal">
      <formula>"Mayor"</formula>
    </cfRule>
    <cfRule type="cellIs" dxfId="1216" priority="202" operator="equal">
      <formula>"Moderado"</formula>
    </cfRule>
    <cfRule type="cellIs" dxfId="1215" priority="203" operator="equal">
      <formula>"Menor"</formula>
    </cfRule>
    <cfRule type="cellIs" dxfId="1214" priority="204" operator="equal">
      <formula>"Leve"</formula>
    </cfRule>
  </conditionalFormatting>
  <conditionalFormatting sqref="Q198 Q203">
    <cfRule type="cellIs" dxfId="1213" priority="196" operator="equal">
      <formula>"Extremo"</formula>
    </cfRule>
    <cfRule type="cellIs" dxfId="1212" priority="197" operator="equal">
      <formula>"Alto"</formula>
    </cfRule>
    <cfRule type="cellIs" dxfId="1211" priority="198" operator="equal">
      <formula>"Moderado"</formula>
    </cfRule>
    <cfRule type="cellIs" dxfId="1210" priority="199" operator="equal">
      <formula>"Bajo"</formula>
    </cfRule>
  </conditionalFormatting>
  <conditionalFormatting sqref="AH198 AH203">
    <cfRule type="cellIs" dxfId="1209" priority="191" operator="equal">
      <formula>"Muy Alta"</formula>
    </cfRule>
    <cfRule type="cellIs" dxfId="1208" priority="192" operator="equal">
      <formula>"Alta"</formula>
    </cfRule>
    <cfRule type="cellIs" dxfId="1207" priority="193" operator="equal">
      <formula>"Media"</formula>
    </cfRule>
    <cfRule type="cellIs" dxfId="1206" priority="194" operator="equal">
      <formula>"Baja"</formula>
    </cfRule>
    <cfRule type="cellIs" dxfId="1205" priority="195" operator="equal">
      <formula>"Muy Baja"</formula>
    </cfRule>
  </conditionalFormatting>
  <conditionalFormatting sqref="AJ198 AJ203">
    <cfRule type="cellIs" dxfId="1204" priority="186" operator="equal">
      <formula>"Catastrófico"</formula>
    </cfRule>
    <cfRule type="cellIs" dxfId="1203" priority="187" operator="equal">
      <formula>"Mayor"</formula>
    </cfRule>
    <cfRule type="cellIs" dxfId="1202" priority="188" operator="equal">
      <formula>"Moderado"</formula>
    </cfRule>
    <cfRule type="cellIs" dxfId="1201" priority="189" operator="equal">
      <formula>"Menor"</formula>
    </cfRule>
    <cfRule type="cellIs" dxfId="1200" priority="190" operator="equal">
      <formula>"Leve"</formula>
    </cfRule>
  </conditionalFormatting>
  <conditionalFormatting sqref="N198 N203">
    <cfRule type="cellIs" dxfId="1199" priority="173" operator="equal">
      <formula>"Moderado"</formula>
    </cfRule>
    <cfRule type="cellIs" dxfId="1198" priority="174" operator="equal">
      <formula>"Mayor"</formula>
    </cfRule>
    <cfRule type="cellIs" dxfId="1197" priority="180" operator="equal">
      <formula>"Catastrófico"</formula>
    </cfRule>
  </conditionalFormatting>
  <conditionalFormatting sqref="O198 O203">
    <cfRule type="cellIs" dxfId="1196" priority="175" operator="equal">
      <formula>"Catastrófico"</formula>
    </cfRule>
    <cfRule type="cellIs" dxfId="1195" priority="176" operator="equal">
      <formula>"Mayor"</formula>
    </cfRule>
    <cfRule type="cellIs" dxfId="1194" priority="177" operator="equal">
      <formula>"Moderado"</formula>
    </cfRule>
    <cfRule type="cellIs" dxfId="1193" priority="178" operator="equal">
      <formula>"Menor"</formula>
    </cfRule>
    <cfRule type="cellIs" dxfId="1192" priority="179" operator="equal">
      <formula>"Leve"</formula>
    </cfRule>
  </conditionalFormatting>
  <conditionalFormatting sqref="AA198:AA207 AC198:AC207">
    <cfRule type="cellIs" dxfId="1191" priority="170" operator="equal">
      <formula>"DÉBIL"</formula>
    </cfRule>
    <cfRule type="cellIs" dxfId="1190" priority="171" operator="equal">
      <formula>"MODERADO"</formula>
    </cfRule>
    <cfRule type="cellIs" dxfId="1189" priority="172" operator="equal">
      <formula>"FUERTE"</formula>
    </cfRule>
  </conditionalFormatting>
  <conditionalFormatting sqref="AF198:AF207">
    <cfRule type="cellIs" dxfId="1188" priority="167" operator="equal">
      <formula>"MODERADO"</formula>
    </cfRule>
    <cfRule type="cellIs" dxfId="1187" priority="168" operator="equal">
      <formula>"DÉBIL"</formula>
    </cfRule>
    <cfRule type="cellIs" dxfId="1186" priority="169" operator="equal">
      <formula>"FUERTE"</formula>
    </cfRule>
  </conditionalFormatting>
  <conditionalFormatting sqref="L99">
    <cfRule type="cellIs" dxfId="1185" priority="138" operator="equal">
      <formula>"Rara vez"</formula>
    </cfRule>
    <cfRule type="cellIs" dxfId="1184" priority="162" operator="equal">
      <formula>"Improbable"</formula>
    </cfRule>
    <cfRule type="cellIs" dxfId="1183" priority="163" operator="equal">
      <formula>"Posible"</formula>
    </cfRule>
    <cfRule type="cellIs" dxfId="1182" priority="164" operator="equal">
      <formula>"Probable"</formula>
    </cfRule>
    <cfRule type="cellIs" dxfId="1181" priority="165" operator="equal">
      <formula>"Casi seguro"</formula>
    </cfRule>
    <cfRule type="cellIs" dxfId="1180" priority="166" operator="equal">
      <formula>"Muy Baja"</formula>
    </cfRule>
  </conditionalFormatting>
  <conditionalFormatting sqref="P99">
    <cfRule type="cellIs" dxfId="1179" priority="157" operator="equal">
      <formula>"Catastrófico"</formula>
    </cfRule>
    <cfRule type="cellIs" dxfId="1178" priority="158" operator="equal">
      <formula>"Mayor"</formula>
    </cfRule>
    <cfRule type="cellIs" dxfId="1177" priority="159" operator="equal">
      <formula>"Moderado"</formula>
    </cfRule>
    <cfRule type="cellIs" dxfId="1176" priority="160" operator="equal">
      <formula>"Menor"</formula>
    </cfRule>
    <cfRule type="cellIs" dxfId="1175" priority="161" operator="equal">
      <formula>"Leve"</formula>
    </cfRule>
  </conditionalFormatting>
  <conditionalFormatting sqref="Q99">
    <cfRule type="cellIs" dxfId="1174" priority="153" operator="equal">
      <formula>"Extremo"</formula>
    </cfRule>
    <cfRule type="cellIs" dxfId="1173" priority="154" operator="equal">
      <formula>"Alto"</formula>
    </cfRule>
    <cfRule type="cellIs" dxfId="1172" priority="155" operator="equal">
      <formula>"Moderado"</formula>
    </cfRule>
    <cfRule type="cellIs" dxfId="1171" priority="156" operator="equal">
      <formula>"Bajo"</formula>
    </cfRule>
  </conditionalFormatting>
  <conditionalFormatting sqref="AH99">
    <cfRule type="cellIs" dxfId="1170" priority="148" operator="equal">
      <formula>"Muy Alta"</formula>
    </cfRule>
    <cfRule type="cellIs" dxfId="1169" priority="149" operator="equal">
      <formula>"Alta"</formula>
    </cfRule>
    <cfRule type="cellIs" dxfId="1168" priority="150" operator="equal">
      <formula>"Media"</formula>
    </cfRule>
    <cfRule type="cellIs" dxfId="1167" priority="151" operator="equal">
      <formula>"Baja"</formula>
    </cfRule>
    <cfRule type="cellIs" dxfId="1166" priority="152" operator="equal">
      <formula>"Muy Baja"</formula>
    </cfRule>
  </conditionalFormatting>
  <conditionalFormatting sqref="AJ99">
    <cfRule type="cellIs" dxfId="1165" priority="143" operator="equal">
      <formula>"Catastrófico"</formula>
    </cfRule>
    <cfRule type="cellIs" dxfId="1164" priority="144" operator="equal">
      <formula>"Mayor"</formula>
    </cfRule>
    <cfRule type="cellIs" dxfId="1163" priority="145" operator="equal">
      <formula>"Moderado"</formula>
    </cfRule>
    <cfRule type="cellIs" dxfId="1162" priority="146" operator="equal">
      <formula>"Menor"</formula>
    </cfRule>
    <cfRule type="cellIs" dxfId="1161" priority="147" operator="equal">
      <formula>"Leve"</formula>
    </cfRule>
  </conditionalFormatting>
  <conditionalFormatting sqref="AL99">
    <cfRule type="cellIs" dxfId="1160" priority="139" operator="equal">
      <formula>"Extremo"</formula>
    </cfRule>
    <cfRule type="cellIs" dxfId="1159" priority="140" operator="equal">
      <formula>"Alto"</formula>
    </cfRule>
    <cfRule type="cellIs" dxfId="1158" priority="141" operator="equal">
      <formula>"Moderado"</formula>
    </cfRule>
    <cfRule type="cellIs" dxfId="1157" priority="142" operator="equal">
      <formula>"Bajo"</formula>
    </cfRule>
  </conditionalFormatting>
  <conditionalFormatting sqref="N99">
    <cfRule type="cellIs" dxfId="1156" priority="130" operator="equal">
      <formula>"Moderado"</formula>
    </cfRule>
    <cfRule type="cellIs" dxfId="1155" priority="131" operator="equal">
      <formula>"Mayor"</formula>
    </cfRule>
    <cfRule type="cellIs" dxfId="1154" priority="137" operator="equal">
      <formula>"Catastrófico"</formula>
    </cfRule>
  </conditionalFormatting>
  <conditionalFormatting sqref="O99">
    <cfRule type="cellIs" dxfId="1153" priority="132" operator="equal">
      <formula>"Catastrófico"</formula>
    </cfRule>
    <cfRule type="cellIs" dxfId="1152" priority="133" operator="equal">
      <formula>"Mayor"</formula>
    </cfRule>
    <cfRule type="cellIs" dxfId="1151" priority="134" operator="equal">
      <formula>"Moderado"</formula>
    </cfRule>
    <cfRule type="cellIs" dxfId="1150" priority="135" operator="equal">
      <formula>"Menor"</formula>
    </cfRule>
    <cfRule type="cellIs" dxfId="1149" priority="136" operator="equal">
      <formula>"Leve"</formula>
    </cfRule>
  </conditionalFormatting>
  <conditionalFormatting sqref="AL104 AL109">
    <cfRule type="cellIs" dxfId="1148" priority="96" operator="equal">
      <formula>"Extremo"</formula>
    </cfRule>
    <cfRule type="cellIs" dxfId="1147" priority="97" operator="equal">
      <formula>"Alto"</formula>
    </cfRule>
    <cfRule type="cellIs" dxfId="1146" priority="98" operator="equal">
      <formula>"Moderado"</formula>
    </cfRule>
    <cfRule type="cellIs" dxfId="1145" priority="99" operator="equal">
      <formula>"Bajo"</formula>
    </cfRule>
  </conditionalFormatting>
  <conditionalFormatting sqref="AA99:AA103 AC99:AC103">
    <cfRule type="cellIs" dxfId="1144" priority="127" operator="equal">
      <formula>"DÉBIL"</formula>
    </cfRule>
    <cfRule type="cellIs" dxfId="1143" priority="128" operator="equal">
      <formula>"MODERADO"</formula>
    </cfRule>
    <cfRule type="cellIs" dxfId="1142" priority="129" operator="equal">
      <formula>"FUERTE"</formula>
    </cfRule>
  </conditionalFormatting>
  <conditionalFormatting sqref="AF99:AF103">
    <cfRule type="cellIs" dxfId="1141" priority="124" operator="equal">
      <formula>"MODERADO"</formula>
    </cfRule>
    <cfRule type="cellIs" dxfId="1140" priority="125" operator="equal">
      <formula>"DÉBIL"</formula>
    </cfRule>
    <cfRule type="cellIs" dxfId="1139" priority="126" operator="equal">
      <formula>"FUERTE"</formula>
    </cfRule>
  </conditionalFormatting>
  <conditionalFormatting sqref="L104 L109">
    <cfRule type="cellIs" dxfId="1138" priority="95" operator="equal">
      <formula>"Rara vez"</formula>
    </cfRule>
    <cfRule type="cellIs" dxfId="1137" priority="119" operator="equal">
      <formula>"Improbable"</formula>
    </cfRule>
    <cfRule type="cellIs" dxfId="1136" priority="120" operator="equal">
      <formula>"Posible"</formula>
    </cfRule>
    <cfRule type="cellIs" dxfId="1135" priority="121" operator="equal">
      <formula>"Probable"</formula>
    </cfRule>
    <cfRule type="cellIs" dxfId="1134" priority="122" operator="equal">
      <formula>"Casi seguro"</formula>
    </cfRule>
    <cfRule type="cellIs" dxfId="1133" priority="123" operator="equal">
      <formula>"Muy Baja"</formula>
    </cfRule>
  </conditionalFormatting>
  <conditionalFormatting sqref="P104 P109">
    <cfRule type="cellIs" dxfId="1132" priority="114" operator="equal">
      <formula>"Catastrófico"</formula>
    </cfRule>
    <cfRule type="cellIs" dxfId="1131" priority="115" operator="equal">
      <formula>"Mayor"</formula>
    </cfRule>
    <cfRule type="cellIs" dxfId="1130" priority="116" operator="equal">
      <formula>"Moderado"</formula>
    </cfRule>
    <cfRule type="cellIs" dxfId="1129" priority="117" operator="equal">
      <formula>"Menor"</formula>
    </cfRule>
    <cfRule type="cellIs" dxfId="1128" priority="118" operator="equal">
      <formula>"Leve"</formula>
    </cfRule>
  </conditionalFormatting>
  <conditionalFormatting sqref="Q104 Q109">
    <cfRule type="cellIs" dxfId="1127" priority="110" operator="equal">
      <formula>"Extremo"</formula>
    </cfRule>
    <cfRule type="cellIs" dxfId="1126" priority="111" operator="equal">
      <formula>"Alto"</formula>
    </cfRule>
    <cfRule type="cellIs" dxfId="1125" priority="112" operator="equal">
      <formula>"Moderado"</formula>
    </cfRule>
    <cfRule type="cellIs" dxfId="1124" priority="113" operator="equal">
      <formula>"Bajo"</formula>
    </cfRule>
  </conditionalFormatting>
  <conditionalFormatting sqref="AH104 AH109">
    <cfRule type="cellIs" dxfId="1123" priority="105" operator="equal">
      <formula>"Muy Alta"</formula>
    </cfRule>
    <cfRule type="cellIs" dxfId="1122" priority="106" operator="equal">
      <formula>"Alta"</formula>
    </cfRule>
    <cfRule type="cellIs" dxfId="1121" priority="107" operator="equal">
      <formula>"Media"</formula>
    </cfRule>
    <cfRule type="cellIs" dxfId="1120" priority="108" operator="equal">
      <formula>"Baja"</formula>
    </cfRule>
    <cfRule type="cellIs" dxfId="1119" priority="109" operator="equal">
      <formula>"Muy Baja"</formula>
    </cfRule>
  </conditionalFormatting>
  <conditionalFormatting sqref="AJ104 AJ109">
    <cfRule type="cellIs" dxfId="1118" priority="100" operator="equal">
      <formula>"Catastrófico"</formula>
    </cfRule>
    <cfRule type="cellIs" dxfId="1117" priority="101" operator="equal">
      <formula>"Mayor"</formula>
    </cfRule>
    <cfRule type="cellIs" dxfId="1116" priority="102" operator="equal">
      <formula>"Moderado"</formula>
    </cfRule>
    <cfRule type="cellIs" dxfId="1115" priority="103" operator="equal">
      <formula>"Menor"</formula>
    </cfRule>
    <cfRule type="cellIs" dxfId="1114" priority="104" operator="equal">
      <formula>"Leve"</formula>
    </cfRule>
  </conditionalFormatting>
  <conditionalFormatting sqref="N104 N109">
    <cfRule type="cellIs" dxfId="1113" priority="87" operator="equal">
      <formula>"Moderado"</formula>
    </cfRule>
    <cfRule type="cellIs" dxfId="1112" priority="88" operator="equal">
      <formula>"Mayor"</formula>
    </cfRule>
    <cfRule type="cellIs" dxfId="1111" priority="94" operator="equal">
      <formula>"Catastrófico"</formula>
    </cfRule>
  </conditionalFormatting>
  <conditionalFormatting sqref="O104 O109">
    <cfRule type="cellIs" dxfId="1110" priority="89" operator="equal">
      <formula>"Catastrófico"</formula>
    </cfRule>
    <cfRule type="cellIs" dxfId="1109" priority="90" operator="equal">
      <formula>"Mayor"</formula>
    </cfRule>
    <cfRule type="cellIs" dxfId="1108" priority="91" operator="equal">
      <formula>"Moderado"</formula>
    </cfRule>
    <cfRule type="cellIs" dxfId="1107" priority="92" operator="equal">
      <formula>"Menor"</formula>
    </cfRule>
    <cfRule type="cellIs" dxfId="1106" priority="93" operator="equal">
      <formula>"Leve"</formula>
    </cfRule>
  </conditionalFormatting>
  <conditionalFormatting sqref="AA104:AA113 AC104:AC113">
    <cfRule type="cellIs" dxfId="1105" priority="84" operator="equal">
      <formula>"DÉBIL"</formula>
    </cfRule>
    <cfRule type="cellIs" dxfId="1104" priority="85" operator="equal">
      <formula>"MODERADO"</formula>
    </cfRule>
    <cfRule type="cellIs" dxfId="1103" priority="86" operator="equal">
      <formula>"FUERTE"</formula>
    </cfRule>
  </conditionalFormatting>
  <conditionalFormatting sqref="AF104:AF113">
    <cfRule type="cellIs" dxfId="1102" priority="81" operator="equal">
      <formula>"MODERADO"</formula>
    </cfRule>
    <cfRule type="cellIs" dxfId="1101" priority="82" operator="equal">
      <formula>"DÉBIL"</formula>
    </cfRule>
    <cfRule type="cellIs" dxfId="1100" priority="83" operator="equal">
      <formula>"FUERTE"</formula>
    </cfRule>
  </conditionalFormatting>
  <conditionalFormatting sqref="L136">
    <cfRule type="cellIs" dxfId="1099" priority="52" operator="equal">
      <formula>"Rara vez"</formula>
    </cfRule>
    <cfRule type="cellIs" dxfId="1098" priority="76" operator="equal">
      <formula>"Improbable"</formula>
    </cfRule>
    <cfRule type="cellIs" dxfId="1097" priority="77" operator="equal">
      <formula>"Posible"</formula>
    </cfRule>
    <cfRule type="cellIs" dxfId="1096" priority="78" operator="equal">
      <formula>"Probable"</formula>
    </cfRule>
    <cfRule type="cellIs" dxfId="1095" priority="79" operator="equal">
      <formula>"Casi seguro"</formula>
    </cfRule>
    <cfRule type="cellIs" dxfId="1094" priority="80" operator="equal">
      <formula>"Muy Baja"</formula>
    </cfRule>
  </conditionalFormatting>
  <conditionalFormatting sqref="P136">
    <cfRule type="cellIs" dxfId="1093" priority="71" operator="equal">
      <formula>"Catastrófico"</formula>
    </cfRule>
    <cfRule type="cellIs" dxfId="1092" priority="72" operator="equal">
      <formula>"Mayor"</formula>
    </cfRule>
    <cfRule type="cellIs" dxfId="1091" priority="73" operator="equal">
      <formula>"Moderado"</formula>
    </cfRule>
    <cfRule type="cellIs" dxfId="1090" priority="74" operator="equal">
      <formula>"Menor"</formula>
    </cfRule>
    <cfRule type="cellIs" dxfId="1089" priority="75" operator="equal">
      <formula>"Leve"</formula>
    </cfRule>
  </conditionalFormatting>
  <conditionalFormatting sqref="Q136">
    <cfRule type="cellIs" dxfId="1088" priority="67" operator="equal">
      <formula>"Extremo"</formula>
    </cfRule>
    <cfRule type="cellIs" dxfId="1087" priority="68" operator="equal">
      <formula>"Alto"</formula>
    </cfRule>
    <cfRule type="cellIs" dxfId="1086" priority="69" operator="equal">
      <formula>"Moderado"</formula>
    </cfRule>
    <cfRule type="cellIs" dxfId="1085" priority="70" operator="equal">
      <formula>"Bajo"</formula>
    </cfRule>
  </conditionalFormatting>
  <conditionalFormatting sqref="AH136">
    <cfRule type="cellIs" dxfId="1084" priority="62" operator="equal">
      <formula>"Muy Alta"</formula>
    </cfRule>
    <cfRule type="cellIs" dxfId="1083" priority="63" operator="equal">
      <formula>"Alta"</formula>
    </cfRule>
    <cfRule type="cellIs" dxfId="1082" priority="64" operator="equal">
      <formula>"Media"</formula>
    </cfRule>
    <cfRule type="cellIs" dxfId="1081" priority="65" operator="equal">
      <formula>"Baja"</formula>
    </cfRule>
    <cfRule type="cellIs" dxfId="1080" priority="66" operator="equal">
      <formula>"Muy Baja"</formula>
    </cfRule>
  </conditionalFormatting>
  <conditionalFormatting sqref="AJ136">
    <cfRule type="cellIs" dxfId="1079" priority="57" operator="equal">
      <formula>"Catastrófico"</formula>
    </cfRule>
    <cfRule type="cellIs" dxfId="1078" priority="58" operator="equal">
      <formula>"Mayor"</formula>
    </cfRule>
    <cfRule type="cellIs" dxfId="1077" priority="59" operator="equal">
      <formula>"Moderado"</formula>
    </cfRule>
    <cfRule type="cellIs" dxfId="1076" priority="60" operator="equal">
      <formula>"Menor"</formula>
    </cfRule>
    <cfRule type="cellIs" dxfId="1075" priority="61" operator="equal">
      <formula>"Leve"</formula>
    </cfRule>
  </conditionalFormatting>
  <conditionalFormatting sqref="AL136">
    <cfRule type="cellIs" dxfId="1074" priority="53" operator="equal">
      <formula>"Extremo"</formula>
    </cfRule>
    <cfRule type="cellIs" dxfId="1073" priority="54" operator="equal">
      <formula>"Alto"</formula>
    </cfRule>
    <cfRule type="cellIs" dxfId="1072" priority="55" operator="equal">
      <formula>"Moderado"</formula>
    </cfRule>
    <cfRule type="cellIs" dxfId="1071" priority="56" operator="equal">
      <formula>"Bajo"</formula>
    </cfRule>
  </conditionalFormatting>
  <conditionalFormatting sqref="N136">
    <cfRule type="cellIs" dxfId="1070" priority="44" operator="equal">
      <formula>"Moderado"</formula>
    </cfRule>
    <cfRule type="cellIs" dxfId="1069" priority="45" operator="equal">
      <formula>"Mayor"</formula>
    </cfRule>
    <cfRule type="cellIs" dxfId="1068" priority="51" operator="equal">
      <formula>"Catastrófico"</formula>
    </cfRule>
  </conditionalFormatting>
  <conditionalFormatting sqref="O136">
    <cfRule type="cellIs" dxfId="1067" priority="46" operator="equal">
      <formula>"Catastrófico"</formula>
    </cfRule>
    <cfRule type="cellIs" dxfId="1066" priority="47" operator="equal">
      <formula>"Mayor"</formula>
    </cfRule>
    <cfRule type="cellIs" dxfId="1065" priority="48" operator="equal">
      <formula>"Moderado"</formula>
    </cfRule>
    <cfRule type="cellIs" dxfId="1064" priority="49" operator="equal">
      <formula>"Menor"</formula>
    </cfRule>
    <cfRule type="cellIs" dxfId="1063" priority="50" operator="equal">
      <formula>"Leve"</formula>
    </cfRule>
  </conditionalFormatting>
  <conditionalFormatting sqref="AL141">
    <cfRule type="cellIs" dxfId="1062" priority="10" operator="equal">
      <formula>"Extremo"</formula>
    </cfRule>
    <cfRule type="cellIs" dxfId="1061" priority="11" operator="equal">
      <formula>"Alto"</formula>
    </cfRule>
    <cfRule type="cellIs" dxfId="1060" priority="12" operator="equal">
      <formula>"Moderado"</formula>
    </cfRule>
    <cfRule type="cellIs" dxfId="1059" priority="13" operator="equal">
      <formula>"Bajo"</formula>
    </cfRule>
  </conditionalFormatting>
  <conditionalFormatting sqref="AA136:AA139 AC136:AC139 AA141:AA142 AC141:AC142">
    <cfRule type="cellIs" dxfId="1058" priority="41" operator="equal">
      <formula>"DÉBIL"</formula>
    </cfRule>
    <cfRule type="cellIs" dxfId="1057" priority="42" operator="equal">
      <formula>"MODERADO"</formula>
    </cfRule>
    <cfRule type="cellIs" dxfId="1056" priority="43" operator="equal">
      <formula>"FUERTE"</formula>
    </cfRule>
  </conditionalFormatting>
  <conditionalFormatting sqref="AF136:AF143">
    <cfRule type="cellIs" dxfId="1055" priority="38" operator="equal">
      <formula>"MODERADO"</formula>
    </cfRule>
    <cfRule type="cellIs" dxfId="1054" priority="39" operator="equal">
      <formula>"DÉBIL"</formula>
    </cfRule>
    <cfRule type="cellIs" dxfId="1053" priority="40" operator="equal">
      <formula>"FUERTE"</formula>
    </cfRule>
  </conditionalFormatting>
  <conditionalFormatting sqref="L141">
    <cfRule type="cellIs" dxfId="1052" priority="9" operator="equal">
      <formula>"Rara vez"</formula>
    </cfRule>
    <cfRule type="cellIs" dxfId="1051" priority="33" operator="equal">
      <formula>"Improbable"</formula>
    </cfRule>
    <cfRule type="cellIs" dxfId="1050" priority="34" operator="equal">
      <formula>"Posible"</formula>
    </cfRule>
    <cfRule type="cellIs" dxfId="1049" priority="35" operator="equal">
      <formula>"Probable"</formula>
    </cfRule>
    <cfRule type="cellIs" dxfId="1048" priority="36" operator="equal">
      <formula>"Casi seguro"</formula>
    </cfRule>
    <cfRule type="cellIs" dxfId="1047" priority="37" operator="equal">
      <formula>"Muy Baja"</formula>
    </cfRule>
  </conditionalFormatting>
  <conditionalFormatting sqref="P141">
    <cfRule type="cellIs" dxfId="1046" priority="28" operator="equal">
      <formula>"Catastrófico"</formula>
    </cfRule>
    <cfRule type="cellIs" dxfId="1045" priority="29" operator="equal">
      <formula>"Mayor"</formula>
    </cfRule>
    <cfRule type="cellIs" dxfId="1044" priority="30" operator="equal">
      <formula>"Moderado"</formula>
    </cfRule>
    <cfRule type="cellIs" dxfId="1043" priority="31" operator="equal">
      <formula>"Menor"</formula>
    </cfRule>
    <cfRule type="cellIs" dxfId="1042" priority="32" operator="equal">
      <formula>"Leve"</formula>
    </cfRule>
  </conditionalFormatting>
  <conditionalFormatting sqref="Q141">
    <cfRule type="cellIs" dxfId="1041" priority="24" operator="equal">
      <formula>"Extremo"</formula>
    </cfRule>
    <cfRule type="cellIs" dxfId="1040" priority="25" operator="equal">
      <formula>"Alto"</formula>
    </cfRule>
    <cfRule type="cellIs" dxfId="1039" priority="26" operator="equal">
      <formula>"Moderado"</formula>
    </cfRule>
    <cfRule type="cellIs" dxfId="1038" priority="27" operator="equal">
      <formula>"Bajo"</formula>
    </cfRule>
  </conditionalFormatting>
  <conditionalFormatting sqref="AH141">
    <cfRule type="cellIs" dxfId="1037" priority="19" operator="equal">
      <formula>"Muy Alta"</formula>
    </cfRule>
    <cfRule type="cellIs" dxfId="1036" priority="20" operator="equal">
      <formula>"Alta"</formula>
    </cfRule>
    <cfRule type="cellIs" dxfId="1035" priority="21" operator="equal">
      <formula>"Media"</formula>
    </cfRule>
    <cfRule type="cellIs" dxfId="1034" priority="22" operator="equal">
      <formula>"Baja"</formula>
    </cfRule>
    <cfRule type="cellIs" dxfId="1033" priority="23" operator="equal">
      <formula>"Muy Baja"</formula>
    </cfRule>
  </conditionalFormatting>
  <conditionalFormatting sqref="AJ141">
    <cfRule type="cellIs" dxfId="1032" priority="14" operator="equal">
      <formula>"Catastrófico"</formula>
    </cfRule>
    <cfRule type="cellIs" dxfId="1031" priority="15" operator="equal">
      <formula>"Mayor"</formula>
    </cfRule>
    <cfRule type="cellIs" dxfId="1030" priority="16" operator="equal">
      <formula>"Moderado"</formula>
    </cfRule>
    <cfRule type="cellIs" dxfId="1029" priority="17" operator="equal">
      <formula>"Menor"</formula>
    </cfRule>
    <cfRule type="cellIs" dxfId="1028" priority="18" operator="equal">
      <formula>"Leve"</formula>
    </cfRule>
  </conditionalFormatting>
  <conditionalFormatting sqref="N141">
    <cfRule type="cellIs" dxfId="1027" priority="1" operator="equal">
      <formula>"Moderado"</formula>
    </cfRule>
    <cfRule type="cellIs" dxfId="1026" priority="2" operator="equal">
      <formula>"Mayor"</formula>
    </cfRule>
    <cfRule type="cellIs" dxfId="1025" priority="8" operator="equal">
      <formula>"Catastrófico"</formula>
    </cfRule>
  </conditionalFormatting>
  <conditionalFormatting sqref="O141">
    <cfRule type="cellIs" dxfId="1024" priority="3" operator="equal">
      <formula>"Catastrófico"</formula>
    </cfRule>
    <cfRule type="cellIs" dxfId="1023" priority="4" operator="equal">
      <formula>"Mayor"</formula>
    </cfRule>
    <cfRule type="cellIs" dxfId="1022" priority="5" operator="equal">
      <formula>"Moderado"</formula>
    </cfRule>
    <cfRule type="cellIs" dxfId="1021" priority="6" operator="equal">
      <formula>"Menor"</formula>
    </cfRule>
    <cfRule type="cellIs" dxfId="1020" priority="7" operator="equal">
      <formula>"Leve"</formula>
    </cfRule>
  </conditionalFormatting>
  <dataValidations count="43">
    <dataValidation allowBlank="1" showInputMessage="1" showErrorMessage="1" promptTitle="Impacto" prompt="Diligencie la hoja de Evaluación de impacto " sqref="N50:N85 N11:N47 N187:N191 N193:N207 N87:N183"/>
    <dataValidation allowBlank="1" showInputMessage="1" showErrorMessage="1" promptTitle="N° Control " sqref="R85 R89:R90 R11 R34 R54 R48 R129 R17 R126:R127 R92:R93 R23 R187 R193 R98:R99 R114:R121 R136"/>
    <dataValidation allowBlank="1" showInputMessage="1" showErrorMessage="1" promptTitle="Solidez individual del control " prompt="Esta información se genera de forma automática_x000a_" sqref="AC9:AD10"/>
    <dataValidation allowBlank="1" showInputMessage="1" showErrorMessage="1" promptTitle="Nivel del riesgo residual " prompt="Estos campos se encuentran formulados y saldran de forma automatica, permiten ilustrar como los controles intervienen en la probabilidad nostrando el riesgo residual. " sqref="AG8:AM8"/>
    <dataValidation allowBlank="1" showInputMessage="1" showErrorMessage="1" promptTitle="Solidez del conjunto controles" prompt="Fuerte: El promedio de la solidez de cada control al sumarlos y ponderarlos=100_x000a_Moderado: El promedio de la solidez de cada control al sumarlos y ponderarlos esta 50 y 99_x000a_Débil: El promedio de la solidez de cada control al sumarlos y ponderarlos es &lt; 50" sqref="AF9:AF10"/>
    <dataValidation allowBlank="1" showInputMessage="1" showErrorMessage="1" promptTitle="Ejecución del control" prompt="Fuerte: El control se ejecuta de manera consistente por parte del responsable_x000a_Moderado: El control se ejecuta algunas veces por parte del responsable_x000a_Debil: El control no se ejecuta por parte del responsable" sqref="AB9:AB10"/>
    <dataValidation allowBlank="1" showInputMessage="1" showErrorMessage="1" promptTitle="DIseño del control" prompt="Realice la evaluación en la hoja Evaluación Control" sqref="AA40:AA43 AA126 AA85 AA60:AA63 AA66 AA71:AA74 AA45:AA47 AA50:AA52 AA110:AA116 AA120 AA87:AA92 AA199:AA202 AA204:AA207 AA98 AA105:AA108 AA129:AA135 AA144:AA182 AA142"/>
    <dataValidation allowBlank="1" showInputMessage="1" showErrorMessage="1" promptTitle="Evaluación del control" prompt="Realice la evaluación en la hoja Evaluación Control" sqref="AA87 AA64:AA65 AA67:AA70 AA44:AA59 AA75:AA85 AA11:AA39 AA183:AA191 AA193:AA198 AA203 AA89:AA104 AA109 AA114:AA133 AA136:AA139 AA141"/>
    <dataValidation allowBlank="1" showInputMessage="1" showErrorMessage="1" promptTitle="Diseño del Control" prompt="Para evaluar el diseño del control se debe hacer en la hoja Evaluación Control" sqref="Z9:AA10"/>
    <dataValidation allowBlank="1" showInputMessage="1" showErrorMessage="1" promptTitle="Complemento " prompt="Corresponde a los detalles que permiten identificar el objetivo del control o especifican como se realiza el control " sqref="W9:W10"/>
    <dataValidation allowBlank="1" showInputMessage="1" showErrorMessage="1" promptTitle="Que hacer si no se aplica contro" prompt="Indique que se hace si el control no se  aplica_x000a_" sqref="X9:X10"/>
    <dataValidation allowBlank="1" showInputMessage="1" showErrorMessage="1" promptTitle="Responsable" prompt="Hace referencia al cargo del servidor (funcionario o contratista) que aplica el control." sqref="T9:T10"/>
    <dataValidation allowBlank="1" showInputMessage="1" showErrorMessage="1" promptTitle="Periodicidad" prompt="Registre la periodicidad con la que se realiza esta actividad (control):_x000a_Diaria_x000a_Semanal_x000a_Quincenal_x000a_Mensual _x000a_Bimestral _x000a_Trimestral _x000a_Cuatrimestral _x000a_Semestral _x000a_Anual _x000a_Cada vez que...." sqref="U9:U10"/>
    <dataValidation allowBlank="1" showInputMessage="1" showErrorMessage="1" promptTitle="Propósito del control" prompt="Describe el que hacemos (acción) que se realiza como parte del control, debe estar en verbo" sqref="V9:V10"/>
    <dataValidation allowBlank="1" showInputMessage="1" showErrorMessage="1" promptTitle="Fecha de actualización" prompt="Registre DD/MM/AAAA" sqref="C6:D6 A6"/>
    <dataValidation allowBlank="1" showInputMessage="1" showErrorMessage="1" promptTitle="Fecha:" prompt="Registre DD/MM/AAAA_x000a_" sqref="E6:G6 B6"/>
    <dataValidation allowBlank="1" showInputMessage="1" showErrorMessage="1" promptTitle="Acción o actividad a realizar " prompt="Describa la actividad que se realizará para complementar el control o las acciones que ayudan a prevenir la materialización del riesgo._x000a_" sqref="AN9:AN10"/>
    <dataValidation allowBlank="1" showInputMessage="1" showErrorMessage="1" promptTitle="Responsable " prompt="Registre en este espacio el nombre del rol o cargo de la persona que realizara la actividad ejemplo: Líder del proceso de Direccionamiento estratégico" sqref="AO9:AO10"/>
    <dataValidation allowBlank="1" showInputMessage="1" showErrorMessage="1" promptTitle="Fecha límite para implementación" prompt="Registre en este espacio la fecha límite (dd/mm/aaaa) en la cual se realizará la actividad." sqref="AP9:AP10"/>
    <dataValidation allowBlank="1" showInputMessage="1" showErrorMessage="1" promptTitle="Fecha en que se realiza ..." prompt="Fecha en que se realiza el seguimiento: registre en este espacio la fecha (dd/mm/aaaa) en la cual realizó el seguimiento, recuerde que este seguimiento es mensual y se debe realizarse por parte del Líder " sqref="AQ9:AQ10"/>
    <dataValidation allowBlank="1" showInputMessage="1" showErrorMessage="1" promptTitle="Descripción del avance " prompt="Registre en este espacio los avances de la actividad, describa lo que se ha realizado y la evidencia que se tiene " sqref="AR9:AR10"/>
    <dataValidation allowBlank="1" showInputMessage="1" showErrorMessage="1" promptTitle="Estado" prompt="Selección el estado en el cual se encuentra la actividad Finalizado si ya se cumplio o en curso si aun se esta desarrollando la actividad." sqref="AS9:AS10"/>
    <dataValidation allowBlank="1" showInputMessage="1" showErrorMessage="1" promptTitle="Descripción de ejecución " prompt="Registre en este espacio como se aplico el control  y si este se cumplio durante el periodo a evaluar, recuerde que muchos de ellos son de forma diaria o algunas de forma esporádica." sqref="AT9:AT10"/>
    <dataValidation allowBlank="1" showInputMessage="1" showErrorMessage="1" promptTitle="Proceso" prompt="Seleccione el nombre del proceso" sqref="B9"/>
    <dataValidation allowBlank="1" showInputMessage="1" showErrorMessage="1" promptTitle="Control:" prompt="Registre el nombre o descripción del control que aplica._x000a_" sqref="S9:S10"/>
    <dataValidation type="list" allowBlank="1" showInputMessage="1" showErrorMessage="1" sqref="K11 K34 K39:K43 K85 K17 K54 K59:K63 K65:K74 K45:K48 K50:K52 K120:K121 K126:K127 K87:K93 K23 K104:K117 K193 K198:K207 K98:K99 K129:K136 K141:K187">
      <formula1>"1,2,3,4,5"</formula1>
    </dataValidation>
    <dataValidation allowBlank="1" showInputMessage="1" showErrorMessage="1" promptTitle="DESCRIPCION DEL RIESGO" prompt="En la descripción de los riesgos de corrupción deben concurrir todos los componentes acción u omisión + uso de poder + desviación de la gestión de lo público + el beneficio privado. _x000a__x000a__x000a_" sqref="I9:I10"/>
    <dataValidation allowBlank="1" showInputMessage="1" showErrorMessage="1" promptTitle="¿QUÉ PUEDE SUCEDER?" prompt="Describa cuál es el evento o situacioón que puede obstaculizar el cumplimiento de los objetivos del proceso o de la Supetransporte" sqref="E9"/>
    <dataValidation allowBlank="1" showInputMessage="1" showErrorMessage="1" promptTitle="IMPACTO" prompt="Hace referencia a las consecuencias que puede ocasionar a la organización la materialización del riesgo._x000a_Seleccione de la lista desplegable la que corresponda según el impacto (Económico, Reputacional o ambas)_x000a_" sqref="F9:F10"/>
    <dataValidation allowBlank="1" showInputMessage="1" showErrorMessage="1" promptTitle="CAUSA INMEDIATA" prompt="Hacen referencia a las circunstancias o situaciones más evidentes sobre las cuales se presenta el riesgo, las mismas no constituyen la causa principal o base para que se presente el riesgo._x000a_" sqref="G9:G10"/>
    <dataValidation allowBlank="1" showInputMessage="1" showErrorMessage="1" promptTitle="CAUSA RAIZ" prompt="Es la causa principal o básica, corresponden a las razones por la cuales se puede presentar el riesgo, son la base para la definición de controles en la etapa de valoración del riesgo. Pueden ser una o varias.  Hacer uso de hoja de  análisis causal. " sqref="H9:H10"/>
    <dataValidation allowBlank="1" showInputMessage="1" showErrorMessage="1" promptTitle="CLASIFICACION DEL RIESGO" prompt="Es la agrupación por categorias de los riesgos identificados de acuerdo su naturaleza. Seleccione en la lista desplegable según corresponda._x000a_" sqref="J9:J10"/>
    <dataValidation allowBlank="1" showInputMessage="1" showErrorMessage="1" promptTitle="FRECUENCIA" prompt="El análisis de probabilidad de los riesgos de corrupción determina qué tan posible es que ocurra el riesgo, se expresa en términos de frecuencia o factibilidad" sqref="K9:K10"/>
    <dataValidation allowBlank="1" showInputMessage="1" showErrorMessage="1" promptTitle="PROBABILIDAD INHERENTE (automát)" prompt="1 Rara vez no se ha presentado en los últimos 5 años_x000a_2 Improbable al menos 1 vez en los últimos 5 años_x000a_3 Posible al menos 1 vez en los ultimos 2 años_x000a_4 Probable al menos 1 vez en el último año_x000a_5 Casi seguro mas de 1 vez al año" sqref="L9:L10"/>
    <dataValidation allowBlank="1" showInputMessage="1" showErrorMessage="1" promptTitle="PROBABILIDAD (automático)" prompt="Es la asignación porcentual que recibe el riesgo de acuerdo con la frecuencia definida:_x000a__x000a_Muy baja: 20%_x000a_Baja: 40%_x000a_Media:60%_x000a_Alta: 80%_x000a_Muy alta: 100%" sqref="M9:M10"/>
    <dataValidation allowBlank="1" showInputMessage="1" showErrorMessage="1" promptTitle="IMPACTO" prompt="Para evaluar el impacto dirijase a la pestaña evaluación de impacto" sqref="N9:N10"/>
    <dataValidation allowBlank="1" showInputMessage="1" showErrorMessage="1" promptTitle="IMPACTO INHERENTE (automático)" sqref="O9:P10"/>
    <dataValidation allowBlank="1" showInputMessage="1" showErrorMessage="1" promptTitle="ZONA DE RIESGO INHERENTE (autom)" prompt="Es la ubicacion del riesgo antes controles_x000a_Bajo: verde_x000a_Moderado: amarillo_x000a_Alto: naranja_x000a_Extremo: rojo _x000a__x000a_Ver hoja &quot;Matriz de Calor Inherente&quot;" sqref="Q9:Q10"/>
    <dataValidation allowBlank="1" showInputMessage="1" showErrorMessage="1" promptTitle="No. CONTROL" prompt="Numero consecutivo de los controles que tiene el riesgo que se está analizando." sqref="R9:R10"/>
    <dataValidation type="list" allowBlank="1" showInputMessage="1" showErrorMessage="1" sqref="AM11:AM85 AM193:AM207 AM87:AM191">
      <formula1>"Reducir (mitigar),Reducir (transferir),Evitar"</formula1>
    </dataValidation>
    <dataValidation type="list" allowBlank="1" showInputMessage="1" showErrorMessage="1" promptTitle="Ejecución del control" prompt="Fuerte: El control se ejecuta de manera consistente por parte del responsable_x000a_Moderado: El control se ejecuta algunas veces por parte del responsable_x000a_Debil: El control no se ejecuta por parte del responsable" sqref="AB11:AB85 AB193:AB207 AB87:AB139 AB144:AB191 AB141:AB142">
      <formula1>"DÉBIL,MODERADO,FUERTE"</formula1>
    </dataValidation>
    <dataValidation type="custom" allowBlank="1" showInputMessage="1" showErrorMessage="1" error="Recuerde que las acciones se generan bajo la medida de mitigar el riesgo" sqref="AR129:AR182 AO129:AQ135 AO144:AQ182"/>
    <dataValidation type="list" allowBlank="1" showInputMessage="1" showErrorMessage="1" sqref="B129 F144:F182 F129 J144:J182 AS129:AS182 J129:J135 F133:F135 B133:B135 B144:B182"/>
  </dataValidations>
  <pageMargins left="0.7" right="0.7" top="0.75" bottom="0.75" header="0.3" footer="0.3"/>
  <pageSetup scale="10" orientation="portrait" r:id="rId1"/>
  <colBreaks count="1" manualBreakCount="1">
    <brk id="47" max="1048575" man="1"/>
  </colBreaks>
  <drawing r:id="rId2"/>
  <legacyDrawing r:id="rId3"/>
  <oleObjects>
    <mc:AlternateContent xmlns:mc="http://schemas.openxmlformats.org/markup-compatibility/2006">
      <mc:Choice Requires="x14">
        <oleObject progId="PBrush" shapeId="28673" r:id="rId4">
          <objectPr defaultSize="0" autoPict="0" altText="" r:id="rId5">
            <anchor moveWithCells="1" sizeWithCells="1">
              <from>
                <xdr:col>0</xdr:col>
                <xdr:colOff>533400</xdr:colOff>
                <xdr:row>0</xdr:row>
                <xdr:rowOff>66675</xdr:rowOff>
              </from>
              <to>
                <xdr:col>1</xdr:col>
                <xdr:colOff>542925</xdr:colOff>
                <xdr:row>3</xdr:row>
                <xdr:rowOff>219075</xdr:rowOff>
              </to>
            </anchor>
          </objectPr>
        </oleObject>
      </mc:Choice>
      <mc:Fallback>
        <oleObject progId="PBrush" shapeId="28673" r:id="rId4"/>
      </mc:Fallback>
    </mc:AlternateContent>
  </oleObjects>
  <extLst>
    <ext xmlns:x14="http://schemas.microsoft.com/office/spreadsheetml/2009/9/main" uri="{CCE6A557-97BC-4b89-ADB6-D9C93CAAB3DF}">
      <x14:dataValidations xmlns:xm="http://schemas.microsoft.com/office/excel/2006/main" count="16">
        <x14:dataValidation type="list" allowBlank="1" showInputMessage="1" showErrorMessage="1">
          <x14:formula1>
            <xm:f>'[4]Opciones Tratamiento'!#REF!</xm:f>
          </x14:formula1>
          <xm:sqref>J187:J191 F187 AS187:AS191</xm:sqref>
        </x14:dataValidation>
        <x14:dataValidation type="custom" allowBlank="1" showInputMessage="1" showErrorMessage="1" error="Recuerde que las acciones se generan bajo la medida de mitigar el riesgo">
          <x14:formula1>
            <xm:f>IF(OR(AM187='[4]Opciones Tratamiento'!#REF!,AM187='[4]Opciones Tratamiento'!#REF!,AM187='[4]Opciones Tratamiento'!#REF!),ISBLANK(AM187),ISTEXT(AM187))</xm:f>
          </x14:formula1>
          <xm:sqref>AO187:AO191</xm:sqref>
        </x14:dataValidation>
        <x14:dataValidation type="custom" allowBlank="1" showInputMessage="1" showErrorMessage="1" error="Recuerde que las acciones se generan bajo la medida de mitigar el riesgo">
          <x14:formula1>
            <xm:f>IF(OR(AM187='[4]Opciones Tratamiento'!#REF!,AM187='[4]Opciones Tratamiento'!#REF!,AM187='[4]Opciones Tratamiento'!#REF!),ISBLANK(AM187),ISTEXT(AM187))</xm:f>
          </x14:formula1>
          <xm:sqref>AP187:AP191</xm:sqref>
        </x14:dataValidation>
        <x14:dataValidation type="custom" allowBlank="1" showInputMessage="1" showErrorMessage="1" error="Recuerde que las acciones se generan bajo la medida de mitigar el riesgo">
          <x14:formula1>
            <xm:f>IF(OR(AM187='[4]Opciones Tratamiento'!#REF!,AM187='[4]Opciones Tratamiento'!#REF!,AM187='[4]Opciones Tratamiento'!#REF!),ISBLANK(AM187),ISTEXT(AM187))</xm:f>
          </x14:formula1>
          <xm:sqref>AQ187:AQ191</xm:sqref>
        </x14:dataValidation>
        <x14:dataValidation type="custom" allowBlank="1" showInputMessage="1" showErrorMessage="1" error="Recuerde que las acciones se generan bajo la medida de mitigar el riesgo">
          <x14:formula1>
            <xm:f>IF(OR(AM187='[4]Opciones Tratamiento'!#REF!,AM187='[4]Opciones Tratamiento'!#REF!,AM187='[4]Opciones Tratamiento'!#REF!),ISBLANK(AM187),ISTEXT(AM187))</xm:f>
          </x14:formula1>
          <xm:sqref>AR187:AR191 AT187:AT188</xm:sqref>
        </x14:dataValidation>
        <x14:dataValidation type="list" allowBlank="1" showInputMessage="1" showErrorMessage="1">
          <x14:formula1>
            <xm:f>[4]Tabla_Proceso_Objetivo!#REF!</xm:f>
          </x14:formula1>
          <xm:sqref>B187</xm:sqref>
        </x14:dataValidation>
        <x14:dataValidation type="list" allowBlank="1" showInputMessage="1" showErrorMessage="1">
          <x14:formula1>
            <xm:f>'[5]Opciones Tratamiento'!#REF!</xm:f>
          </x14:formula1>
          <xm:sqref>J193:J207 J99:J113 F193 F198:F207 F99 F104:F113 AS193:AS207 AS99:AS113</xm:sqref>
        </x14:dataValidation>
        <x14:dataValidation type="custom" allowBlank="1" showInputMessage="1" showErrorMessage="1" error="Recuerde que las acciones se generan bajo la medida de mitigar el riesgo">
          <x14:formula1>
            <xm:f>IF(OR(AM99='[5]Opciones Tratamiento'!#REF!,AM99='[5]Opciones Tratamiento'!#REF!,AM99='[5]Opciones Tratamiento'!#REF!),ISBLANK(AM99),ISTEXT(AM99))</xm:f>
          </x14:formula1>
          <xm:sqref>AO193:AO207 AO99:AO113</xm:sqref>
        </x14:dataValidation>
        <x14:dataValidation type="custom" allowBlank="1" showInputMessage="1" showErrorMessage="1" error="Recuerde que las acciones se generan bajo la medida de mitigar el riesgo">
          <x14:formula1>
            <xm:f>IF(OR(AM99='[5]Opciones Tratamiento'!#REF!,AM99='[5]Opciones Tratamiento'!#REF!,AM99='[5]Opciones Tratamiento'!#REF!),ISBLANK(AM99),ISTEXT(AM99))</xm:f>
          </x14:formula1>
          <xm:sqref>AP193:AP207 AP99:AP113</xm:sqref>
        </x14:dataValidation>
        <x14:dataValidation type="custom" allowBlank="1" showInputMessage="1" showErrorMessage="1" error="Recuerde que las acciones se generan bajo la medida de mitigar el riesgo">
          <x14:formula1>
            <xm:f>IF(OR(AM99='[5]Opciones Tratamiento'!#REF!,AM99='[5]Opciones Tratamiento'!#REF!,AM99='[5]Opciones Tratamiento'!#REF!),ISBLANK(AM99),ISTEXT(AM99))</xm:f>
          </x14:formula1>
          <xm:sqref>AQ193:AQ207 AQ99:AQ113</xm:sqref>
        </x14:dataValidation>
        <x14:dataValidation type="custom" allowBlank="1" showInputMessage="1" showErrorMessage="1" error="Recuerde que las acciones se generan bajo la medida de mitigar el riesgo">
          <x14:formula1>
            <xm:f>IF(OR(AM99='[5]Opciones Tratamiento'!#REF!,AM99='[5]Opciones Tratamiento'!#REF!,AM99='[5]Opciones Tratamiento'!#REF!),ISBLANK(AM99),ISTEXT(AM99))</xm:f>
          </x14:formula1>
          <xm:sqref>AR193:AR207 AR99:AR113</xm:sqref>
        </x14:dataValidation>
        <x14:dataValidation type="list" allowBlank="1" showInputMessage="1" showErrorMessage="1">
          <x14:formula1>
            <xm:f>[5]Tabla_Proceso_Objetivo!#REF!</xm:f>
          </x14:formula1>
          <xm:sqref>B193 B198:B207 B99 B104:B113</xm:sqref>
        </x14:dataValidation>
        <x14:dataValidation type="custom" allowBlank="1" showInputMessage="1" showErrorMessage="1" error="Recuerde que las acciones se generan bajo la medida de mitigar el riesgo">
          <x14:formula1>
            <xm:f>IF(OR(AM136='[6]Opciones Tratamiento'!#REF!,AM136='[6]Opciones Tratamiento'!#REF!,AM136='[6]Opciones Tratamiento'!#REF!),ISBLANK(AM136),ISTEXT(AM136))</xm:f>
          </x14:formula1>
          <xm:sqref>AP136:AP143</xm:sqref>
        </x14:dataValidation>
        <x14:dataValidation type="custom" allowBlank="1" showInputMessage="1" showErrorMessage="1" error="Recuerde que las acciones se generan bajo la medida de mitigar el riesgo">
          <x14:formula1>
            <xm:f>IF(OR(AM136='[6]Opciones Tratamiento'!#REF!,AM136='[6]Opciones Tratamiento'!#REF!,AM136='[6]Opciones Tratamiento'!#REF!),ISBLANK(AM136),ISTEXT(AM136))</xm:f>
          </x14:formula1>
          <xm:sqref>AQ136:AQ143</xm:sqref>
        </x14:dataValidation>
        <x14:dataValidation type="list" allowBlank="1" showInputMessage="1" showErrorMessage="1">
          <x14:formula1>
            <xm:f>'[6]Opciones Tratamiento'!#REF!</xm:f>
          </x14:formula1>
          <xm:sqref>J136:J143 F136 F141:F143</xm:sqref>
        </x14:dataValidation>
        <x14:dataValidation type="list" allowBlank="1" showInputMessage="1" showErrorMessage="1">
          <x14:formula1>
            <xm:f>[6]Tabla_Proceso_Objetivo!#REF!</xm:f>
          </x14:formula1>
          <xm:sqref>B136 B141:B143</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tabColor rgb="FFFFFF00"/>
  </sheetPr>
  <dimension ref="A1:R33"/>
  <sheetViews>
    <sheetView topLeftCell="E1" workbookViewId="0">
      <selection activeCell="E6" sqref="E6:I15"/>
    </sheetView>
  </sheetViews>
  <sheetFormatPr baseColWidth="10" defaultColWidth="11.42578125" defaultRowHeight="15" x14ac:dyDescent="0.25"/>
  <cols>
    <col min="1" max="1" width="37.42578125" style="93" bestFit="1" customWidth="1"/>
    <col min="2" max="2" width="40" style="119" customWidth="1"/>
    <col min="3" max="3" width="17.7109375" customWidth="1"/>
    <col min="15" max="15" width="28.28515625" customWidth="1"/>
    <col min="16" max="16" width="30.140625" customWidth="1"/>
  </cols>
  <sheetData>
    <row r="1" spans="1:18" x14ac:dyDescent="0.25">
      <c r="B1" s="117"/>
      <c r="C1" s="101"/>
      <c r="D1" s="102" t="s">
        <v>124</v>
      </c>
      <c r="E1" s="102" t="s">
        <v>104</v>
      </c>
      <c r="F1" s="102" t="s">
        <v>105</v>
      </c>
      <c r="G1" s="102" t="s">
        <v>82</v>
      </c>
      <c r="H1" s="102" t="s">
        <v>64</v>
      </c>
    </row>
    <row r="2" spans="1:18" x14ac:dyDescent="0.25">
      <c r="B2" s="117"/>
      <c r="C2" s="101"/>
      <c r="D2" s="101" t="str">
        <f>MID(ADDRESS(ROW(D1),COLUMN(D1),4),1,1)</f>
        <v>D</v>
      </c>
      <c r="E2" s="101" t="str">
        <f>MID(ADDRESS(ROW(E1),COLUMN(E1),4),1,1)</f>
        <v>E</v>
      </c>
      <c r="F2" s="101" t="str">
        <f>MID(ADDRESS(ROW(F1),COLUMN(F1),4),1,1)</f>
        <v>F</v>
      </c>
      <c r="G2" s="101" t="str">
        <f>MID(ADDRESS(ROW(G1),COLUMN(G1),4),1,1)</f>
        <v>G</v>
      </c>
      <c r="H2" s="101" t="str">
        <f>MID(ADDRESS(ROW(H1),COLUMN(H1),4),1,1)</f>
        <v>H</v>
      </c>
    </row>
    <row r="3" spans="1:18" ht="16.5" x14ac:dyDescent="0.25">
      <c r="A3" s="101">
        <v>5</v>
      </c>
      <c r="B3" s="118" t="s">
        <v>217</v>
      </c>
      <c r="C3" s="101">
        <v>3</v>
      </c>
      <c r="D3" s="103" t="s">
        <v>83</v>
      </c>
      <c r="E3" s="103" t="s">
        <v>83</v>
      </c>
      <c r="F3" s="110" t="s">
        <v>83</v>
      </c>
      <c r="G3" s="110" t="s">
        <v>83</v>
      </c>
      <c r="H3" s="104" t="s">
        <v>65</v>
      </c>
      <c r="J3" s="104" t="s">
        <v>65</v>
      </c>
      <c r="N3" s="94"/>
    </row>
    <row r="4" spans="1:18" ht="48" thickBot="1" x14ac:dyDescent="0.3">
      <c r="A4" s="101">
        <v>4</v>
      </c>
      <c r="B4" s="118" t="s">
        <v>179</v>
      </c>
      <c r="C4" s="101">
        <v>4</v>
      </c>
      <c r="D4" s="103" t="s">
        <v>105</v>
      </c>
      <c r="E4" s="103" t="s">
        <v>105</v>
      </c>
      <c r="F4" s="110" t="s">
        <v>83</v>
      </c>
      <c r="G4" s="110" t="s">
        <v>83</v>
      </c>
      <c r="H4" s="104" t="s">
        <v>65</v>
      </c>
      <c r="J4" s="105" t="s">
        <v>83</v>
      </c>
      <c r="N4" s="94"/>
      <c r="O4" s="98" t="s">
        <v>756</v>
      </c>
      <c r="P4">
        <v>1</v>
      </c>
      <c r="Q4" s="95" t="s">
        <v>105</v>
      </c>
      <c r="R4">
        <v>5</v>
      </c>
    </row>
    <row r="5" spans="1:18" ht="48" thickBot="1" x14ac:dyDescent="0.3">
      <c r="A5" s="101">
        <v>3</v>
      </c>
      <c r="B5" s="118" t="s">
        <v>358</v>
      </c>
      <c r="C5" s="101">
        <v>5</v>
      </c>
      <c r="D5" s="103" t="s">
        <v>105</v>
      </c>
      <c r="E5" s="103" t="s">
        <v>105</v>
      </c>
      <c r="F5" s="106" t="s">
        <v>105</v>
      </c>
      <c r="G5" s="110" t="s">
        <v>83</v>
      </c>
      <c r="H5" s="104" t="s">
        <v>65</v>
      </c>
      <c r="J5" s="106" t="s">
        <v>105</v>
      </c>
      <c r="N5" s="94"/>
      <c r="O5" s="99" t="s">
        <v>757</v>
      </c>
      <c r="P5">
        <v>6</v>
      </c>
      <c r="Q5" s="96" t="s">
        <v>82</v>
      </c>
      <c r="R5">
        <v>11</v>
      </c>
    </row>
    <row r="6" spans="1:18" ht="48" thickBot="1" x14ac:dyDescent="0.3">
      <c r="A6" s="101">
        <v>2</v>
      </c>
      <c r="B6" s="118" t="s">
        <v>150</v>
      </c>
      <c r="C6" s="101">
        <v>6</v>
      </c>
      <c r="D6" s="103" t="s">
        <v>111</v>
      </c>
      <c r="E6" s="103" t="s">
        <v>105</v>
      </c>
      <c r="F6" s="106" t="s">
        <v>105</v>
      </c>
      <c r="G6" s="110" t="s">
        <v>83</v>
      </c>
      <c r="H6" s="104" t="s">
        <v>65</v>
      </c>
      <c r="J6" s="107" t="s">
        <v>111</v>
      </c>
      <c r="O6" s="100" t="s">
        <v>758</v>
      </c>
      <c r="P6">
        <v>12</v>
      </c>
      <c r="Q6" s="97" t="s">
        <v>64</v>
      </c>
      <c r="R6">
        <v>19</v>
      </c>
    </row>
    <row r="7" spans="1:18" ht="33.75" thickBot="1" x14ac:dyDescent="0.3">
      <c r="A7" s="101">
        <v>1</v>
      </c>
      <c r="B7" s="118" t="s">
        <v>257</v>
      </c>
      <c r="C7" s="101">
        <v>7</v>
      </c>
      <c r="D7" s="103" t="s">
        <v>111</v>
      </c>
      <c r="E7" s="103" t="s">
        <v>111</v>
      </c>
      <c r="F7" s="103" t="s">
        <v>105</v>
      </c>
      <c r="G7" s="103" t="s">
        <v>83</v>
      </c>
      <c r="H7" s="103" t="s">
        <v>65</v>
      </c>
      <c r="P7">
        <v>16</v>
      </c>
      <c r="Q7" s="97" t="s">
        <v>64</v>
      </c>
    </row>
    <row r="8" spans="1:18" ht="15.75" thickBot="1" x14ac:dyDescent="0.3"/>
    <row r="9" spans="1:18" x14ac:dyDescent="0.25">
      <c r="G9" s="1847" t="s">
        <v>759</v>
      </c>
      <c r="H9" s="1847"/>
      <c r="I9" s="1847"/>
      <c r="N9" s="1848" t="s">
        <v>760</v>
      </c>
      <c r="O9" s="1849"/>
      <c r="P9" s="1850"/>
    </row>
    <row r="10" spans="1:18" ht="84.75" customHeight="1" thickBot="1" x14ac:dyDescent="0.3">
      <c r="G10" s="108" t="s">
        <v>358</v>
      </c>
      <c r="H10" s="108" t="s">
        <v>105</v>
      </c>
      <c r="I10" s="109" t="str">
        <f ca="1">IFERROR(INDIRECT("Componentes!"&amp;HLOOKUP(H10,Calculo_Impacto,2,FALSE)&amp;VLOOKUP(G10,Calculo_Probabilidad,2,FALSE)),"")</f>
        <v>Moderado</v>
      </c>
      <c r="L10" t="e">
        <f>VLOOKUP($K10,,2,FALSE)</f>
        <v>#N/A</v>
      </c>
      <c r="N10" s="1851"/>
      <c r="O10" s="1852"/>
      <c r="P10" s="1853"/>
    </row>
    <row r="15" spans="1:18" x14ac:dyDescent="0.25">
      <c r="A15" s="115"/>
      <c r="B15" s="120"/>
      <c r="C15" s="112"/>
      <c r="D15" s="1"/>
    </row>
    <row r="16" spans="1:18" ht="26.25" x14ac:dyDescent="0.25">
      <c r="A16" s="126" t="s">
        <v>20</v>
      </c>
      <c r="B16" s="125" t="s">
        <v>761</v>
      </c>
      <c r="C16" s="126" t="s">
        <v>762</v>
      </c>
      <c r="D16" s="1"/>
    </row>
    <row r="17" spans="1:4" s="93" customFormat="1" ht="90" customHeight="1" x14ac:dyDescent="0.25">
      <c r="A17" s="114" t="s">
        <v>763</v>
      </c>
      <c r="B17" s="122" t="s">
        <v>764</v>
      </c>
      <c r="C17" s="124" t="s">
        <v>765</v>
      </c>
      <c r="D17" s="115"/>
    </row>
    <row r="18" spans="1:4" ht="84" x14ac:dyDescent="0.25">
      <c r="A18" s="114" t="s">
        <v>766</v>
      </c>
      <c r="B18" s="122" t="s">
        <v>767</v>
      </c>
      <c r="C18" s="124" t="s">
        <v>768</v>
      </c>
      <c r="D18" s="1"/>
    </row>
    <row r="19" spans="1:4" ht="84" x14ac:dyDescent="0.25">
      <c r="A19" s="114" t="s">
        <v>769</v>
      </c>
      <c r="B19" s="122" t="s">
        <v>770</v>
      </c>
      <c r="C19" s="124" t="s">
        <v>771</v>
      </c>
      <c r="D19" s="1"/>
    </row>
    <row r="20" spans="1:4" ht="84" x14ac:dyDescent="0.25">
      <c r="A20" s="114" t="s">
        <v>772</v>
      </c>
      <c r="B20" s="122" t="s">
        <v>773</v>
      </c>
      <c r="C20" s="124" t="s">
        <v>774</v>
      </c>
      <c r="D20" s="1"/>
    </row>
    <row r="21" spans="1:4" ht="132" x14ac:dyDescent="0.25">
      <c r="A21" s="114" t="s">
        <v>775</v>
      </c>
      <c r="B21" s="122" t="s">
        <v>776</v>
      </c>
      <c r="C21" s="124" t="s">
        <v>58</v>
      </c>
      <c r="D21" s="1"/>
    </row>
    <row r="22" spans="1:4" ht="96" x14ac:dyDescent="0.25">
      <c r="A22" s="114" t="s">
        <v>112</v>
      </c>
      <c r="B22" s="122" t="s">
        <v>777</v>
      </c>
      <c r="C22" s="113"/>
      <c r="D22" s="1"/>
    </row>
    <row r="23" spans="1:4" ht="96" x14ac:dyDescent="0.25">
      <c r="A23" s="114" t="s">
        <v>778</v>
      </c>
      <c r="B23" s="122" t="s">
        <v>779</v>
      </c>
      <c r="C23" s="113"/>
      <c r="D23" s="1"/>
    </row>
    <row r="24" spans="1:4" ht="96.75" x14ac:dyDescent="0.25">
      <c r="A24" s="114" t="s">
        <v>34</v>
      </c>
      <c r="B24" s="121" t="s">
        <v>780</v>
      </c>
      <c r="C24" s="113"/>
      <c r="D24" s="1"/>
    </row>
    <row r="25" spans="1:4" ht="60.75" x14ac:dyDescent="0.25">
      <c r="A25" s="114" t="s">
        <v>781</v>
      </c>
      <c r="B25" s="121" t="s">
        <v>782</v>
      </c>
      <c r="C25" s="113"/>
      <c r="D25" s="1"/>
    </row>
    <row r="26" spans="1:4" ht="84.75" x14ac:dyDescent="0.25">
      <c r="A26" s="114" t="s">
        <v>783</v>
      </c>
      <c r="B26" s="121" t="s">
        <v>127</v>
      </c>
      <c r="C26" s="113"/>
      <c r="D26" s="1"/>
    </row>
    <row r="27" spans="1:4" ht="120.75" x14ac:dyDescent="0.25">
      <c r="A27" s="114" t="s">
        <v>784</v>
      </c>
      <c r="B27" s="121" t="s">
        <v>785</v>
      </c>
      <c r="C27" s="113"/>
      <c r="D27" s="1"/>
    </row>
    <row r="28" spans="1:4" ht="84.75" x14ac:dyDescent="0.25">
      <c r="A28" s="114" t="s">
        <v>786</v>
      </c>
      <c r="B28" s="121" t="s">
        <v>96</v>
      </c>
      <c r="C28" s="113"/>
      <c r="D28" s="1"/>
    </row>
    <row r="29" spans="1:4" ht="60.75" x14ac:dyDescent="0.25">
      <c r="A29" s="114" t="s">
        <v>787</v>
      </c>
      <c r="B29" s="121" t="s">
        <v>788</v>
      </c>
      <c r="C29" s="113"/>
      <c r="D29" s="1"/>
    </row>
    <row r="30" spans="1:4" ht="120.75" x14ac:dyDescent="0.25">
      <c r="A30" s="114" t="s">
        <v>789</v>
      </c>
      <c r="B30" s="121" t="s">
        <v>790</v>
      </c>
      <c r="C30" s="113"/>
      <c r="D30" s="1"/>
    </row>
    <row r="31" spans="1:4" ht="84.75" x14ac:dyDescent="0.25">
      <c r="A31" s="114" t="s">
        <v>791</v>
      </c>
      <c r="B31" s="121" t="s">
        <v>792</v>
      </c>
      <c r="C31" s="113"/>
      <c r="D31" s="1"/>
    </row>
    <row r="32" spans="1:4" ht="108.75" x14ac:dyDescent="0.25">
      <c r="A32" s="114" t="s">
        <v>793</v>
      </c>
      <c r="B32" s="121" t="s">
        <v>794</v>
      </c>
      <c r="C32" s="113"/>
      <c r="D32" s="1"/>
    </row>
    <row r="33" spans="1:4" x14ac:dyDescent="0.25">
      <c r="A33" s="116"/>
      <c r="B33" s="123"/>
      <c r="C33" s="71"/>
      <c r="D33" s="1"/>
    </row>
  </sheetData>
  <protectedRanges>
    <protectedRange sqref="G10:H10" name="Rango1_2_1"/>
  </protectedRanges>
  <mergeCells count="2">
    <mergeCell ref="G9:I9"/>
    <mergeCell ref="N9:P10"/>
  </mergeCells>
  <conditionalFormatting sqref="D3:H7">
    <cfRule type="cellIs" dxfId="7" priority="5" operator="equal">
      <formula>$Y$5</formula>
    </cfRule>
    <cfRule type="cellIs" dxfId="6" priority="6" operator="equal">
      <formula>$Y$4</formula>
    </cfRule>
    <cfRule type="cellIs" dxfId="5" priority="7" operator="equal">
      <formula>$Y$3</formula>
    </cfRule>
    <cfRule type="cellIs" dxfId="4" priority="8" operator="equal">
      <formula>$Y$2</formula>
    </cfRule>
  </conditionalFormatting>
  <conditionalFormatting sqref="I10">
    <cfRule type="cellIs" dxfId="3" priority="1" operator="equal">
      <formula>$Y$5</formula>
    </cfRule>
    <cfRule type="cellIs" dxfId="2" priority="2" operator="equal">
      <formula>$Y$4</formula>
    </cfRule>
    <cfRule type="cellIs" dxfId="1" priority="3" operator="equal">
      <formula>$Y$3</formula>
    </cfRule>
    <cfRule type="cellIs" dxfId="0" priority="4" operator="equal">
      <formula>$Y$2</formula>
    </cfRule>
  </conditionalFormatting>
  <dataValidations count="2">
    <dataValidation type="list" allowBlank="1" showInputMessage="1" showErrorMessage="1" sqref="G10">
      <formula1>$B$3:$B$7</formula1>
    </dataValidation>
    <dataValidation type="list" allowBlank="1" showInputMessage="1" showErrorMessage="1" sqref="H10">
      <formula1>$D$1:$H$1</formula1>
    </dataValidation>
  </dataValidation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tabColor rgb="FFFFFF00"/>
  </sheetPr>
  <dimension ref="A1:D18"/>
  <sheetViews>
    <sheetView showGridLines="0" workbookViewId="0">
      <selection activeCell="E30" sqref="E30:E34"/>
    </sheetView>
  </sheetViews>
  <sheetFormatPr baseColWidth="10" defaultColWidth="11.42578125" defaultRowHeight="15" x14ac:dyDescent="0.25"/>
  <cols>
    <col min="1" max="1" width="26.42578125" customWidth="1"/>
    <col min="2" max="2" width="27.42578125" customWidth="1"/>
    <col min="3" max="3" width="33.42578125" customWidth="1"/>
    <col min="4" max="4" width="66.140625" customWidth="1"/>
    <col min="5" max="5" width="21.85546875" customWidth="1"/>
    <col min="6" max="6" width="31" customWidth="1"/>
  </cols>
  <sheetData>
    <row r="1" spans="1:4" s="145" customFormat="1" ht="32.25" customHeight="1" thickBot="1" x14ac:dyDescent="0.3">
      <c r="A1" s="143" t="s">
        <v>795</v>
      </c>
      <c r="B1" s="143" t="s">
        <v>796</v>
      </c>
      <c r="C1" s="144" t="s">
        <v>797</v>
      </c>
      <c r="D1" s="143" t="s">
        <v>798</v>
      </c>
    </row>
    <row r="2" spans="1:4" ht="69.75" customHeight="1" x14ac:dyDescent="0.25">
      <c r="A2" s="128" t="s">
        <v>4</v>
      </c>
      <c r="B2" s="131" t="s">
        <v>799</v>
      </c>
      <c r="C2" s="128" t="s">
        <v>58</v>
      </c>
      <c r="D2" s="142" t="s">
        <v>800</v>
      </c>
    </row>
    <row r="3" spans="1:4" ht="57" customHeight="1" x14ac:dyDescent="0.25">
      <c r="A3" s="129" t="s">
        <v>6</v>
      </c>
      <c r="B3" s="132" t="s">
        <v>799</v>
      </c>
      <c r="C3" s="129" t="s">
        <v>58</v>
      </c>
      <c r="D3" s="140" t="s">
        <v>96</v>
      </c>
    </row>
    <row r="4" spans="1:4" ht="36" x14ac:dyDescent="0.25">
      <c r="A4" s="129" t="s">
        <v>3</v>
      </c>
      <c r="B4" s="132" t="s">
        <v>799</v>
      </c>
      <c r="C4" s="129" t="s">
        <v>58</v>
      </c>
      <c r="D4" s="140" t="s">
        <v>782</v>
      </c>
    </row>
    <row r="5" spans="1:4" ht="67.5" customHeight="1" x14ac:dyDescent="0.25">
      <c r="A5" s="129" t="s">
        <v>5</v>
      </c>
      <c r="B5" s="132" t="s">
        <v>799</v>
      </c>
      <c r="C5" s="129" t="s">
        <v>58</v>
      </c>
      <c r="D5" s="140" t="s">
        <v>127</v>
      </c>
    </row>
    <row r="6" spans="1:4" ht="45.75" customHeight="1" x14ac:dyDescent="0.25">
      <c r="A6" s="129" t="s">
        <v>121</v>
      </c>
      <c r="B6" s="132" t="s">
        <v>799</v>
      </c>
      <c r="C6" s="129" t="s">
        <v>58</v>
      </c>
      <c r="D6" s="140" t="s">
        <v>801</v>
      </c>
    </row>
    <row r="7" spans="1:4" ht="80.25" customHeight="1" x14ac:dyDescent="0.25">
      <c r="A7" s="129" t="s">
        <v>7</v>
      </c>
      <c r="B7" s="132" t="s">
        <v>799</v>
      </c>
      <c r="C7" s="129" t="s">
        <v>58</v>
      </c>
      <c r="D7" s="140" t="s">
        <v>802</v>
      </c>
    </row>
    <row r="8" spans="1:4" ht="57" customHeight="1" x14ac:dyDescent="0.25">
      <c r="A8" s="129" t="s">
        <v>2</v>
      </c>
      <c r="B8" s="132" t="s">
        <v>803</v>
      </c>
      <c r="C8" s="129" t="s">
        <v>58</v>
      </c>
      <c r="D8" s="140" t="s">
        <v>108</v>
      </c>
    </row>
    <row r="9" spans="1:4" ht="58.5" customHeight="1" x14ac:dyDescent="0.25">
      <c r="A9" s="129" t="s">
        <v>85</v>
      </c>
      <c r="B9" s="132" t="s">
        <v>803</v>
      </c>
      <c r="C9" s="129" t="s">
        <v>86</v>
      </c>
      <c r="D9" s="140" t="s">
        <v>804</v>
      </c>
    </row>
    <row r="10" spans="1:4" ht="55.5" customHeight="1" x14ac:dyDescent="0.25">
      <c r="A10" s="129" t="s">
        <v>0</v>
      </c>
      <c r="B10" s="132" t="s">
        <v>803</v>
      </c>
      <c r="C10" s="129" t="s">
        <v>58</v>
      </c>
      <c r="D10" s="140" t="s">
        <v>101</v>
      </c>
    </row>
    <row r="11" spans="1:4" ht="51" customHeight="1" x14ac:dyDescent="0.25">
      <c r="A11" s="140" t="s">
        <v>1</v>
      </c>
      <c r="B11" s="132" t="s">
        <v>803</v>
      </c>
      <c r="C11" s="129" t="s">
        <v>58</v>
      </c>
      <c r="D11" s="140" t="s">
        <v>805</v>
      </c>
    </row>
    <row r="12" spans="1:4" ht="48" x14ac:dyDescent="0.25">
      <c r="A12" s="129" t="s">
        <v>8</v>
      </c>
      <c r="B12" s="132" t="s">
        <v>806</v>
      </c>
      <c r="C12" s="129" t="s">
        <v>58</v>
      </c>
      <c r="D12" s="140" t="s">
        <v>792</v>
      </c>
    </row>
    <row r="13" spans="1:4" ht="69" customHeight="1" x14ac:dyDescent="0.25">
      <c r="A13" s="129" t="s">
        <v>9</v>
      </c>
      <c r="B13" s="132" t="s">
        <v>806</v>
      </c>
      <c r="C13" s="129" t="s">
        <v>58</v>
      </c>
      <c r="D13" s="140" t="s">
        <v>807</v>
      </c>
    </row>
    <row r="14" spans="1:4" ht="64.5" customHeight="1" x14ac:dyDescent="0.25">
      <c r="A14" s="129" t="s">
        <v>112</v>
      </c>
      <c r="B14" s="132" t="s">
        <v>808</v>
      </c>
      <c r="C14" s="129" t="s">
        <v>113</v>
      </c>
      <c r="D14" s="140" t="s">
        <v>777</v>
      </c>
    </row>
    <row r="15" spans="1:4" ht="64.5" customHeight="1" x14ac:dyDescent="0.25">
      <c r="A15" s="129" t="s">
        <v>119</v>
      </c>
      <c r="B15" s="132" t="s">
        <v>808</v>
      </c>
      <c r="C15" s="129" t="s">
        <v>113</v>
      </c>
      <c r="D15" s="140" t="s">
        <v>809</v>
      </c>
    </row>
    <row r="16" spans="1:4" ht="63.75" customHeight="1" x14ac:dyDescent="0.25">
      <c r="A16" s="129" t="s">
        <v>117</v>
      </c>
      <c r="B16" s="132" t="s">
        <v>808</v>
      </c>
      <c r="C16" s="129" t="s">
        <v>113</v>
      </c>
      <c r="D16" s="140" t="s">
        <v>780</v>
      </c>
    </row>
    <row r="17" spans="1:4" ht="63.75" customHeight="1" x14ac:dyDescent="0.25">
      <c r="A17" s="129" t="s">
        <v>810</v>
      </c>
      <c r="B17" s="132" t="s">
        <v>808</v>
      </c>
      <c r="C17" s="129" t="s">
        <v>811</v>
      </c>
      <c r="D17" s="140" t="s">
        <v>812</v>
      </c>
    </row>
    <row r="18" spans="1:4" ht="81" customHeight="1" thickBot="1" x14ac:dyDescent="0.3">
      <c r="A18" s="141" t="s">
        <v>399</v>
      </c>
      <c r="B18" s="133" t="s">
        <v>808</v>
      </c>
      <c r="C18" s="130" t="s">
        <v>400</v>
      </c>
      <c r="D18" s="141" t="s">
        <v>813</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tabColor theme="7" tint="-0.249977111117893"/>
  </sheetPr>
  <dimension ref="B1:F16"/>
  <sheetViews>
    <sheetView workbookViewId="0">
      <selection activeCell="F6" sqref="F6"/>
    </sheetView>
  </sheetViews>
  <sheetFormatPr baseColWidth="10" defaultColWidth="14.28515625" defaultRowHeight="12.75" x14ac:dyDescent="0.2"/>
  <cols>
    <col min="1" max="2" width="14.28515625" style="71"/>
    <col min="3" max="3" width="17" style="71" customWidth="1"/>
    <col min="4" max="4" width="14.28515625" style="71"/>
    <col min="5" max="5" width="46" style="71" customWidth="1"/>
    <col min="6" max="16384" width="14.28515625" style="71"/>
  </cols>
  <sheetData>
    <row r="1" spans="2:6" ht="24" customHeight="1" thickBot="1" x14ac:dyDescent="0.25">
      <c r="B1" s="1854" t="s">
        <v>814</v>
      </c>
      <c r="C1" s="1855"/>
      <c r="D1" s="1855"/>
      <c r="E1" s="1855"/>
      <c r="F1" s="1856"/>
    </row>
    <row r="2" spans="2:6" ht="16.5" thickBot="1" x14ac:dyDescent="0.3">
      <c r="B2" s="72"/>
      <c r="C2" s="72"/>
      <c r="D2" s="72"/>
      <c r="E2" s="72"/>
      <c r="F2" s="72"/>
    </row>
    <row r="3" spans="2:6" ht="16.5" thickBot="1" x14ac:dyDescent="0.25">
      <c r="B3" s="1858" t="s">
        <v>815</v>
      </c>
      <c r="C3" s="1859"/>
      <c r="D3" s="1859"/>
      <c r="E3" s="84" t="s">
        <v>816</v>
      </c>
      <c r="F3" s="85" t="s">
        <v>817</v>
      </c>
    </row>
    <row r="4" spans="2:6" ht="31.5" x14ac:dyDescent="0.2">
      <c r="B4" s="1860" t="s">
        <v>818</v>
      </c>
      <c r="C4" s="1862" t="s">
        <v>53</v>
      </c>
      <c r="D4" s="73" t="s">
        <v>78</v>
      </c>
      <c r="E4" s="74" t="s">
        <v>819</v>
      </c>
      <c r="F4" s="75">
        <v>0.25</v>
      </c>
    </row>
    <row r="5" spans="2:6" ht="47.25" x14ac:dyDescent="0.2">
      <c r="B5" s="1861"/>
      <c r="C5" s="1863"/>
      <c r="D5" s="76" t="s">
        <v>67</v>
      </c>
      <c r="E5" s="77" t="s">
        <v>820</v>
      </c>
      <c r="F5" s="78">
        <v>0.15</v>
      </c>
    </row>
    <row r="6" spans="2:6" ht="47.25" x14ac:dyDescent="0.2">
      <c r="B6" s="1861"/>
      <c r="C6" s="1863"/>
      <c r="D6" s="76" t="s">
        <v>80</v>
      </c>
      <c r="E6" s="77" t="s">
        <v>821</v>
      </c>
      <c r="F6" s="78">
        <v>0.1</v>
      </c>
    </row>
    <row r="7" spans="2:6" ht="63" x14ac:dyDescent="0.2">
      <c r="B7" s="1861"/>
      <c r="C7" s="1863" t="s">
        <v>54</v>
      </c>
      <c r="D7" s="76" t="s">
        <v>92</v>
      </c>
      <c r="E7" s="77" t="s">
        <v>822</v>
      </c>
      <c r="F7" s="78">
        <v>0.25</v>
      </c>
    </row>
    <row r="8" spans="2:6" ht="31.5" x14ac:dyDescent="0.2">
      <c r="B8" s="1861"/>
      <c r="C8" s="1863"/>
      <c r="D8" s="76" t="s">
        <v>68</v>
      </c>
      <c r="E8" s="77" t="s">
        <v>823</v>
      </c>
      <c r="F8" s="78">
        <v>0.15</v>
      </c>
    </row>
    <row r="9" spans="2:6" ht="47.25" x14ac:dyDescent="0.2">
      <c r="B9" s="1861" t="s">
        <v>824</v>
      </c>
      <c r="C9" s="1863" t="s">
        <v>55</v>
      </c>
      <c r="D9" s="76" t="s">
        <v>69</v>
      </c>
      <c r="E9" s="77" t="s">
        <v>825</v>
      </c>
      <c r="F9" s="79" t="s">
        <v>826</v>
      </c>
    </row>
    <row r="10" spans="2:6" ht="63" x14ac:dyDescent="0.2">
      <c r="B10" s="1861"/>
      <c r="C10" s="1863"/>
      <c r="D10" s="76" t="s">
        <v>93</v>
      </c>
      <c r="E10" s="77" t="s">
        <v>827</v>
      </c>
      <c r="F10" s="79" t="s">
        <v>826</v>
      </c>
    </row>
    <row r="11" spans="2:6" ht="47.25" x14ac:dyDescent="0.2">
      <c r="B11" s="1861"/>
      <c r="C11" s="1863" t="s">
        <v>56</v>
      </c>
      <c r="D11" s="76" t="s">
        <v>70</v>
      </c>
      <c r="E11" s="77" t="s">
        <v>828</v>
      </c>
      <c r="F11" s="79" t="s">
        <v>826</v>
      </c>
    </row>
    <row r="12" spans="2:6" ht="47.25" x14ac:dyDescent="0.2">
      <c r="B12" s="1861"/>
      <c r="C12" s="1863"/>
      <c r="D12" s="76" t="s">
        <v>81</v>
      </c>
      <c r="E12" s="77" t="s">
        <v>829</v>
      </c>
      <c r="F12" s="79" t="s">
        <v>826</v>
      </c>
    </row>
    <row r="13" spans="2:6" ht="31.5" x14ac:dyDescent="0.2">
      <c r="B13" s="1861"/>
      <c r="C13" s="1863" t="s">
        <v>57</v>
      </c>
      <c r="D13" s="76" t="s">
        <v>71</v>
      </c>
      <c r="E13" s="77" t="s">
        <v>830</v>
      </c>
      <c r="F13" s="79" t="s">
        <v>826</v>
      </c>
    </row>
    <row r="14" spans="2:6" ht="32.25" thickBot="1" x14ac:dyDescent="0.25">
      <c r="B14" s="1864"/>
      <c r="C14" s="1865"/>
      <c r="D14" s="80" t="s">
        <v>116</v>
      </c>
      <c r="E14" s="81" t="s">
        <v>831</v>
      </c>
      <c r="F14" s="82" t="s">
        <v>826</v>
      </c>
    </row>
    <row r="15" spans="2:6" ht="49.5" customHeight="1" x14ac:dyDescent="0.2">
      <c r="B15" s="1857" t="s">
        <v>832</v>
      </c>
      <c r="C15" s="1857"/>
      <c r="D15" s="1857"/>
      <c r="E15" s="1857"/>
      <c r="F15" s="1857"/>
    </row>
    <row r="16" spans="2:6" ht="27" customHeight="1" x14ac:dyDescent="0.25">
      <c r="B16" s="83"/>
    </row>
  </sheetData>
  <mergeCells count="10">
    <mergeCell ref="B1:F1"/>
    <mergeCell ref="B15:F15"/>
    <mergeCell ref="B3:D3"/>
    <mergeCell ref="B4:B8"/>
    <mergeCell ref="C4:C6"/>
    <mergeCell ref="C7:C8"/>
    <mergeCell ref="B9:B14"/>
    <mergeCell ref="C9:C10"/>
    <mergeCell ref="C11:C12"/>
    <mergeCell ref="C13:C14"/>
  </mergeCells>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tabColor rgb="FFFFFF00"/>
  </sheetPr>
  <dimension ref="B2:E26"/>
  <sheetViews>
    <sheetView topLeftCell="A4" workbookViewId="0">
      <selection activeCell="B5" sqref="B5"/>
    </sheetView>
  </sheetViews>
  <sheetFormatPr baseColWidth="10" defaultColWidth="11.42578125" defaultRowHeight="15" x14ac:dyDescent="0.25"/>
  <cols>
    <col min="2" max="2" width="29.28515625" customWidth="1"/>
    <col min="4" max="4" width="29.28515625" customWidth="1"/>
    <col min="5" max="5" width="39.5703125" customWidth="1"/>
  </cols>
  <sheetData>
    <row r="2" spans="2:5" x14ac:dyDescent="0.25">
      <c r="B2" s="136" t="s">
        <v>705</v>
      </c>
      <c r="E2" s="135" t="s">
        <v>97</v>
      </c>
    </row>
    <row r="3" spans="2:5" x14ac:dyDescent="0.25">
      <c r="B3" s="136" t="s">
        <v>365</v>
      </c>
      <c r="E3" s="135" t="s">
        <v>60</v>
      </c>
    </row>
    <row r="4" spans="2:5" x14ac:dyDescent="0.25">
      <c r="B4" s="136" t="s">
        <v>833</v>
      </c>
      <c r="E4" s="135" t="s">
        <v>88</v>
      </c>
    </row>
    <row r="5" spans="2:5" x14ac:dyDescent="0.25">
      <c r="B5" s="136" t="s">
        <v>72</v>
      </c>
    </row>
    <row r="8" spans="2:5" x14ac:dyDescent="0.25">
      <c r="B8" s="137" t="s">
        <v>834</v>
      </c>
    </row>
    <row r="9" spans="2:5" x14ac:dyDescent="0.25">
      <c r="B9" s="137" t="s">
        <v>835</v>
      </c>
    </row>
    <row r="10" spans="2:5" x14ac:dyDescent="0.25">
      <c r="B10" s="137" t="s">
        <v>226</v>
      </c>
    </row>
    <row r="13" spans="2:5" x14ac:dyDescent="0.25">
      <c r="B13" s="127" t="s">
        <v>836</v>
      </c>
      <c r="D13" s="138" t="s">
        <v>393</v>
      </c>
    </row>
    <row r="14" spans="2:5" x14ac:dyDescent="0.25">
      <c r="B14" s="127" t="s">
        <v>61</v>
      </c>
      <c r="D14" s="138" t="s">
        <v>256</v>
      </c>
    </row>
    <row r="15" spans="2:5" x14ac:dyDescent="0.25">
      <c r="B15" s="127" t="s">
        <v>89</v>
      </c>
      <c r="D15" s="138" t="s">
        <v>149</v>
      </c>
    </row>
    <row r="16" spans="2:5" x14ac:dyDescent="0.25">
      <c r="B16" s="127" t="s">
        <v>393</v>
      </c>
    </row>
    <row r="17" spans="2:2" x14ac:dyDescent="0.25">
      <c r="B17" s="127" t="s">
        <v>256</v>
      </c>
    </row>
    <row r="18" spans="2:2" x14ac:dyDescent="0.25">
      <c r="B18" s="127" t="s">
        <v>837</v>
      </c>
    </row>
    <row r="19" spans="2:2" x14ac:dyDescent="0.25">
      <c r="B19" s="127" t="s">
        <v>109</v>
      </c>
    </row>
    <row r="21" spans="2:2" x14ac:dyDescent="0.25">
      <c r="B21" s="139" t="s">
        <v>365</v>
      </c>
    </row>
    <row r="22" spans="2:2" x14ac:dyDescent="0.25">
      <c r="B22" s="139" t="s">
        <v>838</v>
      </c>
    </row>
    <row r="23" spans="2:2" x14ac:dyDescent="0.25">
      <c r="B23" s="139" t="s">
        <v>703</v>
      </c>
    </row>
    <row r="25" spans="2:2" x14ac:dyDescent="0.25">
      <c r="B25" s="134" t="s">
        <v>206</v>
      </c>
    </row>
    <row r="26" spans="2:2" x14ac:dyDescent="0.25">
      <c r="B26" s="134" t="s">
        <v>158</v>
      </c>
    </row>
  </sheetData>
  <sortState ref="B2:B5">
    <sortCondition ref="B2:B5"/>
  </sortState>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tabColor rgb="FFFFFF00"/>
  </sheetPr>
  <dimension ref="A3:A21"/>
  <sheetViews>
    <sheetView workbookViewId="0">
      <selection activeCell="E19" sqref="E19"/>
    </sheetView>
  </sheetViews>
  <sheetFormatPr baseColWidth="10" defaultColWidth="11.42578125" defaultRowHeight="12.75" x14ac:dyDescent="0.2"/>
  <cols>
    <col min="1" max="1" width="32.85546875" style="1" customWidth="1"/>
    <col min="2" max="16384" width="11.42578125" style="1"/>
  </cols>
  <sheetData>
    <row r="3" spans="1:1" x14ac:dyDescent="0.2">
      <c r="A3" s="2" t="s">
        <v>78</v>
      </c>
    </row>
    <row r="4" spans="1:1" x14ac:dyDescent="0.2">
      <c r="A4" s="2" t="s">
        <v>67</v>
      </c>
    </row>
    <row r="5" spans="1:1" x14ac:dyDescent="0.2">
      <c r="A5" s="2" t="s">
        <v>80</v>
      </c>
    </row>
    <row r="6" spans="1:1" x14ac:dyDescent="0.2">
      <c r="A6" s="2" t="s">
        <v>92</v>
      </c>
    </row>
    <row r="7" spans="1:1" x14ac:dyDescent="0.2">
      <c r="A7" s="2" t="s">
        <v>68</v>
      </c>
    </row>
    <row r="8" spans="1:1" x14ac:dyDescent="0.2">
      <c r="A8" s="2" t="s">
        <v>69</v>
      </c>
    </row>
    <row r="9" spans="1:1" x14ac:dyDescent="0.2">
      <c r="A9" s="2" t="s">
        <v>93</v>
      </c>
    </row>
    <row r="10" spans="1:1" x14ac:dyDescent="0.2">
      <c r="A10" s="2" t="s">
        <v>70</v>
      </c>
    </row>
    <row r="11" spans="1:1" x14ac:dyDescent="0.2">
      <c r="A11" s="2" t="s">
        <v>81</v>
      </c>
    </row>
    <row r="12" spans="1:1" x14ac:dyDescent="0.2">
      <c r="A12" s="2" t="s">
        <v>839</v>
      </c>
    </row>
    <row r="13" spans="1:1" x14ac:dyDescent="0.2">
      <c r="A13" s="2" t="s">
        <v>840</v>
      </c>
    </row>
    <row r="14" spans="1:1" x14ac:dyDescent="0.2">
      <c r="A14" s="2" t="s">
        <v>841</v>
      </c>
    </row>
    <row r="16" spans="1:1" x14ac:dyDescent="0.2">
      <c r="A16" s="2" t="s">
        <v>703</v>
      </c>
    </row>
    <row r="17" spans="1:1" x14ac:dyDescent="0.2">
      <c r="A17" s="2" t="s">
        <v>705</v>
      </c>
    </row>
    <row r="18" spans="1:1" x14ac:dyDescent="0.2">
      <c r="A18" s="2" t="s">
        <v>365</v>
      </c>
    </row>
    <row r="20" spans="1:1" x14ac:dyDescent="0.2">
      <c r="A20" s="2" t="s">
        <v>835</v>
      </c>
    </row>
    <row r="21" spans="1:1" x14ac:dyDescent="0.2">
      <c r="A21" s="2" t="s">
        <v>226</v>
      </c>
    </row>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BS82"/>
  <sheetViews>
    <sheetView showGridLines="0" tabSelected="1" topLeftCell="F1" zoomScale="60" zoomScaleNormal="60" zoomScaleSheetLayoutView="70" workbookViewId="0">
      <pane xSplit="2" ySplit="14" topLeftCell="H15" activePane="bottomRight" state="frozen"/>
      <selection activeCell="F1" sqref="F1"/>
      <selection pane="topRight" activeCell="H1" sqref="H1"/>
      <selection pane="bottomLeft" activeCell="F15" sqref="F15"/>
      <selection pane="bottomRight" activeCell="J15" sqref="J15:J17"/>
    </sheetView>
  </sheetViews>
  <sheetFormatPr baseColWidth="10" defaultColWidth="11.7109375" defaultRowHeight="17.25" x14ac:dyDescent="0.25"/>
  <cols>
    <col min="1" max="5" width="0" style="641" hidden="1" customWidth="1"/>
    <col min="6" max="6" width="17.28515625" style="641" customWidth="1"/>
    <col min="7" max="7" width="22.42578125" style="641" customWidth="1"/>
    <col min="8" max="8" width="27.42578125" style="641" customWidth="1"/>
    <col min="9" max="9" width="55.7109375" style="641" customWidth="1"/>
    <col min="10" max="11" width="29.28515625" style="641" customWidth="1"/>
    <col min="12" max="12" width="43.140625" style="641" customWidth="1"/>
    <col min="13" max="13" width="41.42578125" style="641" customWidth="1"/>
    <col min="14" max="14" width="53.85546875" style="641" customWidth="1"/>
    <col min="15" max="15" width="29.28515625" style="641" customWidth="1"/>
    <col min="16" max="21" width="11.7109375" style="641" customWidth="1"/>
    <col min="22" max="22" width="11.7109375" style="641"/>
    <col min="23" max="23" width="0" style="641" hidden="1" customWidth="1"/>
    <col min="24" max="24" width="66.140625" style="641" hidden="1" customWidth="1"/>
    <col min="25" max="29" width="31.7109375" style="641" hidden="1" customWidth="1"/>
    <col min="30" max="30" width="36.28515625" style="641" hidden="1" customWidth="1"/>
    <col min="31" max="42" width="0" style="641" hidden="1" customWidth="1"/>
    <col min="43" max="43" width="16.7109375" style="641" customWidth="1"/>
    <col min="44" max="44" width="19.140625" style="641" customWidth="1"/>
    <col min="45" max="45" width="63.42578125" style="641" hidden="1" customWidth="1"/>
    <col min="46" max="47" width="28.140625" style="641" hidden="1" customWidth="1"/>
    <col min="48" max="48" width="40.7109375" style="641" customWidth="1"/>
    <col min="49" max="16384" width="11.7109375" style="641"/>
  </cols>
  <sheetData>
    <row r="1" spans="1:71" ht="18" thickBot="1" x14ac:dyDescent="0.3"/>
    <row r="2" spans="1:71" s="786" customFormat="1" ht="18.600000000000001" customHeight="1" x14ac:dyDescent="0.25">
      <c r="H2" s="1282" t="s">
        <v>988</v>
      </c>
      <c r="I2" s="1283"/>
      <c r="J2" s="1283"/>
      <c r="K2" s="1283"/>
      <c r="L2" s="1283"/>
      <c r="M2" s="1283"/>
      <c r="N2" s="1283"/>
      <c r="O2" s="1283"/>
      <c r="P2" s="1283"/>
      <c r="Q2" s="1283"/>
      <c r="R2" s="1283"/>
      <c r="S2" s="1283"/>
      <c r="T2" s="1283"/>
      <c r="U2" s="1283"/>
      <c r="V2" s="1283"/>
      <c r="W2" s="1283"/>
      <c r="X2" s="1283"/>
      <c r="Y2" s="1283"/>
      <c r="Z2" s="1283"/>
      <c r="AA2" s="1283"/>
      <c r="AB2" s="1283"/>
      <c r="AC2" s="1283"/>
      <c r="AD2" s="1283"/>
      <c r="AE2" s="1283"/>
      <c r="AF2" s="1283"/>
      <c r="AG2" s="1283"/>
      <c r="AH2" s="1283"/>
      <c r="AI2" s="1283"/>
      <c r="AJ2" s="1283"/>
      <c r="AK2" s="1283"/>
      <c r="AL2" s="1283"/>
      <c r="AM2" s="1283"/>
      <c r="AN2" s="1283"/>
      <c r="AO2" s="1283"/>
      <c r="AP2" s="1283"/>
      <c r="AQ2" s="1283"/>
      <c r="AR2" s="1284"/>
      <c r="AS2" s="1291" t="s">
        <v>989</v>
      </c>
      <c r="AT2" s="1292"/>
      <c r="AU2" s="1292"/>
      <c r="AV2" s="1293"/>
    </row>
    <row r="3" spans="1:71" s="786" customFormat="1" ht="10.5" customHeight="1" x14ac:dyDescent="0.25">
      <c r="H3" s="1285"/>
      <c r="I3" s="1286"/>
      <c r="J3" s="1286"/>
      <c r="K3" s="1286"/>
      <c r="L3" s="1286"/>
      <c r="M3" s="1286"/>
      <c r="N3" s="1286"/>
      <c r="O3" s="1286"/>
      <c r="P3" s="1286"/>
      <c r="Q3" s="1286"/>
      <c r="R3" s="1286"/>
      <c r="S3" s="1286"/>
      <c r="T3" s="1286"/>
      <c r="U3" s="1286"/>
      <c r="V3" s="1286"/>
      <c r="W3" s="1286"/>
      <c r="X3" s="1286"/>
      <c r="Y3" s="1286"/>
      <c r="Z3" s="1286"/>
      <c r="AA3" s="1286"/>
      <c r="AB3" s="1286"/>
      <c r="AC3" s="1286"/>
      <c r="AD3" s="1286"/>
      <c r="AE3" s="1286"/>
      <c r="AF3" s="1286"/>
      <c r="AG3" s="1286"/>
      <c r="AH3" s="1286"/>
      <c r="AI3" s="1286"/>
      <c r="AJ3" s="1286"/>
      <c r="AK3" s="1286"/>
      <c r="AL3" s="1286"/>
      <c r="AM3" s="1286"/>
      <c r="AN3" s="1286"/>
      <c r="AO3" s="1286"/>
      <c r="AP3" s="1286"/>
      <c r="AQ3" s="1286"/>
      <c r="AR3" s="1287"/>
      <c r="AS3" s="1294"/>
      <c r="AT3" s="1295"/>
      <c r="AU3" s="1295"/>
      <c r="AV3" s="1296"/>
    </row>
    <row r="4" spans="1:71" s="786" customFormat="1" ht="10.5" customHeight="1" x14ac:dyDescent="0.25">
      <c r="H4" s="1285"/>
      <c r="I4" s="1286"/>
      <c r="J4" s="1286"/>
      <c r="K4" s="1286"/>
      <c r="L4" s="1286"/>
      <c r="M4" s="1286"/>
      <c r="N4" s="1286"/>
      <c r="O4" s="1286"/>
      <c r="P4" s="1286"/>
      <c r="Q4" s="1286"/>
      <c r="R4" s="1286"/>
      <c r="S4" s="1286"/>
      <c r="T4" s="1286"/>
      <c r="U4" s="1286"/>
      <c r="V4" s="1286"/>
      <c r="W4" s="1286"/>
      <c r="X4" s="1286"/>
      <c r="Y4" s="1286"/>
      <c r="Z4" s="1286"/>
      <c r="AA4" s="1286"/>
      <c r="AB4" s="1286"/>
      <c r="AC4" s="1286"/>
      <c r="AD4" s="1286"/>
      <c r="AE4" s="1286"/>
      <c r="AF4" s="1286"/>
      <c r="AG4" s="1286"/>
      <c r="AH4" s="1286"/>
      <c r="AI4" s="1286"/>
      <c r="AJ4" s="1286"/>
      <c r="AK4" s="1286"/>
      <c r="AL4" s="1286"/>
      <c r="AM4" s="1286"/>
      <c r="AN4" s="1286"/>
      <c r="AO4" s="1286"/>
      <c r="AP4" s="1286"/>
      <c r="AQ4" s="1286"/>
      <c r="AR4" s="1287"/>
      <c r="AS4" s="1294"/>
      <c r="AT4" s="1295"/>
      <c r="AU4" s="1295"/>
      <c r="AV4" s="1296"/>
    </row>
    <row r="5" spans="1:71" s="786" customFormat="1" ht="27.75" customHeight="1" thickBot="1" x14ac:dyDescent="0.3">
      <c r="F5" s="787"/>
      <c r="G5" s="787"/>
      <c r="H5" s="1288"/>
      <c r="I5" s="1289"/>
      <c r="J5" s="1289"/>
      <c r="K5" s="1289"/>
      <c r="L5" s="1289"/>
      <c r="M5" s="1289"/>
      <c r="N5" s="1289"/>
      <c r="O5" s="1289"/>
      <c r="P5" s="1289"/>
      <c r="Q5" s="1289"/>
      <c r="R5" s="1289"/>
      <c r="S5" s="1289"/>
      <c r="T5" s="1289"/>
      <c r="U5" s="1289"/>
      <c r="V5" s="1289"/>
      <c r="W5" s="1289"/>
      <c r="X5" s="1289"/>
      <c r="Y5" s="1289"/>
      <c r="Z5" s="1289"/>
      <c r="AA5" s="1289"/>
      <c r="AB5" s="1289"/>
      <c r="AC5" s="1289"/>
      <c r="AD5" s="1289"/>
      <c r="AE5" s="1289"/>
      <c r="AF5" s="1289"/>
      <c r="AG5" s="1289"/>
      <c r="AH5" s="1289"/>
      <c r="AI5" s="1289"/>
      <c r="AJ5" s="1289"/>
      <c r="AK5" s="1289"/>
      <c r="AL5" s="1289"/>
      <c r="AM5" s="1289"/>
      <c r="AN5" s="1289"/>
      <c r="AO5" s="1289"/>
      <c r="AP5" s="1289"/>
      <c r="AQ5" s="1289"/>
      <c r="AR5" s="1290"/>
      <c r="AS5" s="1297"/>
      <c r="AT5" s="1298"/>
      <c r="AU5" s="1298"/>
      <c r="AV5" s="1299"/>
      <c r="AW5" s="787"/>
      <c r="AX5" s="787"/>
      <c r="AY5" s="787"/>
      <c r="AZ5" s="787"/>
      <c r="BA5" s="787"/>
      <c r="BB5" s="787"/>
      <c r="BC5" s="787"/>
      <c r="BD5" s="787"/>
      <c r="BE5" s="787"/>
      <c r="BF5" s="787"/>
      <c r="BG5" s="787"/>
      <c r="BH5" s="787"/>
      <c r="BI5" s="787"/>
      <c r="BJ5" s="787"/>
      <c r="BK5" s="787"/>
      <c r="BL5" s="787"/>
      <c r="BM5" s="787"/>
      <c r="BN5" s="787"/>
      <c r="BO5" s="787"/>
      <c r="BP5" s="787"/>
      <c r="BQ5" s="787"/>
      <c r="BR5" s="787"/>
      <c r="BS5" s="787"/>
    </row>
    <row r="6" spans="1:71" s="786" customFormat="1" ht="17.25" customHeight="1" x14ac:dyDescent="0.25">
      <c r="A6" s="787"/>
      <c r="B6" s="787"/>
      <c r="C6" s="788"/>
      <c r="D6" s="788"/>
      <c r="E6" s="788"/>
      <c r="F6" s="788"/>
      <c r="G6" s="788"/>
      <c r="H6" s="788"/>
      <c r="I6" s="788"/>
      <c r="J6" s="788"/>
      <c r="K6" s="788"/>
      <c r="L6" s="788"/>
      <c r="M6" s="788"/>
      <c r="N6" s="788"/>
      <c r="O6" s="788"/>
      <c r="P6" s="788"/>
      <c r="Q6" s="788"/>
      <c r="R6" s="788"/>
      <c r="S6" s="788"/>
      <c r="T6" s="788"/>
      <c r="U6" s="788"/>
      <c r="V6" s="788"/>
      <c r="W6" s="788"/>
      <c r="X6" s="788"/>
      <c r="Y6" s="788"/>
      <c r="Z6" s="788"/>
      <c r="AA6" s="788"/>
      <c r="AB6" s="788"/>
      <c r="AC6" s="788"/>
      <c r="AD6" s="788"/>
      <c r="AE6" s="788"/>
      <c r="AF6" s="788"/>
      <c r="AG6" s="788"/>
      <c r="AH6" s="788"/>
      <c r="AI6" s="788"/>
      <c r="AJ6" s="788"/>
      <c r="AK6" s="788"/>
      <c r="AL6" s="788"/>
      <c r="AM6" s="788"/>
      <c r="AN6" s="788"/>
      <c r="AO6" s="787"/>
      <c r="AP6" s="787"/>
      <c r="AQ6" s="787"/>
      <c r="AR6" s="787"/>
      <c r="AS6" s="787"/>
      <c r="AT6" s="787"/>
      <c r="AU6" s="787"/>
      <c r="AV6" s="787"/>
      <c r="AW6" s="787"/>
      <c r="AX6" s="787"/>
      <c r="AY6" s="787"/>
      <c r="AZ6" s="787"/>
      <c r="BA6" s="787"/>
      <c r="BB6" s="787"/>
      <c r="BC6" s="787"/>
      <c r="BD6" s="787"/>
      <c r="BE6" s="787"/>
      <c r="BF6" s="787"/>
      <c r="BG6" s="787"/>
      <c r="BH6" s="787"/>
      <c r="BI6" s="787"/>
      <c r="BJ6" s="787"/>
      <c r="BK6" s="787"/>
      <c r="BL6" s="787"/>
      <c r="BM6" s="787"/>
      <c r="BN6" s="787"/>
    </row>
    <row r="7" spans="1:71" s="631" customFormat="1" ht="13.5" customHeight="1" x14ac:dyDescent="0.25">
      <c r="A7" s="629"/>
      <c r="B7" s="629"/>
      <c r="C7" s="629"/>
      <c r="D7" s="629"/>
      <c r="E7" s="629"/>
      <c r="F7" s="630"/>
      <c r="G7" s="1306"/>
      <c r="H7" s="1306"/>
      <c r="I7" s="1306"/>
      <c r="J7" s="1306"/>
      <c r="K7" s="1307"/>
      <c r="L7" s="1307"/>
      <c r="M7" s="1307"/>
      <c r="N7" s="1307"/>
      <c r="O7" s="1307"/>
      <c r="P7" s="1307"/>
      <c r="Q7" s="1307"/>
      <c r="R7" s="1307"/>
      <c r="S7" s="1307"/>
      <c r="T7" s="1307"/>
      <c r="U7" s="1307"/>
      <c r="V7" s="1307"/>
      <c r="W7" s="1307"/>
    </row>
    <row r="8" spans="1:71" s="631" customFormat="1" ht="11.25" customHeight="1" x14ac:dyDescent="0.25">
      <c r="A8" s="629"/>
      <c r="B8" s="629"/>
      <c r="C8" s="629"/>
      <c r="D8" s="629"/>
      <c r="E8" s="629"/>
      <c r="F8" s="633"/>
      <c r="G8" s="634"/>
      <c r="H8" s="635"/>
      <c r="I8" s="635"/>
      <c r="J8" s="635"/>
      <c r="K8" s="635"/>
      <c r="L8" s="635"/>
      <c r="M8" s="635"/>
      <c r="N8" s="635"/>
      <c r="O8" s="635"/>
      <c r="P8" s="635"/>
      <c r="Q8" s="635"/>
      <c r="R8" s="635"/>
      <c r="S8" s="635"/>
      <c r="T8" s="635"/>
      <c r="U8" s="635"/>
      <c r="V8" s="635"/>
      <c r="W8" s="635"/>
      <c r="X8" s="635"/>
      <c r="Y8" s="635"/>
      <c r="Z8" s="635"/>
      <c r="AA8" s="635"/>
      <c r="AB8" s="635"/>
      <c r="AC8" s="635"/>
      <c r="AD8" s="635"/>
      <c r="AE8" s="635"/>
      <c r="AF8" s="635"/>
      <c r="AG8" s="635"/>
      <c r="AH8" s="635"/>
      <c r="AI8" s="635"/>
      <c r="AJ8" s="635"/>
      <c r="AK8" s="635"/>
      <c r="AL8" s="635"/>
      <c r="AM8" s="635"/>
      <c r="AN8" s="635"/>
      <c r="AO8" s="635"/>
      <c r="AP8" s="635"/>
      <c r="AQ8" s="635"/>
      <c r="AR8" s="635"/>
    </row>
    <row r="9" spans="1:71" s="631" customFormat="1" ht="44.25" customHeight="1" x14ac:dyDescent="0.25">
      <c r="A9" s="629"/>
      <c r="B9" s="629"/>
      <c r="C9" s="629"/>
      <c r="D9" s="629"/>
      <c r="E9" s="629"/>
      <c r="F9" s="1315" t="s">
        <v>10</v>
      </c>
      <c r="G9" s="1316"/>
      <c r="H9" s="636">
        <v>44924</v>
      </c>
      <c r="I9" s="637"/>
      <c r="J9" s="638"/>
      <c r="K9" s="639"/>
      <c r="L9" s="638"/>
      <c r="M9" s="1317"/>
      <c r="N9" s="1317"/>
      <c r="O9" s="1317"/>
      <c r="P9" s="1317"/>
      <c r="Q9" s="1317"/>
      <c r="R9" s="640"/>
      <c r="S9" s="640"/>
      <c r="T9" s="640"/>
      <c r="U9" s="640"/>
      <c r="V9" s="640"/>
      <c r="W9" s="640"/>
      <c r="X9" s="640"/>
      <c r="Y9" s="640"/>
      <c r="Z9" s="640"/>
      <c r="AA9" s="640"/>
      <c r="AB9" s="640"/>
      <c r="AC9" s="640"/>
      <c r="AD9" s="640"/>
      <c r="AE9" s="640"/>
      <c r="AF9" s="640"/>
      <c r="AG9" s="640"/>
      <c r="AH9" s="640"/>
      <c r="AI9" s="640"/>
      <c r="AJ9" s="640"/>
      <c r="AK9" s="632"/>
      <c r="AL9" s="632"/>
      <c r="AM9" s="632"/>
      <c r="AN9" s="632"/>
      <c r="AO9" s="632"/>
      <c r="AP9" s="632"/>
      <c r="AQ9" s="632"/>
      <c r="AR9" s="632"/>
    </row>
    <row r="10" spans="1:71" ht="21.75" customHeight="1" x14ac:dyDescent="0.25">
      <c r="J10" s="642"/>
      <c r="K10" s="643"/>
      <c r="L10" s="644"/>
      <c r="M10" s="1300"/>
      <c r="N10" s="1300"/>
      <c r="O10" s="1300"/>
      <c r="P10" s="1300"/>
      <c r="Q10" s="1300"/>
      <c r="R10" s="631"/>
      <c r="S10" s="631"/>
    </row>
    <row r="11" spans="1:71" s="631" customFormat="1" ht="8.25" customHeight="1" thickBot="1" x14ac:dyDescent="0.3">
      <c r="F11" s="1301"/>
      <c r="G11" s="1301"/>
      <c r="H11" s="1301"/>
      <c r="I11" s="1301"/>
      <c r="J11" s="1301"/>
      <c r="K11" s="1302"/>
      <c r="L11" s="1302"/>
      <c r="M11" s="1302"/>
      <c r="N11" s="1302"/>
      <c r="O11" s="1302"/>
      <c r="P11" s="1302"/>
      <c r="Q11" s="1302"/>
      <c r="R11" s="1302"/>
      <c r="S11" s="1302"/>
      <c r="T11" s="1302"/>
      <c r="U11" s="1302"/>
      <c r="V11" s="1302"/>
      <c r="W11" s="1302"/>
    </row>
    <row r="12" spans="1:71" ht="48.75" customHeight="1" x14ac:dyDescent="0.25">
      <c r="F12" s="1303" t="s">
        <v>12</v>
      </c>
      <c r="G12" s="1304"/>
      <c r="H12" s="1304"/>
      <c r="I12" s="1304"/>
      <c r="J12" s="1304"/>
      <c r="K12" s="1304"/>
      <c r="L12" s="1304"/>
      <c r="M12" s="1304"/>
      <c r="N12" s="1304"/>
      <c r="O12" s="1305"/>
      <c r="P12" s="1303" t="s">
        <v>13</v>
      </c>
      <c r="Q12" s="1304"/>
      <c r="R12" s="1304"/>
      <c r="S12" s="1304"/>
      <c r="T12" s="1304"/>
      <c r="U12" s="1304"/>
      <c r="V12" s="1305"/>
      <c r="W12" s="1303" t="s">
        <v>14</v>
      </c>
      <c r="X12" s="1304"/>
      <c r="Y12" s="1304"/>
      <c r="Z12" s="1304"/>
      <c r="AA12" s="1304"/>
      <c r="AB12" s="1304"/>
      <c r="AC12" s="1304"/>
      <c r="AD12" s="1304"/>
      <c r="AE12" s="1304"/>
      <c r="AF12" s="1304"/>
      <c r="AG12" s="1304"/>
      <c r="AH12" s="1304"/>
      <c r="AI12" s="1304"/>
      <c r="AJ12" s="1304"/>
      <c r="AK12" s="1305"/>
      <c r="AL12" s="1308" t="s">
        <v>15</v>
      </c>
      <c r="AM12" s="1309"/>
      <c r="AN12" s="1309"/>
      <c r="AO12" s="1309"/>
      <c r="AP12" s="1309"/>
      <c r="AQ12" s="1309"/>
      <c r="AR12" s="1310"/>
      <c r="AS12" s="1303" t="s">
        <v>16</v>
      </c>
      <c r="AT12" s="1304"/>
      <c r="AU12" s="1305"/>
    </row>
    <row r="13" spans="1:71" s="645" customFormat="1" ht="23.25" customHeight="1" x14ac:dyDescent="0.25">
      <c r="F13" s="1311" t="s">
        <v>19</v>
      </c>
      <c r="G13" s="1313" t="s">
        <v>20</v>
      </c>
      <c r="H13" s="1313" t="s">
        <v>21</v>
      </c>
      <c r="I13" s="1313" t="s">
        <v>22</v>
      </c>
      <c r="J13" s="1313" t="s">
        <v>23</v>
      </c>
      <c r="K13" s="1313" t="s">
        <v>24</v>
      </c>
      <c r="L13" s="1313" t="s">
        <v>25</v>
      </c>
      <c r="M13" s="1313" t="s">
        <v>26</v>
      </c>
      <c r="N13" s="1313" t="s">
        <v>27</v>
      </c>
      <c r="O13" s="1330" t="s">
        <v>28</v>
      </c>
      <c r="P13" s="1311" t="s">
        <v>137</v>
      </c>
      <c r="Q13" s="1313" t="s">
        <v>29</v>
      </c>
      <c r="R13" s="1313" t="s">
        <v>30</v>
      </c>
      <c r="S13" s="1313" t="s">
        <v>24</v>
      </c>
      <c r="T13" s="1313" t="s">
        <v>31</v>
      </c>
      <c r="U13" s="1313" t="s">
        <v>138</v>
      </c>
      <c r="V13" s="1330" t="s">
        <v>32</v>
      </c>
      <c r="W13" s="1332" t="s">
        <v>33</v>
      </c>
      <c r="X13" s="1313" t="s">
        <v>34</v>
      </c>
      <c r="Y13" s="1313" t="s">
        <v>35</v>
      </c>
      <c r="Z13" s="1313" t="s">
        <v>36</v>
      </c>
      <c r="AA13" s="1313" t="s">
        <v>37</v>
      </c>
      <c r="AB13" s="1313" t="s">
        <v>38</v>
      </c>
      <c r="AC13" s="1313" t="s">
        <v>39</v>
      </c>
      <c r="AD13" s="1313" t="s">
        <v>57</v>
      </c>
      <c r="AE13" s="1313" t="s">
        <v>139</v>
      </c>
      <c r="AF13" s="1313"/>
      <c r="AG13" s="1313" t="s">
        <v>140</v>
      </c>
      <c r="AH13" s="1313" t="s">
        <v>141</v>
      </c>
      <c r="AI13" s="1313"/>
      <c r="AJ13" s="1313" t="s">
        <v>142</v>
      </c>
      <c r="AK13" s="1330" t="s">
        <v>143</v>
      </c>
      <c r="AL13" s="1332" t="s">
        <v>40</v>
      </c>
      <c r="AM13" s="1327" t="s">
        <v>41</v>
      </c>
      <c r="AN13" s="1327" t="s">
        <v>30</v>
      </c>
      <c r="AO13" s="1327" t="s">
        <v>42</v>
      </c>
      <c r="AP13" s="1327" t="s">
        <v>30</v>
      </c>
      <c r="AQ13" s="1327" t="s">
        <v>43</v>
      </c>
      <c r="AR13" s="1344" t="s">
        <v>44</v>
      </c>
      <c r="AS13" s="1311" t="s">
        <v>45</v>
      </c>
      <c r="AT13" s="1313" t="s">
        <v>46</v>
      </c>
      <c r="AU13" s="1330" t="s">
        <v>47</v>
      </c>
    </row>
    <row r="14" spans="1:71" s="647" customFormat="1" ht="66.75" customHeight="1" thickBot="1" x14ac:dyDescent="0.3">
      <c r="A14" s="646" t="s">
        <v>950</v>
      </c>
      <c r="B14" s="646" t="s">
        <v>924</v>
      </c>
      <c r="C14" s="646" t="s">
        <v>925</v>
      </c>
      <c r="D14" s="646" t="s">
        <v>926</v>
      </c>
      <c r="E14" s="646" t="s">
        <v>951</v>
      </c>
      <c r="F14" s="1312"/>
      <c r="G14" s="1314"/>
      <c r="H14" s="1314"/>
      <c r="I14" s="1314"/>
      <c r="J14" s="1314"/>
      <c r="K14" s="1314"/>
      <c r="L14" s="1314"/>
      <c r="M14" s="1314"/>
      <c r="N14" s="1314"/>
      <c r="O14" s="1334"/>
      <c r="P14" s="1312"/>
      <c r="Q14" s="1314"/>
      <c r="R14" s="1314"/>
      <c r="S14" s="1314"/>
      <c r="T14" s="1314"/>
      <c r="U14" s="1314"/>
      <c r="V14" s="1334"/>
      <c r="W14" s="1347"/>
      <c r="X14" s="1329"/>
      <c r="Y14" s="1329"/>
      <c r="Z14" s="1329"/>
      <c r="AA14" s="1329"/>
      <c r="AB14" s="1329"/>
      <c r="AC14" s="1329"/>
      <c r="AD14" s="1329"/>
      <c r="AE14" s="1329"/>
      <c r="AF14" s="1329"/>
      <c r="AG14" s="1329"/>
      <c r="AH14" s="1329"/>
      <c r="AI14" s="1329"/>
      <c r="AJ14" s="1329"/>
      <c r="AK14" s="1331"/>
      <c r="AL14" s="1333"/>
      <c r="AM14" s="1328"/>
      <c r="AN14" s="1328"/>
      <c r="AO14" s="1328"/>
      <c r="AP14" s="1328"/>
      <c r="AQ14" s="1328"/>
      <c r="AR14" s="1345"/>
      <c r="AS14" s="1346"/>
      <c r="AT14" s="1329"/>
      <c r="AU14" s="1331"/>
    </row>
    <row r="15" spans="1:71" ht="135" customHeight="1" x14ac:dyDescent="0.25">
      <c r="A15" s="1318">
        <v>1</v>
      </c>
      <c r="B15" s="1318" t="s">
        <v>927</v>
      </c>
      <c r="C15" s="1318" t="s">
        <v>928</v>
      </c>
      <c r="D15" s="1318" t="s">
        <v>952</v>
      </c>
      <c r="E15" s="1318">
        <v>1</v>
      </c>
      <c r="F15" s="1318" t="str">
        <f>CONCATENATE(B15," ",C15," - ",D15," - ",E15)</f>
        <v>A. DE - RC - 1</v>
      </c>
      <c r="G15" s="1321" t="s">
        <v>0</v>
      </c>
      <c r="H15" s="1324" t="s">
        <v>58</v>
      </c>
      <c r="I15" s="1338" t="s">
        <v>626</v>
      </c>
      <c r="J15" s="1341" t="s">
        <v>970</v>
      </c>
      <c r="K15" s="1341" t="s">
        <v>88</v>
      </c>
      <c r="L15" s="1341" t="s">
        <v>146</v>
      </c>
      <c r="M15" s="1341" t="s">
        <v>147</v>
      </c>
      <c r="N15" s="1341" t="s">
        <v>148</v>
      </c>
      <c r="O15" s="1341" t="s">
        <v>149</v>
      </c>
      <c r="P15" s="1374">
        <v>2</v>
      </c>
      <c r="Q15" s="1377" t="s">
        <v>150</v>
      </c>
      <c r="R15" s="1380">
        <v>0.4</v>
      </c>
      <c r="S15" s="1383" t="s">
        <v>82</v>
      </c>
      <c r="T15" s="1335">
        <v>0.8</v>
      </c>
      <c r="U15" s="1335">
        <v>0.32000000000000006</v>
      </c>
      <c r="V15" s="1362" t="s">
        <v>83</v>
      </c>
      <c r="W15" s="648">
        <v>1</v>
      </c>
      <c r="X15" s="649" t="s">
        <v>151</v>
      </c>
      <c r="Y15" s="649" t="s">
        <v>627</v>
      </c>
      <c r="Z15" s="649" t="s">
        <v>98</v>
      </c>
      <c r="AA15" s="649" t="s">
        <v>153</v>
      </c>
      <c r="AB15" s="649" t="s">
        <v>154</v>
      </c>
      <c r="AC15" s="649" t="s">
        <v>155</v>
      </c>
      <c r="AD15" s="649" t="s">
        <v>156</v>
      </c>
      <c r="AE15" s="812">
        <v>100</v>
      </c>
      <c r="AF15" s="813" t="s">
        <v>157</v>
      </c>
      <c r="AG15" s="650" t="s">
        <v>157</v>
      </c>
      <c r="AH15" s="768" t="s">
        <v>157</v>
      </c>
      <c r="AI15" s="812">
        <v>100</v>
      </c>
      <c r="AJ15" s="812" t="s">
        <v>158</v>
      </c>
      <c r="AK15" s="1365" t="s">
        <v>157</v>
      </c>
      <c r="AL15" s="1368">
        <v>0.2</v>
      </c>
      <c r="AM15" s="1371" t="s">
        <v>94</v>
      </c>
      <c r="AN15" s="1352">
        <v>0.2</v>
      </c>
      <c r="AO15" s="1349" t="s">
        <v>82</v>
      </c>
      <c r="AP15" s="1352">
        <v>0.8</v>
      </c>
      <c r="AQ15" s="1355" t="s">
        <v>83</v>
      </c>
      <c r="AR15" s="1358" t="s">
        <v>72</v>
      </c>
      <c r="AS15" s="649" t="s">
        <v>159</v>
      </c>
      <c r="AT15" s="768" t="s">
        <v>160</v>
      </c>
      <c r="AU15" s="651">
        <v>44925</v>
      </c>
    </row>
    <row r="16" spans="1:71" ht="93" customHeight="1" x14ac:dyDescent="0.25">
      <c r="A16" s="1319"/>
      <c r="B16" s="1319"/>
      <c r="C16" s="1319"/>
      <c r="D16" s="1319"/>
      <c r="E16" s="1319"/>
      <c r="F16" s="1319"/>
      <c r="G16" s="1322"/>
      <c r="H16" s="1325"/>
      <c r="I16" s="1339"/>
      <c r="J16" s="1342"/>
      <c r="K16" s="1342"/>
      <c r="L16" s="1342"/>
      <c r="M16" s="1342"/>
      <c r="N16" s="1342"/>
      <c r="O16" s="1342"/>
      <c r="P16" s="1375"/>
      <c r="Q16" s="1378"/>
      <c r="R16" s="1381"/>
      <c r="S16" s="1384"/>
      <c r="T16" s="1336"/>
      <c r="U16" s="1336"/>
      <c r="V16" s="1363"/>
      <c r="W16" s="652">
        <v>2</v>
      </c>
      <c r="X16" s="653" t="s">
        <v>161</v>
      </c>
      <c r="Y16" s="653" t="s">
        <v>162</v>
      </c>
      <c r="Z16" s="653" t="s">
        <v>98</v>
      </c>
      <c r="AA16" s="653" t="s">
        <v>163</v>
      </c>
      <c r="AB16" s="653" t="s">
        <v>164</v>
      </c>
      <c r="AC16" s="653" t="s">
        <v>165</v>
      </c>
      <c r="AD16" s="653" t="s">
        <v>166</v>
      </c>
      <c r="AE16" s="814">
        <v>100</v>
      </c>
      <c r="AF16" s="815" t="s">
        <v>157</v>
      </c>
      <c r="AG16" s="654" t="s">
        <v>157</v>
      </c>
      <c r="AH16" s="769" t="s">
        <v>157</v>
      </c>
      <c r="AI16" s="814">
        <v>100</v>
      </c>
      <c r="AJ16" s="814" t="s">
        <v>158</v>
      </c>
      <c r="AK16" s="1366"/>
      <c r="AL16" s="1369"/>
      <c r="AM16" s="1372"/>
      <c r="AN16" s="1353"/>
      <c r="AO16" s="1350"/>
      <c r="AP16" s="1353"/>
      <c r="AQ16" s="1356"/>
      <c r="AR16" s="1359"/>
      <c r="AS16" s="653" t="s">
        <v>167</v>
      </c>
      <c r="AT16" s="769" t="s">
        <v>160</v>
      </c>
      <c r="AU16" s="655">
        <v>44925</v>
      </c>
    </row>
    <row r="17" spans="1:47" ht="99.75" customHeight="1" thickBot="1" x14ac:dyDescent="0.3">
      <c r="A17" s="1320"/>
      <c r="B17" s="1320"/>
      <c r="C17" s="1320"/>
      <c r="D17" s="1320"/>
      <c r="E17" s="1320"/>
      <c r="F17" s="1320"/>
      <c r="G17" s="1323"/>
      <c r="H17" s="1326"/>
      <c r="I17" s="1340"/>
      <c r="J17" s="1343"/>
      <c r="K17" s="1343"/>
      <c r="L17" s="1343"/>
      <c r="M17" s="1343"/>
      <c r="N17" s="1343"/>
      <c r="O17" s="1343"/>
      <c r="P17" s="1376"/>
      <c r="Q17" s="1379"/>
      <c r="R17" s="1382"/>
      <c r="S17" s="1385"/>
      <c r="T17" s="1337"/>
      <c r="U17" s="1337"/>
      <c r="V17" s="1364"/>
      <c r="W17" s="656">
        <v>3</v>
      </c>
      <c r="X17" s="657" t="s">
        <v>168</v>
      </c>
      <c r="Y17" s="657" t="s">
        <v>169</v>
      </c>
      <c r="Z17" s="657" t="s">
        <v>98</v>
      </c>
      <c r="AA17" s="657" t="s">
        <v>170</v>
      </c>
      <c r="AB17" s="657" t="s">
        <v>171</v>
      </c>
      <c r="AC17" s="657" t="s">
        <v>172</v>
      </c>
      <c r="AD17" s="657" t="s">
        <v>173</v>
      </c>
      <c r="AE17" s="816">
        <v>100</v>
      </c>
      <c r="AF17" s="817" t="s">
        <v>157</v>
      </c>
      <c r="AG17" s="658" t="s">
        <v>157</v>
      </c>
      <c r="AH17" s="770" t="s">
        <v>157</v>
      </c>
      <c r="AI17" s="816">
        <v>100</v>
      </c>
      <c r="AJ17" s="816" t="s">
        <v>158</v>
      </c>
      <c r="AK17" s="1367"/>
      <c r="AL17" s="1370"/>
      <c r="AM17" s="1373"/>
      <c r="AN17" s="1354"/>
      <c r="AO17" s="1351"/>
      <c r="AP17" s="1354"/>
      <c r="AQ17" s="1357"/>
      <c r="AR17" s="1360"/>
      <c r="AS17" s="657"/>
      <c r="AT17" s="656"/>
      <c r="AU17" s="659"/>
    </row>
    <row r="18" spans="1:47" ht="68.099999999999994" customHeight="1" x14ac:dyDescent="0.25">
      <c r="A18" s="1318">
        <v>2</v>
      </c>
      <c r="B18" s="1318" t="s">
        <v>929</v>
      </c>
      <c r="C18" s="1318" t="s">
        <v>930</v>
      </c>
      <c r="D18" s="1318" t="s">
        <v>952</v>
      </c>
      <c r="E18" s="1318">
        <v>1</v>
      </c>
      <c r="F18" s="1318" t="str">
        <f>CONCATENATE(B18," ",C18," - ",D18," - ",E18)</f>
        <v>B. GCI - RC - 1</v>
      </c>
      <c r="G18" s="1321" t="s">
        <v>1</v>
      </c>
      <c r="H18" s="1324" t="s">
        <v>58</v>
      </c>
      <c r="I18" s="1324" t="s">
        <v>331</v>
      </c>
      <c r="J18" s="1341" t="s">
        <v>332</v>
      </c>
      <c r="K18" s="1341" t="s">
        <v>88</v>
      </c>
      <c r="L18" s="1341" t="s">
        <v>333</v>
      </c>
      <c r="M18" s="1341" t="s">
        <v>334</v>
      </c>
      <c r="N18" s="1341" t="s">
        <v>335</v>
      </c>
      <c r="O18" s="1341" t="s">
        <v>149</v>
      </c>
      <c r="P18" s="1374">
        <v>1</v>
      </c>
      <c r="Q18" s="1377" t="s">
        <v>257</v>
      </c>
      <c r="R18" s="1380">
        <v>0.2</v>
      </c>
      <c r="S18" s="1383" t="s">
        <v>82</v>
      </c>
      <c r="T18" s="1335">
        <v>0.8</v>
      </c>
      <c r="U18" s="1335">
        <v>0.16000000000000003</v>
      </c>
      <c r="V18" s="1362" t="s">
        <v>83</v>
      </c>
      <c r="W18" s="648">
        <v>1</v>
      </c>
      <c r="X18" s="649" t="s">
        <v>336</v>
      </c>
      <c r="Y18" s="649" t="s">
        <v>337</v>
      </c>
      <c r="Z18" s="649" t="s">
        <v>338</v>
      </c>
      <c r="AA18" s="649" t="s">
        <v>339</v>
      </c>
      <c r="AB18" s="649" t="s">
        <v>340</v>
      </c>
      <c r="AC18" s="649" t="s">
        <v>341</v>
      </c>
      <c r="AD18" s="649" t="s">
        <v>342</v>
      </c>
      <c r="AE18" s="812">
        <v>100</v>
      </c>
      <c r="AF18" s="813" t="s">
        <v>157</v>
      </c>
      <c r="AG18" s="650" t="s">
        <v>157</v>
      </c>
      <c r="AH18" s="768" t="s">
        <v>157</v>
      </c>
      <c r="AI18" s="812">
        <v>100</v>
      </c>
      <c r="AJ18" s="812" t="s">
        <v>158</v>
      </c>
      <c r="AK18" s="1365" t="s">
        <v>157</v>
      </c>
      <c r="AL18" s="1368">
        <v>0.2</v>
      </c>
      <c r="AM18" s="1371" t="s">
        <v>94</v>
      </c>
      <c r="AN18" s="1352">
        <v>0.2</v>
      </c>
      <c r="AO18" s="1349" t="s">
        <v>82</v>
      </c>
      <c r="AP18" s="1352">
        <v>0.8</v>
      </c>
      <c r="AQ18" s="1355" t="s">
        <v>83</v>
      </c>
      <c r="AR18" s="1358" t="s">
        <v>72</v>
      </c>
      <c r="AS18" s="768" t="s">
        <v>343</v>
      </c>
      <c r="AT18" s="768" t="s">
        <v>344</v>
      </c>
      <c r="AU18" s="651">
        <v>44926</v>
      </c>
    </row>
    <row r="19" spans="1:47" ht="68.099999999999994" customHeight="1" thickBot="1" x14ac:dyDescent="0.3">
      <c r="A19" s="1361"/>
      <c r="B19" s="1361"/>
      <c r="C19" s="1361"/>
      <c r="D19" s="1361"/>
      <c r="E19" s="1361"/>
      <c r="F19" s="1361"/>
      <c r="G19" s="1402"/>
      <c r="H19" s="1403"/>
      <c r="I19" s="1403"/>
      <c r="J19" s="1348"/>
      <c r="K19" s="1348"/>
      <c r="L19" s="1348"/>
      <c r="M19" s="1348"/>
      <c r="N19" s="1348"/>
      <c r="O19" s="1348"/>
      <c r="P19" s="1399"/>
      <c r="Q19" s="1400"/>
      <c r="R19" s="1401"/>
      <c r="S19" s="1394"/>
      <c r="T19" s="1395"/>
      <c r="U19" s="1395"/>
      <c r="V19" s="1396"/>
      <c r="W19" s="660">
        <v>2</v>
      </c>
      <c r="X19" s="661" t="s">
        <v>345</v>
      </c>
      <c r="Y19" s="662" t="s">
        <v>346</v>
      </c>
      <c r="Z19" s="662" t="s">
        <v>347</v>
      </c>
      <c r="AA19" s="662" t="s">
        <v>348</v>
      </c>
      <c r="AB19" s="662" t="s">
        <v>349</v>
      </c>
      <c r="AC19" s="662" t="s">
        <v>350</v>
      </c>
      <c r="AD19" s="662" t="s">
        <v>351</v>
      </c>
      <c r="AE19" s="818">
        <v>100</v>
      </c>
      <c r="AF19" s="819" t="s">
        <v>157</v>
      </c>
      <c r="AG19" s="663" t="s">
        <v>157</v>
      </c>
      <c r="AH19" s="664" t="s">
        <v>157</v>
      </c>
      <c r="AI19" s="818">
        <v>100</v>
      </c>
      <c r="AJ19" s="818" t="s">
        <v>158</v>
      </c>
      <c r="AK19" s="1397"/>
      <c r="AL19" s="1398"/>
      <c r="AM19" s="1389"/>
      <c r="AN19" s="1390"/>
      <c r="AO19" s="1391"/>
      <c r="AP19" s="1390"/>
      <c r="AQ19" s="1392"/>
      <c r="AR19" s="1393"/>
      <c r="AS19" s="664" t="s">
        <v>352</v>
      </c>
      <c r="AT19" s="664" t="s">
        <v>344</v>
      </c>
      <c r="AU19" s="665">
        <v>44926</v>
      </c>
    </row>
    <row r="20" spans="1:47" ht="69" customHeight="1" thickBot="1" x14ac:dyDescent="0.3">
      <c r="A20" s="1386">
        <v>3</v>
      </c>
      <c r="B20" s="1386" t="s">
        <v>931</v>
      </c>
      <c r="C20" s="1386" t="s">
        <v>932</v>
      </c>
      <c r="D20" s="1386" t="s">
        <v>952</v>
      </c>
      <c r="E20" s="1386">
        <v>1</v>
      </c>
      <c r="F20" s="1387" t="str">
        <f>CONCATENATE(B20," ",C20," - ",D20," - ",E20)</f>
        <v>C. GCM - RC - 1</v>
      </c>
      <c r="G20" s="1434" t="s">
        <v>2</v>
      </c>
      <c r="H20" s="1436" t="s">
        <v>58</v>
      </c>
      <c r="I20" s="1436" t="s">
        <v>59</v>
      </c>
      <c r="J20" s="1424" t="s">
        <v>628</v>
      </c>
      <c r="K20" s="1424" t="s">
        <v>60</v>
      </c>
      <c r="L20" s="1424" t="s">
        <v>629</v>
      </c>
      <c r="M20" s="1424" t="s">
        <v>630</v>
      </c>
      <c r="N20" s="1424" t="s">
        <v>631</v>
      </c>
      <c r="O20" s="1426" t="s">
        <v>149</v>
      </c>
      <c r="P20" s="1428">
        <v>2</v>
      </c>
      <c r="Q20" s="1430" t="s">
        <v>150</v>
      </c>
      <c r="R20" s="1432">
        <v>0.4</v>
      </c>
      <c r="S20" s="1410" t="s">
        <v>82</v>
      </c>
      <c r="T20" s="1412">
        <v>0.8</v>
      </c>
      <c r="U20" s="1412">
        <v>0.32000000000000006</v>
      </c>
      <c r="V20" s="1414" t="s">
        <v>83</v>
      </c>
      <c r="W20" s="666">
        <v>1</v>
      </c>
      <c r="X20" s="667" t="s">
        <v>632</v>
      </c>
      <c r="Y20" s="667" t="s">
        <v>633</v>
      </c>
      <c r="Z20" s="667" t="s">
        <v>95</v>
      </c>
      <c r="AA20" s="667" t="s">
        <v>634</v>
      </c>
      <c r="AB20" s="667" t="s">
        <v>635</v>
      </c>
      <c r="AC20" s="667" t="s">
        <v>636</v>
      </c>
      <c r="AD20" s="667" t="s">
        <v>637</v>
      </c>
      <c r="AE20" s="820">
        <v>100</v>
      </c>
      <c r="AF20" s="821" t="s">
        <v>157</v>
      </c>
      <c r="AG20" s="668" t="s">
        <v>157</v>
      </c>
      <c r="AH20" s="822" t="s">
        <v>157</v>
      </c>
      <c r="AI20" s="823">
        <v>100</v>
      </c>
      <c r="AJ20" s="823" t="s">
        <v>158</v>
      </c>
      <c r="AK20" s="1416" t="s">
        <v>157</v>
      </c>
      <c r="AL20" s="1418">
        <v>0.2</v>
      </c>
      <c r="AM20" s="1420" t="s">
        <v>94</v>
      </c>
      <c r="AN20" s="1404">
        <v>0.2</v>
      </c>
      <c r="AO20" s="1422" t="s">
        <v>82</v>
      </c>
      <c r="AP20" s="1404">
        <v>0.8</v>
      </c>
      <c r="AQ20" s="1406" t="s">
        <v>83</v>
      </c>
      <c r="AR20" s="1408" t="s">
        <v>72</v>
      </c>
      <c r="AS20" s="669" t="s">
        <v>638</v>
      </c>
      <c r="AT20" s="669" t="s">
        <v>639</v>
      </c>
      <c r="AU20" s="670">
        <v>44742</v>
      </c>
    </row>
    <row r="21" spans="1:47" ht="69" customHeight="1" thickBot="1" x14ac:dyDescent="0.3">
      <c r="A21" s="1386"/>
      <c r="B21" s="1386"/>
      <c r="C21" s="1386"/>
      <c r="D21" s="1386"/>
      <c r="E21" s="1386"/>
      <c r="F21" s="1388"/>
      <c r="G21" s="1435"/>
      <c r="H21" s="1437"/>
      <c r="I21" s="1437"/>
      <c r="J21" s="1425"/>
      <c r="K21" s="1425"/>
      <c r="L21" s="1425"/>
      <c r="M21" s="1425"/>
      <c r="N21" s="1425"/>
      <c r="O21" s="1427"/>
      <c r="P21" s="1429"/>
      <c r="Q21" s="1431"/>
      <c r="R21" s="1433"/>
      <c r="S21" s="1411"/>
      <c r="T21" s="1413"/>
      <c r="U21" s="1413"/>
      <c r="V21" s="1415"/>
      <c r="W21" s="671">
        <v>2</v>
      </c>
      <c r="X21" s="672" t="s">
        <v>73</v>
      </c>
      <c r="Y21" s="673" t="s">
        <v>74</v>
      </c>
      <c r="Z21" s="673" t="s">
        <v>75</v>
      </c>
      <c r="AA21" s="674" t="s">
        <v>76</v>
      </c>
      <c r="AB21" s="674" t="s">
        <v>77</v>
      </c>
      <c r="AC21" s="673" t="s">
        <v>640</v>
      </c>
      <c r="AD21" s="673" t="s">
        <v>641</v>
      </c>
      <c r="AE21" s="824">
        <v>100</v>
      </c>
      <c r="AF21" s="825" t="s">
        <v>157</v>
      </c>
      <c r="AG21" s="675" t="s">
        <v>157</v>
      </c>
      <c r="AH21" s="826" t="s">
        <v>157</v>
      </c>
      <c r="AI21" s="827">
        <v>100</v>
      </c>
      <c r="AJ21" s="827" t="s">
        <v>158</v>
      </c>
      <c r="AK21" s="1417"/>
      <c r="AL21" s="1419"/>
      <c r="AM21" s="1421"/>
      <c r="AN21" s="1405"/>
      <c r="AO21" s="1423"/>
      <c r="AP21" s="1405"/>
      <c r="AQ21" s="1407"/>
      <c r="AR21" s="1409"/>
      <c r="AS21" s="676"/>
      <c r="AT21" s="671"/>
      <c r="AU21" s="677"/>
    </row>
    <row r="22" spans="1:47" ht="111" customHeight="1" thickBot="1" x14ac:dyDescent="0.3">
      <c r="A22" s="1386">
        <v>4</v>
      </c>
      <c r="B22" s="1386" t="s">
        <v>933</v>
      </c>
      <c r="C22" s="1386" t="s">
        <v>934</v>
      </c>
      <c r="D22" s="1386" t="s">
        <v>952</v>
      </c>
      <c r="E22" s="1386">
        <v>1</v>
      </c>
      <c r="F22" s="1387" t="str">
        <f>CONCATENATE(B22:B22," ",C22:C22," - ",D22:D22," - ",E22:E22)</f>
        <v>D. TIC - RC - 1</v>
      </c>
      <c r="G22" s="1434" t="s">
        <v>85</v>
      </c>
      <c r="H22" s="1436" t="s">
        <v>86</v>
      </c>
      <c r="I22" s="1436" t="s">
        <v>87</v>
      </c>
      <c r="J22" s="1426" t="s">
        <v>175</v>
      </c>
      <c r="K22" s="1426" t="s">
        <v>88</v>
      </c>
      <c r="L22" s="1426" t="s">
        <v>176</v>
      </c>
      <c r="M22" s="1426" t="s">
        <v>177</v>
      </c>
      <c r="N22" s="1426" t="s">
        <v>178</v>
      </c>
      <c r="O22" s="1426" t="s">
        <v>149</v>
      </c>
      <c r="P22" s="1428">
        <v>4</v>
      </c>
      <c r="Q22" s="1430" t="s">
        <v>179</v>
      </c>
      <c r="R22" s="1432">
        <v>0.8</v>
      </c>
      <c r="S22" s="1410" t="s">
        <v>64</v>
      </c>
      <c r="T22" s="1412">
        <v>1</v>
      </c>
      <c r="U22" s="1412">
        <v>0.8</v>
      </c>
      <c r="V22" s="1414" t="s">
        <v>65</v>
      </c>
      <c r="W22" s="666">
        <v>1</v>
      </c>
      <c r="X22" s="667" t="s">
        <v>180</v>
      </c>
      <c r="Y22" s="667" t="s">
        <v>181</v>
      </c>
      <c r="Z22" s="667" t="s">
        <v>182</v>
      </c>
      <c r="AA22" s="667" t="s">
        <v>183</v>
      </c>
      <c r="AB22" s="667" t="s">
        <v>184</v>
      </c>
      <c r="AC22" s="667" t="s">
        <v>185</v>
      </c>
      <c r="AD22" s="667" t="s">
        <v>186</v>
      </c>
      <c r="AE22" s="820">
        <v>100</v>
      </c>
      <c r="AF22" s="821" t="s">
        <v>157</v>
      </c>
      <c r="AG22" s="668" t="s">
        <v>157</v>
      </c>
      <c r="AH22" s="822" t="s">
        <v>157</v>
      </c>
      <c r="AI22" s="823">
        <v>100</v>
      </c>
      <c r="AJ22" s="823" t="s">
        <v>158</v>
      </c>
      <c r="AK22" s="1416" t="s">
        <v>157</v>
      </c>
      <c r="AL22" s="1418">
        <v>0.4</v>
      </c>
      <c r="AM22" s="1420" t="s">
        <v>79</v>
      </c>
      <c r="AN22" s="1404">
        <v>0.4</v>
      </c>
      <c r="AO22" s="1422" t="s">
        <v>64</v>
      </c>
      <c r="AP22" s="1404">
        <v>1</v>
      </c>
      <c r="AQ22" s="1406" t="s">
        <v>65</v>
      </c>
      <c r="AR22" s="1408" t="s">
        <v>72</v>
      </c>
      <c r="AS22" s="678" t="s">
        <v>642</v>
      </c>
      <c r="AT22" s="679" t="s">
        <v>643</v>
      </c>
      <c r="AU22" s="680">
        <v>44742</v>
      </c>
    </row>
    <row r="23" spans="1:47" ht="124.5" customHeight="1" thickBot="1" x14ac:dyDescent="0.3">
      <c r="A23" s="1386"/>
      <c r="B23" s="1386"/>
      <c r="C23" s="1386"/>
      <c r="D23" s="1386"/>
      <c r="E23" s="1386"/>
      <c r="F23" s="1388"/>
      <c r="G23" s="1435"/>
      <c r="H23" s="1437"/>
      <c r="I23" s="1437"/>
      <c r="J23" s="1427"/>
      <c r="K23" s="1427"/>
      <c r="L23" s="1427"/>
      <c r="M23" s="1427"/>
      <c r="N23" s="1427"/>
      <c r="O23" s="1427"/>
      <c r="P23" s="1429"/>
      <c r="Q23" s="1431"/>
      <c r="R23" s="1433"/>
      <c r="S23" s="1411"/>
      <c r="T23" s="1413"/>
      <c r="U23" s="1413"/>
      <c r="V23" s="1415"/>
      <c r="W23" s="671">
        <v>2</v>
      </c>
      <c r="X23" s="672" t="s">
        <v>189</v>
      </c>
      <c r="Y23" s="673" t="s">
        <v>190</v>
      </c>
      <c r="Z23" s="673" t="s">
        <v>95</v>
      </c>
      <c r="AA23" s="673" t="s">
        <v>191</v>
      </c>
      <c r="AB23" s="673" t="s">
        <v>184</v>
      </c>
      <c r="AC23" s="673" t="s">
        <v>192</v>
      </c>
      <c r="AD23" s="673" t="s">
        <v>193</v>
      </c>
      <c r="AE23" s="824">
        <v>100</v>
      </c>
      <c r="AF23" s="825" t="s">
        <v>157</v>
      </c>
      <c r="AG23" s="675" t="s">
        <v>157</v>
      </c>
      <c r="AH23" s="826" t="s">
        <v>157</v>
      </c>
      <c r="AI23" s="827">
        <v>100</v>
      </c>
      <c r="AJ23" s="827" t="s">
        <v>158</v>
      </c>
      <c r="AK23" s="1417"/>
      <c r="AL23" s="1419"/>
      <c r="AM23" s="1421"/>
      <c r="AN23" s="1405"/>
      <c r="AO23" s="1423"/>
      <c r="AP23" s="1405"/>
      <c r="AQ23" s="1407"/>
      <c r="AR23" s="1409"/>
      <c r="AS23" s="676"/>
      <c r="AT23" s="671"/>
      <c r="AU23" s="677"/>
    </row>
    <row r="24" spans="1:47" ht="105" customHeight="1" x14ac:dyDescent="0.25">
      <c r="A24" s="1439">
        <v>5</v>
      </c>
      <c r="B24" s="1441" t="s">
        <v>933</v>
      </c>
      <c r="C24" s="1441" t="s">
        <v>934</v>
      </c>
      <c r="D24" s="1441" t="s">
        <v>952</v>
      </c>
      <c r="E24" s="1441">
        <v>2</v>
      </c>
      <c r="F24" s="1444" t="str">
        <f>CONCATENATE(B24," ",C24," - ",D24," - ",E24)</f>
        <v>D. TIC - RC - 2</v>
      </c>
      <c r="G24" s="1434" t="s">
        <v>85</v>
      </c>
      <c r="H24" s="1436" t="s">
        <v>86</v>
      </c>
      <c r="I24" s="1436" t="s">
        <v>87</v>
      </c>
      <c r="J24" s="1426" t="s">
        <v>195</v>
      </c>
      <c r="K24" s="1426" t="s">
        <v>88</v>
      </c>
      <c r="L24" s="1426" t="s">
        <v>196</v>
      </c>
      <c r="M24" s="1426" t="s">
        <v>197</v>
      </c>
      <c r="N24" s="1426" t="s">
        <v>198</v>
      </c>
      <c r="O24" s="1426" t="s">
        <v>149</v>
      </c>
      <c r="P24" s="1428">
        <v>4</v>
      </c>
      <c r="Q24" s="1430" t="s">
        <v>179</v>
      </c>
      <c r="R24" s="1432">
        <v>0.8</v>
      </c>
      <c r="S24" s="1410" t="s">
        <v>64</v>
      </c>
      <c r="T24" s="1412">
        <v>1</v>
      </c>
      <c r="U24" s="1412">
        <v>0.8</v>
      </c>
      <c r="V24" s="1414" t="s">
        <v>65</v>
      </c>
      <c r="W24" s="666">
        <v>1</v>
      </c>
      <c r="X24" s="667" t="s">
        <v>199</v>
      </c>
      <c r="Y24" s="667" t="s">
        <v>200</v>
      </c>
      <c r="Z24" s="667" t="s">
        <v>95</v>
      </c>
      <c r="AA24" s="667" t="s">
        <v>201</v>
      </c>
      <c r="AB24" s="667" t="s">
        <v>202</v>
      </c>
      <c r="AC24" s="667" t="s">
        <v>203</v>
      </c>
      <c r="AD24" s="667" t="s">
        <v>204</v>
      </c>
      <c r="AE24" s="820">
        <v>100</v>
      </c>
      <c r="AF24" s="821" t="s">
        <v>157</v>
      </c>
      <c r="AG24" s="668" t="s">
        <v>205</v>
      </c>
      <c r="AH24" s="822" t="s">
        <v>205</v>
      </c>
      <c r="AI24" s="823">
        <v>50</v>
      </c>
      <c r="AJ24" s="823" t="s">
        <v>206</v>
      </c>
      <c r="AK24" s="1416" t="s">
        <v>205</v>
      </c>
      <c r="AL24" s="1418">
        <v>0.60000000000000009</v>
      </c>
      <c r="AM24" s="1420" t="s">
        <v>62</v>
      </c>
      <c r="AN24" s="1404">
        <v>0.60000000000000009</v>
      </c>
      <c r="AO24" s="1422" t="s">
        <v>64</v>
      </c>
      <c r="AP24" s="1404">
        <v>1</v>
      </c>
      <c r="AQ24" s="1406" t="s">
        <v>65</v>
      </c>
      <c r="AR24" s="1408"/>
      <c r="AS24" s="789" t="s">
        <v>644</v>
      </c>
      <c r="AT24" s="667" t="s">
        <v>208</v>
      </c>
      <c r="AU24" s="670">
        <v>44681</v>
      </c>
    </row>
    <row r="25" spans="1:47" ht="111.75" customHeight="1" x14ac:dyDescent="0.25">
      <c r="A25" s="1440"/>
      <c r="B25" s="1442"/>
      <c r="C25" s="1442"/>
      <c r="D25" s="1442"/>
      <c r="E25" s="1442"/>
      <c r="F25" s="1442"/>
      <c r="G25" s="1463"/>
      <c r="H25" s="1464"/>
      <c r="I25" s="1464"/>
      <c r="J25" s="1438"/>
      <c r="K25" s="1438"/>
      <c r="L25" s="1438"/>
      <c r="M25" s="1438"/>
      <c r="N25" s="1438"/>
      <c r="O25" s="1438"/>
      <c r="P25" s="1461"/>
      <c r="Q25" s="1313"/>
      <c r="R25" s="1462"/>
      <c r="S25" s="1456"/>
      <c r="T25" s="1457"/>
      <c r="U25" s="1457"/>
      <c r="V25" s="1458"/>
      <c r="W25" s="681"/>
      <c r="X25" s="682"/>
      <c r="Y25" s="682"/>
      <c r="Z25" s="683"/>
      <c r="AA25" s="683"/>
      <c r="AB25" s="683"/>
      <c r="AC25" s="683"/>
      <c r="AD25" s="683"/>
      <c r="AE25" s="828" t="s">
        <v>106</v>
      </c>
      <c r="AF25" s="829" t="s">
        <v>106</v>
      </c>
      <c r="AG25" s="684"/>
      <c r="AH25" s="769" t="s">
        <v>106</v>
      </c>
      <c r="AI25" s="814" t="s">
        <v>106</v>
      </c>
      <c r="AJ25" s="814" t="s">
        <v>106</v>
      </c>
      <c r="AK25" s="1459"/>
      <c r="AL25" s="1460"/>
      <c r="AM25" s="1451"/>
      <c r="AN25" s="1452"/>
      <c r="AO25" s="1453"/>
      <c r="AP25" s="1452"/>
      <c r="AQ25" s="1454"/>
      <c r="AR25" s="1455"/>
      <c r="AS25" s="760" t="s">
        <v>645</v>
      </c>
      <c r="AT25" s="683" t="s">
        <v>208</v>
      </c>
      <c r="AU25" s="686">
        <v>44681</v>
      </c>
    </row>
    <row r="26" spans="1:47" ht="136.5" customHeight="1" thickBot="1" x14ac:dyDescent="0.3">
      <c r="A26" s="1388"/>
      <c r="B26" s="1443"/>
      <c r="C26" s="1443"/>
      <c r="D26" s="1443"/>
      <c r="E26" s="1443"/>
      <c r="F26" s="1443"/>
      <c r="G26" s="1435"/>
      <c r="H26" s="1437"/>
      <c r="I26" s="1437"/>
      <c r="J26" s="1427"/>
      <c r="K26" s="1427"/>
      <c r="L26" s="1427"/>
      <c r="M26" s="1427"/>
      <c r="N26" s="1427"/>
      <c r="O26" s="1427"/>
      <c r="P26" s="1429"/>
      <c r="Q26" s="1431"/>
      <c r="R26" s="1433"/>
      <c r="S26" s="1411"/>
      <c r="T26" s="1413"/>
      <c r="U26" s="1413"/>
      <c r="V26" s="1415"/>
      <c r="W26" s="687"/>
      <c r="X26" s="687"/>
      <c r="Y26" s="687"/>
      <c r="Z26" s="687"/>
      <c r="AA26" s="687"/>
      <c r="AB26" s="687"/>
      <c r="AC26" s="687"/>
      <c r="AD26" s="687"/>
      <c r="AE26" s="824" t="s">
        <v>106</v>
      </c>
      <c r="AF26" s="825" t="s">
        <v>106</v>
      </c>
      <c r="AG26" s="675"/>
      <c r="AH26" s="826" t="s">
        <v>106</v>
      </c>
      <c r="AI26" s="827" t="s">
        <v>106</v>
      </c>
      <c r="AJ26" s="827" t="s">
        <v>106</v>
      </c>
      <c r="AK26" s="1417"/>
      <c r="AL26" s="1419"/>
      <c r="AM26" s="1421"/>
      <c r="AN26" s="1405"/>
      <c r="AO26" s="1423"/>
      <c r="AP26" s="1405"/>
      <c r="AQ26" s="1407"/>
      <c r="AR26" s="1409"/>
      <c r="AS26" s="672" t="s">
        <v>646</v>
      </c>
      <c r="AT26" s="673" t="s">
        <v>200</v>
      </c>
      <c r="AU26" s="677">
        <v>44834</v>
      </c>
    </row>
    <row r="27" spans="1:47" ht="111.75" customHeight="1" thickBot="1" x14ac:dyDescent="0.3">
      <c r="A27" s="1445">
        <v>6</v>
      </c>
      <c r="B27" s="1445" t="s">
        <v>935</v>
      </c>
      <c r="C27" s="1445" t="s">
        <v>978</v>
      </c>
      <c r="D27" s="1445" t="s">
        <v>952</v>
      </c>
      <c r="E27" s="1445">
        <v>2</v>
      </c>
      <c r="F27" s="1448" t="str">
        <f>CONCATENATE(B27," ",C27," - ",D27," - ",E27)</f>
        <v>E. VI.  DELEG-PUERTOS - RC - 2</v>
      </c>
      <c r="G27" s="1519" t="s">
        <v>112</v>
      </c>
      <c r="H27" s="1522" t="s">
        <v>113</v>
      </c>
      <c r="I27" s="1522" t="s">
        <v>777</v>
      </c>
      <c r="J27" s="1501" t="s">
        <v>971</v>
      </c>
      <c r="K27" s="1501" t="s">
        <v>88</v>
      </c>
      <c r="L27" s="1501" t="s">
        <v>355</v>
      </c>
      <c r="M27" s="1501" t="s">
        <v>356</v>
      </c>
      <c r="N27" s="1504" t="s">
        <v>357</v>
      </c>
      <c r="O27" s="1507" t="s">
        <v>256</v>
      </c>
      <c r="P27" s="1510">
        <v>3</v>
      </c>
      <c r="Q27" s="1513" t="s">
        <v>358</v>
      </c>
      <c r="R27" s="1516">
        <v>0.6</v>
      </c>
      <c r="S27" s="1474" t="s">
        <v>64</v>
      </c>
      <c r="T27" s="1477">
        <v>1</v>
      </c>
      <c r="U27" s="1477">
        <v>0.6</v>
      </c>
      <c r="V27" s="1480" t="s">
        <v>65</v>
      </c>
      <c r="W27" s="793">
        <v>1</v>
      </c>
      <c r="X27" s="794" t="s">
        <v>972</v>
      </c>
      <c r="Y27" s="198" t="s">
        <v>905</v>
      </c>
      <c r="Z27" s="795" t="s">
        <v>95</v>
      </c>
      <c r="AA27" s="198" t="s">
        <v>973</v>
      </c>
      <c r="AB27" s="198" t="s">
        <v>976</v>
      </c>
      <c r="AC27" s="198" t="s">
        <v>909</v>
      </c>
      <c r="AD27" s="626" t="s">
        <v>364</v>
      </c>
      <c r="AE27" s="830" t="s">
        <v>106</v>
      </c>
      <c r="AF27" s="831" t="s">
        <v>106</v>
      </c>
      <c r="AG27" s="796" t="s">
        <v>157</v>
      </c>
      <c r="AH27" s="832" t="s">
        <v>106</v>
      </c>
      <c r="AI27" s="833" t="s">
        <v>106</v>
      </c>
      <c r="AJ27" s="833" t="s">
        <v>106</v>
      </c>
      <c r="AK27" s="1483" t="s">
        <v>106</v>
      </c>
      <c r="AL27" s="1486" t="s">
        <v>106</v>
      </c>
      <c r="AM27" s="1495" t="s">
        <v>106</v>
      </c>
      <c r="AN27" s="1465" t="s">
        <v>106</v>
      </c>
      <c r="AO27" s="1498" t="s">
        <v>64</v>
      </c>
      <c r="AP27" s="1465">
        <v>1</v>
      </c>
      <c r="AQ27" s="1468" t="s">
        <v>106</v>
      </c>
      <c r="AR27" s="1471" t="s">
        <v>365</v>
      </c>
      <c r="AS27" s="797" t="s">
        <v>910</v>
      </c>
      <c r="AT27" s="198" t="s">
        <v>360</v>
      </c>
      <c r="AU27" s="798" t="s">
        <v>367</v>
      </c>
    </row>
    <row r="28" spans="1:47" ht="111.75" customHeight="1" x14ac:dyDescent="0.25">
      <c r="A28" s="1446"/>
      <c r="B28" s="1446"/>
      <c r="C28" s="1446"/>
      <c r="D28" s="1446"/>
      <c r="E28" s="1446"/>
      <c r="F28" s="1449"/>
      <c r="G28" s="1520"/>
      <c r="H28" s="1523"/>
      <c r="I28" s="1523"/>
      <c r="J28" s="1502"/>
      <c r="K28" s="1502"/>
      <c r="L28" s="1502"/>
      <c r="M28" s="1502"/>
      <c r="N28" s="1505"/>
      <c r="O28" s="1508"/>
      <c r="P28" s="1511"/>
      <c r="Q28" s="1514"/>
      <c r="R28" s="1517"/>
      <c r="S28" s="1475"/>
      <c r="T28" s="1478"/>
      <c r="U28" s="1478"/>
      <c r="V28" s="1481"/>
      <c r="W28" s="799">
        <v>2</v>
      </c>
      <c r="X28" s="794" t="s">
        <v>974</v>
      </c>
      <c r="Y28" s="800" t="s">
        <v>906</v>
      </c>
      <c r="Z28" s="801" t="s">
        <v>95</v>
      </c>
      <c r="AA28" s="198" t="s">
        <v>975</v>
      </c>
      <c r="AB28" s="198" t="s">
        <v>977</v>
      </c>
      <c r="AC28" s="198" t="s">
        <v>363</v>
      </c>
      <c r="AD28" s="626" t="s">
        <v>364</v>
      </c>
      <c r="AE28" s="834" t="s">
        <v>106</v>
      </c>
      <c r="AF28" s="835" t="s">
        <v>106</v>
      </c>
      <c r="AG28" s="802" t="s">
        <v>157</v>
      </c>
      <c r="AH28" s="836" t="s">
        <v>106</v>
      </c>
      <c r="AI28" s="837" t="s">
        <v>106</v>
      </c>
      <c r="AJ28" s="837" t="s">
        <v>106</v>
      </c>
      <c r="AK28" s="1484"/>
      <c r="AL28" s="1487"/>
      <c r="AM28" s="1496"/>
      <c r="AN28" s="1466"/>
      <c r="AO28" s="1499"/>
      <c r="AP28" s="1466"/>
      <c r="AQ28" s="1469"/>
      <c r="AR28" s="1472"/>
      <c r="AS28" s="803"/>
      <c r="AT28" s="804"/>
      <c r="AU28" s="805"/>
    </row>
    <row r="29" spans="1:47" ht="107.25" customHeight="1" x14ac:dyDescent="0.25">
      <c r="A29" s="1446"/>
      <c r="B29" s="1446"/>
      <c r="C29" s="1446"/>
      <c r="D29" s="1446"/>
      <c r="E29" s="1446"/>
      <c r="F29" s="1449"/>
      <c r="G29" s="1520"/>
      <c r="H29" s="1523"/>
      <c r="I29" s="1523"/>
      <c r="J29" s="1502"/>
      <c r="K29" s="1502"/>
      <c r="L29" s="1502"/>
      <c r="M29" s="1502"/>
      <c r="N29" s="1505"/>
      <c r="O29" s="1508"/>
      <c r="P29" s="1511"/>
      <c r="Q29" s="1514"/>
      <c r="R29" s="1517"/>
      <c r="S29" s="1475"/>
      <c r="T29" s="1478"/>
      <c r="U29" s="1478"/>
      <c r="V29" s="1481"/>
      <c r="W29" s="799"/>
      <c r="X29" s="627"/>
      <c r="Y29" s="800"/>
      <c r="Z29" s="800"/>
      <c r="AA29" s="800"/>
      <c r="AB29" s="800"/>
      <c r="AC29" s="800"/>
      <c r="AD29" s="800"/>
      <c r="AE29" s="834" t="s">
        <v>106</v>
      </c>
      <c r="AF29" s="835" t="s">
        <v>106</v>
      </c>
      <c r="AG29" s="802"/>
      <c r="AH29" s="836" t="s">
        <v>106</v>
      </c>
      <c r="AI29" s="837" t="s">
        <v>106</v>
      </c>
      <c r="AJ29" s="837" t="s">
        <v>106</v>
      </c>
      <c r="AK29" s="1484"/>
      <c r="AL29" s="1487"/>
      <c r="AM29" s="1496"/>
      <c r="AN29" s="1466"/>
      <c r="AO29" s="1499"/>
      <c r="AP29" s="1466"/>
      <c r="AQ29" s="1469"/>
      <c r="AR29" s="1472"/>
      <c r="AS29" s="803"/>
      <c r="AT29" s="804"/>
      <c r="AU29" s="805"/>
    </row>
    <row r="30" spans="1:47" ht="107.25" customHeight="1" x14ac:dyDescent="0.25">
      <c r="A30" s="1446"/>
      <c r="B30" s="1446"/>
      <c r="C30" s="1446"/>
      <c r="D30" s="1446"/>
      <c r="E30" s="1446"/>
      <c r="F30" s="1449"/>
      <c r="G30" s="1520"/>
      <c r="H30" s="1523"/>
      <c r="I30" s="1523"/>
      <c r="J30" s="1502"/>
      <c r="K30" s="1502"/>
      <c r="L30" s="1502"/>
      <c r="M30" s="1502"/>
      <c r="N30" s="1505"/>
      <c r="O30" s="1508"/>
      <c r="P30" s="1511"/>
      <c r="Q30" s="1514"/>
      <c r="R30" s="1517"/>
      <c r="S30" s="1475"/>
      <c r="T30" s="1478"/>
      <c r="U30" s="1478"/>
      <c r="V30" s="1481"/>
      <c r="W30" s="799"/>
      <c r="X30" s="627"/>
      <c r="Y30" s="800"/>
      <c r="Z30" s="800"/>
      <c r="AA30" s="800"/>
      <c r="AB30" s="800"/>
      <c r="AC30" s="800"/>
      <c r="AD30" s="800"/>
      <c r="AE30" s="834" t="s">
        <v>106</v>
      </c>
      <c r="AF30" s="835" t="s">
        <v>106</v>
      </c>
      <c r="AG30" s="802"/>
      <c r="AH30" s="836" t="s">
        <v>106</v>
      </c>
      <c r="AI30" s="837" t="s">
        <v>106</v>
      </c>
      <c r="AJ30" s="837" t="s">
        <v>106</v>
      </c>
      <c r="AK30" s="1484"/>
      <c r="AL30" s="1487"/>
      <c r="AM30" s="1496"/>
      <c r="AN30" s="1466"/>
      <c r="AO30" s="1499"/>
      <c r="AP30" s="1466"/>
      <c r="AQ30" s="1469"/>
      <c r="AR30" s="1472"/>
      <c r="AS30" s="803"/>
      <c r="AT30" s="804"/>
      <c r="AU30" s="805"/>
    </row>
    <row r="31" spans="1:47" ht="107.25" customHeight="1" thickBot="1" x14ac:dyDescent="0.3">
      <c r="A31" s="1447"/>
      <c r="B31" s="1447"/>
      <c r="C31" s="1447"/>
      <c r="D31" s="1447"/>
      <c r="E31" s="1447"/>
      <c r="F31" s="1450"/>
      <c r="G31" s="1521"/>
      <c r="H31" s="1524"/>
      <c r="I31" s="1524"/>
      <c r="J31" s="1503"/>
      <c r="K31" s="1503"/>
      <c r="L31" s="1503"/>
      <c r="M31" s="1503"/>
      <c r="N31" s="1506"/>
      <c r="O31" s="1509"/>
      <c r="P31" s="1512"/>
      <c r="Q31" s="1515"/>
      <c r="R31" s="1518"/>
      <c r="S31" s="1476"/>
      <c r="T31" s="1479"/>
      <c r="U31" s="1479"/>
      <c r="V31" s="1482"/>
      <c r="W31" s="806"/>
      <c r="X31" s="628"/>
      <c r="Y31" s="807"/>
      <c r="Z31" s="807"/>
      <c r="AA31" s="807"/>
      <c r="AB31" s="807"/>
      <c r="AC31" s="807"/>
      <c r="AD31" s="807"/>
      <c r="AE31" s="838" t="s">
        <v>106</v>
      </c>
      <c r="AF31" s="839" t="s">
        <v>106</v>
      </c>
      <c r="AG31" s="808"/>
      <c r="AH31" s="840" t="s">
        <v>106</v>
      </c>
      <c r="AI31" s="841" t="s">
        <v>106</v>
      </c>
      <c r="AJ31" s="841" t="s">
        <v>106</v>
      </c>
      <c r="AK31" s="1485"/>
      <c r="AL31" s="1488"/>
      <c r="AM31" s="1497"/>
      <c r="AN31" s="1467"/>
      <c r="AO31" s="1500"/>
      <c r="AP31" s="1467"/>
      <c r="AQ31" s="1470"/>
      <c r="AR31" s="1473"/>
      <c r="AS31" s="809"/>
      <c r="AT31" s="810"/>
      <c r="AU31" s="811"/>
    </row>
    <row r="32" spans="1:47" ht="225" thickBot="1" x14ac:dyDescent="0.3">
      <c r="A32" s="842">
        <v>7</v>
      </c>
      <c r="B32" s="842" t="s">
        <v>935</v>
      </c>
      <c r="C32" s="843" t="s">
        <v>953</v>
      </c>
      <c r="D32" s="842" t="s">
        <v>952</v>
      </c>
      <c r="E32" s="842">
        <v>1</v>
      </c>
      <c r="F32" s="844" t="str">
        <f>CONCATENATE(B32," ",C32," - ",D32," - ",E32)</f>
        <v>E. VI_ DELEG. USUARIOS - RC - 1</v>
      </c>
      <c r="G32" s="688" t="s">
        <v>112</v>
      </c>
      <c r="H32" s="845" t="s">
        <v>113</v>
      </c>
      <c r="I32" s="846" t="s">
        <v>897</v>
      </c>
      <c r="J32" s="750" t="s">
        <v>213</v>
      </c>
      <c r="K32" s="750" t="s">
        <v>88</v>
      </c>
      <c r="L32" s="750" t="s">
        <v>898</v>
      </c>
      <c r="M32" s="750" t="s">
        <v>215</v>
      </c>
      <c r="N32" s="751" t="s">
        <v>216</v>
      </c>
      <c r="O32" s="689" t="s">
        <v>149</v>
      </c>
      <c r="P32" s="701">
        <v>5</v>
      </c>
      <c r="Q32" s="847" t="s">
        <v>217</v>
      </c>
      <c r="R32" s="848">
        <v>1</v>
      </c>
      <c r="S32" s="849" t="s">
        <v>64</v>
      </c>
      <c r="T32" s="850">
        <v>1</v>
      </c>
      <c r="U32" s="850">
        <v>1</v>
      </c>
      <c r="V32" s="851" t="s">
        <v>65</v>
      </c>
      <c r="W32" s="690">
        <v>1</v>
      </c>
      <c r="X32" s="750" t="s">
        <v>218</v>
      </c>
      <c r="Y32" s="750" t="s">
        <v>899</v>
      </c>
      <c r="Z32" s="750" t="s">
        <v>98</v>
      </c>
      <c r="AA32" s="750" t="s">
        <v>900</v>
      </c>
      <c r="AB32" s="750" t="s">
        <v>221</v>
      </c>
      <c r="AC32" s="750" t="s">
        <v>386</v>
      </c>
      <c r="AD32" s="750" t="s">
        <v>223</v>
      </c>
      <c r="AE32" s="852">
        <v>95</v>
      </c>
      <c r="AF32" s="853" t="s">
        <v>205</v>
      </c>
      <c r="AG32" s="691" t="s">
        <v>157</v>
      </c>
      <c r="AH32" s="854" t="s">
        <v>205</v>
      </c>
      <c r="AI32" s="855">
        <v>50</v>
      </c>
      <c r="AJ32" s="855" t="s">
        <v>206</v>
      </c>
      <c r="AK32" s="856" t="s">
        <v>205</v>
      </c>
      <c r="AL32" s="857">
        <v>0.8</v>
      </c>
      <c r="AM32" s="858" t="s">
        <v>102</v>
      </c>
      <c r="AN32" s="859">
        <v>0.8</v>
      </c>
      <c r="AO32" s="860" t="s">
        <v>64</v>
      </c>
      <c r="AP32" s="859">
        <v>1</v>
      </c>
      <c r="AQ32" s="861" t="s">
        <v>65</v>
      </c>
      <c r="AR32" s="706" t="s">
        <v>72</v>
      </c>
      <c r="AS32" s="692" t="s">
        <v>901</v>
      </c>
      <c r="AT32" s="693" t="s">
        <v>902</v>
      </c>
      <c r="AU32" s="694">
        <v>44531</v>
      </c>
    </row>
    <row r="33" spans="1:47" ht="95.25" customHeight="1" thickBot="1" x14ac:dyDescent="0.3">
      <c r="A33" s="1489">
        <v>8</v>
      </c>
      <c r="B33" s="1489" t="s">
        <v>935</v>
      </c>
      <c r="C33" s="1491" t="s">
        <v>954</v>
      </c>
      <c r="D33" s="1489" t="s">
        <v>952</v>
      </c>
      <c r="E33" s="1489">
        <v>1</v>
      </c>
      <c r="F33" s="1493" t="str">
        <f>CONCATENATE(B33," ",C33," - ",D33," - ",E33)</f>
        <v>E. VI_ DELEG. TT - RC - 1</v>
      </c>
      <c r="G33" s="1535" t="s">
        <v>112</v>
      </c>
      <c r="H33" s="1537" t="str">
        <f>IF(G33=0,"",VLOOKUP(G33,[7]Tabla_Proceso_Objetivo!$A$2:$D$18,3,FALSE))</f>
        <v>Fortalecer la Vigilancia.</v>
      </c>
      <c r="I33" s="1537" t="s">
        <v>903</v>
      </c>
      <c r="J33" s="1539" t="s">
        <v>231</v>
      </c>
      <c r="K33" s="1525" t="s">
        <v>60</v>
      </c>
      <c r="L33" s="1525" t="s">
        <v>371</v>
      </c>
      <c r="M33" s="1525" t="s">
        <v>372</v>
      </c>
      <c r="N33" s="1341" t="s">
        <v>373</v>
      </c>
      <c r="O33" s="1527" t="s">
        <v>149</v>
      </c>
      <c r="P33" s="1529">
        <v>1</v>
      </c>
      <c r="Q33" s="1531" t="str">
        <f>IFERROR((VLOOKUP($P33,[7]Componentes!$A$3:$B$7,2,FALSE)),"")</f>
        <v>Rara Vez</v>
      </c>
      <c r="R33" s="1533">
        <f>IFERROR((IF(Q33="","",IF(Q33="Rara vez",0.2,IF(Q33="Improbable",0.4,IF(Q33="Posible",0.6,IF(Q33="Probable",0.8,IF(Q33="Casi seguro",1,))))))),"")</f>
        <v>0.2</v>
      </c>
      <c r="S33" s="1551" t="str">
        <f>IFERROR((HLOOKUP($F33,'[7]Evaluación de impacto'!$C$7:$N$28,22,FALSE)),"")</f>
        <v/>
      </c>
      <c r="T33" s="1553" t="str">
        <f>IF(S33="","",IF(S33="Mayor",0.8,IF(S33="Catastrófico",1,IF(S33="Moderado",0.6))))</f>
        <v/>
      </c>
      <c r="U33" s="1553" t="str">
        <f>IFERROR(+T33*R33,"")</f>
        <v/>
      </c>
      <c r="V33" s="1555" t="str">
        <f ca="1">IFERROR(INDIRECT("Componentes!"&amp;HLOOKUP(S33,Calculo_Impacto,2,FALSE)&amp;VLOOKUP(Q33,Calculo_Probabilidad,2,FALSE)),"")</f>
        <v/>
      </c>
      <c r="W33" s="695">
        <v>1</v>
      </c>
      <c r="X33" s="683" t="s">
        <v>374</v>
      </c>
      <c r="Y33" s="696" t="s">
        <v>904</v>
      </c>
      <c r="Z33" s="696" t="s">
        <v>95</v>
      </c>
      <c r="AA33" s="683" t="s">
        <v>376</v>
      </c>
      <c r="AB33" s="683" t="s">
        <v>377</v>
      </c>
      <c r="AC33" s="696" t="s">
        <v>378</v>
      </c>
      <c r="AD33" s="696" t="s">
        <v>379</v>
      </c>
      <c r="AE33" s="862">
        <v>100</v>
      </c>
      <c r="AF33" s="863" t="s">
        <v>157</v>
      </c>
      <c r="AG33" s="697" t="s">
        <v>157</v>
      </c>
      <c r="AH33" s="768" t="s">
        <v>157</v>
      </c>
      <c r="AI33" s="812">
        <v>100</v>
      </c>
      <c r="AJ33" s="812" t="s">
        <v>158</v>
      </c>
      <c r="AK33" s="1557" t="str">
        <f>IFERROR(IF(AVERAGE(AI33:AI34)&lt;50,"DÉBIL",IF(AND(AVERAGE(AI33:AI34)&gt;=50,AVERAGE(AI33:AI34)&lt;100),"MODERADO",IF(AVERAGE(AI33:AI34)=100,"FUERTE",""))),"")</f>
        <v>FUERTE</v>
      </c>
      <c r="AL33" s="1559">
        <f>IFERROR(IF(R33=0.2,0.2,IF(AK33="DÉBIL",R33,IF(AK33="MODERADO",R33-0.2,IF(AND(AK33="FUERTE",R33=0.4),R33-0.2,IF(AK33="FUERTE",R33-0.4,""))))),"")</f>
        <v>0.2</v>
      </c>
      <c r="AM33" s="1541" t="str">
        <f>IFERROR(IF(AL33="","",IF(AL33=0.2,"Muy Baja",IF(AL33=0.4,"Baja",IF(AL33=0.6,"Media",IF(AL33=0.8,"Alta","Muy Alta"))))),"")</f>
        <v>Muy Baja</v>
      </c>
      <c r="AN33" s="1543">
        <f>+AL33</f>
        <v>0.2</v>
      </c>
      <c r="AO33" s="1545" t="str">
        <f>+S33</f>
        <v/>
      </c>
      <c r="AP33" s="1543" t="str">
        <f>IFERROR(IF(AO33="","",IF(AO33="Catastrófico",1,IF(AO33="Mayor",0.8,IF(AO33="Moderado",0.6,"")))),"")</f>
        <v/>
      </c>
      <c r="AQ33" s="1547" t="str">
        <f>IFERROR(IF(OR(AND(AM33="Muy Baja",AO33="Leve"),AND(AM33="Muy Baja",AO33="Menor"),AND(AM33="Baja",AO33="Leve")),"Bajo",IF(OR(AND(AM33="Muy baja",AO33="Moderado"),AND(AM33="Baja",AO33="Menor"),AND(AM33="Baja",AO33="Moderado"),AND(AM33="Media",AO33="Leve"),AND(AM33="Media",AO33="Menor"),AND(AM33="Media",AO33="Moderado"),AND(AM33="Alta",AO33="Leve"),AND(AM33="Alta",AO33="Menor")),"Moderado",IF(OR(AND(AM33="Muy Baja",AO33="Mayor"),AND(AM33="Baja",AO33="Mayor"),AND(AM33="Media",AO33="Mayor"),AND(AM33="Alta",AO33="Moderado"),AND(AM33="Alta",AO33="Mayor"),AND(AM33="Muy Alta",AO33="Leve"),AND(AM33="Muy Alta",AO33="Menor"),AND(AM33="Muy Alta",AO33="Moderado"),AND(AM33="Muy Alta",AO33="Mayor")),"Alto",IF(OR(AND(AM33="Muy Baja",AO33="Catastrófico"),AND(AM33="Baja",AO33="Catastrófico"),AND(AM33="Media",AO33="Catastrófico"),AND(AM33="Alta",AO33="Catastrófico"),AND(AM33="Muy Alta",AO33="Catastrófico")),"Extremo","")))),"")</f>
        <v/>
      </c>
      <c r="AR33" s="1549" t="s">
        <v>72</v>
      </c>
      <c r="AS33" s="698" t="s">
        <v>380</v>
      </c>
      <c r="AT33" s="699" t="s">
        <v>904</v>
      </c>
      <c r="AU33" s="700">
        <v>44926</v>
      </c>
    </row>
    <row r="34" spans="1:47" ht="147.75" customHeight="1" thickBot="1" x14ac:dyDescent="0.3">
      <c r="A34" s="1490"/>
      <c r="B34" s="1490"/>
      <c r="C34" s="1492"/>
      <c r="D34" s="1490"/>
      <c r="E34" s="1490"/>
      <c r="F34" s="1494"/>
      <c r="G34" s="1536"/>
      <c r="H34" s="1538"/>
      <c r="I34" s="1538"/>
      <c r="J34" s="1540"/>
      <c r="K34" s="1526"/>
      <c r="L34" s="1526"/>
      <c r="M34" s="1526"/>
      <c r="N34" s="1348"/>
      <c r="O34" s="1528"/>
      <c r="P34" s="1530"/>
      <c r="Q34" s="1532"/>
      <c r="R34" s="1534"/>
      <c r="S34" s="1552"/>
      <c r="T34" s="1554"/>
      <c r="U34" s="1554"/>
      <c r="V34" s="1556"/>
      <c r="W34" s="702">
        <v>2</v>
      </c>
      <c r="X34" s="703" t="s">
        <v>374</v>
      </c>
      <c r="Y34" s="704" t="s">
        <v>904</v>
      </c>
      <c r="Z34" s="704" t="s">
        <v>95</v>
      </c>
      <c r="AA34" s="703" t="s">
        <v>376</v>
      </c>
      <c r="AB34" s="703" t="s">
        <v>377</v>
      </c>
      <c r="AC34" s="704" t="s">
        <v>378</v>
      </c>
      <c r="AD34" s="704" t="s">
        <v>379</v>
      </c>
      <c r="AE34" s="864">
        <v>100</v>
      </c>
      <c r="AF34" s="865" t="s">
        <v>157</v>
      </c>
      <c r="AG34" s="705" t="s">
        <v>157</v>
      </c>
      <c r="AH34" s="664" t="s">
        <v>157</v>
      </c>
      <c r="AI34" s="818">
        <v>100</v>
      </c>
      <c r="AJ34" s="818" t="s">
        <v>158</v>
      </c>
      <c r="AK34" s="1558"/>
      <c r="AL34" s="1560"/>
      <c r="AM34" s="1542"/>
      <c r="AN34" s="1544"/>
      <c r="AO34" s="1546"/>
      <c r="AP34" s="1544"/>
      <c r="AQ34" s="1548"/>
      <c r="AR34" s="1550"/>
      <c r="AS34" s="707" t="s">
        <v>381</v>
      </c>
      <c r="AT34" s="708" t="s">
        <v>904</v>
      </c>
      <c r="AU34" s="709">
        <v>44926</v>
      </c>
    </row>
    <row r="35" spans="1:47" ht="69" x14ac:dyDescent="0.25">
      <c r="A35" s="1387">
        <v>9</v>
      </c>
      <c r="B35" s="1387" t="s">
        <v>955</v>
      </c>
      <c r="C35" s="1387" t="s">
        <v>956</v>
      </c>
      <c r="D35" s="1387" t="s">
        <v>952</v>
      </c>
      <c r="E35" s="1387">
        <v>1</v>
      </c>
      <c r="F35" s="1561" t="str">
        <f>CONCATENATE(B35," ",C35," - ",D35," - ",E35)</f>
        <v>F. IN _ DELEG. CI - RC - 1</v>
      </c>
      <c r="G35" s="1572" t="s">
        <v>119</v>
      </c>
      <c r="H35" s="1436" t="s">
        <v>113</v>
      </c>
      <c r="I35" s="1436" t="s">
        <v>230</v>
      </c>
      <c r="J35" s="1426" t="s">
        <v>231</v>
      </c>
      <c r="K35" s="1426" t="s">
        <v>88</v>
      </c>
      <c r="L35" s="1426" t="s">
        <v>232</v>
      </c>
      <c r="M35" s="1426" t="s">
        <v>233</v>
      </c>
      <c r="N35" s="1424" t="s">
        <v>234</v>
      </c>
      <c r="O35" s="1426" t="s">
        <v>149</v>
      </c>
      <c r="P35" s="1428">
        <v>2</v>
      </c>
      <c r="Q35" s="1430" t="s">
        <v>150</v>
      </c>
      <c r="R35" s="1432">
        <v>0.4</v>
      </c>
      <c r="S35" s="1410" t="s">
        <v>82</v>
      </c>
      <c r="T35" s="1412">
        <v>0.8</v>
      </c>
      <c r="U35" s="1412">
        <v>0.32000000000000006</v>
      </c>
      <c r="V35" s="1414" t="s">
        <v>83</v>
      </c>
      <c r="W35" s="666">
        <v>1</v>
      </c>
      <c r="X35" s="667" t="s">
        <v>235</v>
      </c>
      <c r="Y35" s="667" t="s">
        <v>647</v>
      </c>
      <c r="Z35" s="667" t="s">
        <v>648</v>
      </c>
      <c r="AA35" s="667" t="s">
        <v>238</v>
      </c>
      <c r="AB35" s="667" t="s">
        <v>649</v>
      </c>
      <c r="AC35" s="667" t="s">
        <v>240</v>
      </c>
      <c r="AD35" s="667" t="s">
        <v>241</v>
      </c>
      <c r="AE35" s="820">
        <v>100</v>
      </c>
      <c r="AF35" s="821" t="s">
        <v>157</v>
      </c>
      <c r="AG35" s="668" t="s">
        <v>157</v>
      </c>
      <c r="AH35" s="822" t="s">
        <v>157</v>
      </c>
      <c r="AI35" s="823">
        <v>100</v>
      </c>
      <c r="AJ35" s="823" t="s">
        <v>158</v>
      </c>
      <c r="AK35" s="1416" t="s">
        <v>157</v>
      </c>
      <c r="AL35" s="1418">
        <v>0.2</v>
      </c>
      <c r="AM35" s="1420" t="s">
        <v>94</v>
      </c>
      <c r="AN35" s="1404">
        <v>0.2</v>
      </c>
      <c r="AO35" s="1422" t="s">
        <v>82</v>
      </c>
      <c r="AP35" s="1404">
        <v>0.8</v>
      </c>
      <c r="AQ35" s="1406" t="s">
        <v>83</v>
      </c>
      <c r="AR35" s="1408" t="s">
        <v>72</v>
      </c>
      <c r="AS35" s="667" t="s">
        <v>650</v>
      </c>
      <c r="AT35" s="666"/>
      <c r="AU35" s="670"/>
    </row>
    <row r="36" spans="1:47" ht="95.25" customHeight="1" thickBot="1" x14ac:dyDescent="0.3">
      <c r="A36" s="1388"/>
      <c r="B36" s="1388"/>
      <c r="C36" s="1388"/>
      <c r="D36" s="1388"/>
      <c r="E36" s="1388"/>
      <c r="F36" s="1562"/>
      <c r="G36" s="1573"/>
      <c r="H36" s="1437"/>
      <c r="I36" s="1437"/>
      <c r="J36" s="1427"/>
      <c r="K36" s="1427"/>
      <c r="L36" s="1427"/>
      <c r="M36" s="1427"/>
      <c r="N36" s="1425"/>
      <c r="O36" s="1427"/>
      <c r="P36" s="1429"/>
      <c r="Q36" s="1431"/>
      <c r="R36" s="1433"/>
      <c r="S36" s="1411"/>
      <c r="T36" s="1413"/>
      <c r="U36" s="1413"/>
      <c r="V36" s="1415"/>
      <c r="W36" s="671">
        <v>2</v>
      </c>
      <c r="X36" s="676" t="s">
        <v>243</v>
      </c>
      <c r="Y36" s="673" t="s">
        <v>651</v>
      </c>
      <c r="Z36" s="673" t="s">
        <v>245</v>
      </c>
      <c r="AA36" s="673" t="s">
        <v>246</v>
      </c>
      <c r="AB36" s="673" t="s">
        <v>247</v>
      </c>
      <c r="AC36" s="673" t="s">
        <v>652</v>
      </c>
      <c r="AD36" s="673" t="s">
        <v>249</v>
      </c>
      <c r="AE36" s="824">
        <v>100</v>
      </c>
      <c r="AF36" s="825" t="s">
        <v>157</v>
      </c>
      <c r="AG36" s="675" t="s">
        <v>157</v>
      </c>
      <c r="AH36" s="826" t="s">
        <v>157</v>
      </c>
      <c r="AI36" s="827">
        <v>100</v>
      </c>
      <c r="AJ36" s="827" t="s">
        <v>158</v>
      </c>
      <c r="AK36" s="1417"/>
      <c r="AL36" s="1419"/>
      <c r="AM36" s="1421"/>
      <c r="AN36" s="1405"/>
      <c r="AO36" s="1423"/>
      <c r="AP36" s="1405"/>
      <c r="AQ36" s="1407"/>
      <c r="AR36" s="1409"/>
      <c r="AS36" s="673" t="s">
        <v>250</v>
      </c>
      <c r="AT36" s="671"/>
      <c r="AU36" s="677"/>
    </row>
    <row r="37" spans="1:47" ht="207.75" thickBot="1" x14ac:dyDescent="0.3">
      <c r="A37" s="866">
        <v>10</v>
      </c>
      <c r="B37" s="866" t="s">
        <v>955</v>
      </c>
      <c r="C37" s="866" t="s">
        <v>957</v>
      </c>
      <c r="D37" s="866" t="s">
        <v>952</v>
      </c>
      <c r="E37" s="866">
        <v>1</v>
      </c>
      <c r="F37" s="867" t="str">
        <f>CONCATENATE(B37," ",C37," - ",D37," - ",E37)</f>
        <v>F. IN_ DELG USUARIOS - RC - 1</v>
      </c>
      <c r="G37" s="778" t="s">
        <v>119</v>
      </c>
      <c r="H37" s="868" t="s">
        <v>113</v>
      </c>
      <c r="I37" s="868" t="s">
        <v>230</v>
      </c>
      <c r="J37" s="710" t="s">
        <v>213</v>
      </c>
      <c r="K37" s="710" t="s">
        <v>88</v>
      </c>
      <c r="L37" s="710" t="s">
        <v>383</v>
      </c>
      <c r="M37" s="710" t="s">
        <v>215</v>
      </c>
      <c r="N37" s="711" t="s">
        <v>216</v>
      </c>
      <c r="O37" s="710" t="s">
        <v>149</v>
      </c>
      <c r="P37" s="712">
        <v>2</v>
      </c>
      <c r="Q37" s="869" t="s">
        <v>150</v>
      </c>
      <c r="R37" s="870">
        <v>0.4</v>
      </c>
      <c r="S37" s="871" t="s">
        <v>64</v>
      </c>
      <c r="T37" s="872">
        <v>1</v>
      </c>
      <c r="U37" s="872">
        <v>0.4</v>
      </c>
      <c r="V37" s="873" t="s">
        <v>65</v>
      </c>
      <c r="W37" s="712">
        <v>1</v>
      </c>
      <c r="X37" s="710" t="s">
        <v>218</v>
      </c>
      <c r="Y37" s="710" t="s">
        <v>219</v>
      </c>
      <c r="Z37" s="710" t="s">
        <v>98</v>
      </c>
      <c r="AA37" s="710" t="s">
        <v>220</v>
      </c>
      <c r="AB37" s="710" t="s">
        <v>221</v>
      </c>
      <c r="AC37" s="710" t="s">
        <v>222</v>
      </c>
      <c r="AD37" s="710" t="s">
        <v>223</v>
      </c>
      <c r="AE37" s="874">
        <v>100</v>
      </c>
      <c r="AF37" s="875" t="s">
        <v>157</v>
      </c>
      <c r="AG37" s="713" t="s">
        <v>157</v>
      </c>
      <c r="AH37" s="876" t="s">
        <v>157</v>
      </c>
      <c r="AI37" s="877">
        <v>100</v>
      </c>
      <c r="AJ37" s="877" t="s">
        <v>158</v>
      </c>
      <c r="AK37" s="878" t="s">
        <v>157</v>
      </c>
      <c r="AL37" s="879">
        <v>0.2</v>
      </c>
      <c r="AM37" s="880" t="s">
        <v>94</v>
      </c>
      <c r="AN37" s="881">
        <v>0.2</v>
      </c>
      <c r="AO37" s="882" t="s">
        <v>64</v>
      </c>
      <c r="AP37" s="881">
        <v>1</v>
      </c>
      <c r="AQ37" s="883" t="s">
        <v>65</v>
      </c>
      <c r="AR37" s="714" t="s">
        <v>72</v>
      </c>
      <c r="AS37" s="710" t="s">
        <v>384</v>
      </c>
      <c r="AT37" s="710" t="s">
        <v>225</v>
      </c>
      <c r="AU37" s="715">
        <v>44561</v>
      </c>
    </row>
    <row r="38" spans="1:47" s="722" customFormat="1" ht="138.75" thickBot="1" x14ac:dyDescent="0.3">
      <c r="A38" s="884">
        <v>11</v>
      </c>
      <c r="B38" s="884" t="s">
        <v>936</v>
      </c>
      <c r="C38" s="884" t="s">
        <v>958</v>
      </c>
      <c r="D38" s="884" t="s">
        <v>952</v>
      </c>
      <c r="E38" s="884">
        <v>1</v>
      </c>
      <c r="F38" s="885" t="str">
        <f>CONCATENATE(B38," ",C38," - ",D38," - ",E38)</f>
        <v>G. CO_ DELEG USUARIOS  - RC - 1</v>
      </c>
      <c r="G38" s="779" t="s">
        <v>34</v>
      </c>
      <c r="H38" s="886" t="s">
        <v>113</v>
      </c>
      <c r="I38" s="886" t="s">
        <v>118</v>
      </c>
      <c r="J38" s="716" t="s">
        <v>213</v>
      </c>
      <c r="K38" s="716" t="s">
        <v>88</v>
      </c>
      <c r="L38" s="716" t="s">
        <v>383</v>
      </c>
      <c r="M38" s="716" t="s">
        <v>215</v>
      </c>
      <c r="N38" s="716" t="s">
        <v>216</v>
      </c>
      <c r="O38" s="716" t="s">
        <v>149</v>
      </c>
      <c r="P38" s="717">
        <v>2</v>
      </c>
      <c r="Q38" s="887" t="s">
        <v>150</v>
      </c>
      <c r="R38" s="888">
        <v>0.4</v>
      </c>
      <c r="S38" s="889" t="s">
        <v>64</v>
      </c>
      <c r="T38" s="890">
        <v>1</v>
      </c>
      <c r="U38" s="890">
        <v>0.4</v>
      </c>
      <c r="V38" s="891" t="s">
        <v>65</v>
      </c>
      <c r="W38" s="717">
        <v>1</v>
      </c>
      <c r="X38" s="716" t="s">
        <v>218</v>
      </c>
      <c r="Y38" s="716" t="s">
        <v>219</v>
      </c>
      <c r="Z38" s="716" t="s">
        <v>98</v>
      </c>
      <c r="AA38" s="716" t="s">
        <v>220</v>
      </c>
      <c r="AB38" s="716" t="s">
        <v>221</v>
      </c>
      <c r="AC38" s="716" t="s">
        <v>386</v>
      </c>
      <c r="AD38" s="716" t="s">
        <v>223</v>
      </c>
      <c r="AE38" s="892">
        <v>100</v>
      </c>
      <c r="AF38" s="893" t="s">
        <v>157</v>
      </c>
      <c r="AG38" s="718" t="s">
        <v>157</v>
      </c>
      <c r="AH38" s="720" t="s">
        <v>157</v>
      </c>
      <c r="AI38" s="892">
        <v>100</v>
      </c>
      <c r="AJ38" s="892" t="s">
        <v>158</v>
      </c>
      <c r="AK38" s="894" t="s">
        <v>157</v>
      </c>
      <c r="AL38" s="895">
        <v>0.2</v>
      </c>
      <c r="AM38" s="896" t="s">
        <v>94</v>
      </c>
      <c r="AN38" s="897">
        <v>0.2</v>
      </c>
      <c r="AO38" s="898" t="s">
        <v>64</v>
      </c>
      <c r="AP38" s="897">
        <v>1</v>
      </c>
      <c r="AQ38" s="899" t="s">
        <v>65</v>
      </c>
      <c r="AR38" s="719" t="s">
        <v>72</v>
      </c>
      <c r="AS38" s="720" t="s">
        <v>384</v>
      </c>
      <c r="AT38" s="717" t="s">
        <v>225</v>
      </c>
      <c r="AU38" s="721">
        <v>44561</v>
      </c>
    </row>
    <row r="39" spans="1:47" s="722" customFormat="1" ht="105.75" customHeight="1" x14ac:dyDescent="0.25">
      <c r="A39" s="1608">
        <v>12</v>
      </c>
      <c r="B39" s="1563" t="s">
        <v>936</v>
      </c>
      <c r="C39" s="1563" t="s">
        <v>959</v>
      </c>
      <c r="D39" s="1563" t="s">
        <v>952</v>
      </c>
      <c r="E39" s="1566">
        <v>1</v>
      </c>
      <c r="F39" s="1569" t="str">
        <f>CONCATENATE(B39," ",C39," - ",D39," - ",E39)</f>
        <v>G. CO_ DELEG. PUERTOS - RC - 1</v>
      </c>
      <c r="G39" s="1605" t="s">
        <v>117</v>
      </c>
      <c r="H39" s="1436" t="s">
        <v>113</v>
      </c>
      <c r="I39" s="1436" t="s">
        <v>780</v>
      </c>
      <c r="J39" s="1426" t="s">
        <v>389</v>
      </c>
      <c r="K39" s="1426" t="s">
        <v>88</v>
      </c>
      <c r="L39" s="1426" t="s">
        <v>390</v>
      </c>
      <c r="M39" s="1426" t="s">
        <v>391</v>
      </c>
      <c r="N39" s="1424" t="s">
        <v>392</v>
      </c>
      <c r="O39" s="1596" t="s">
        <v>393</v>
      </c>
      <c r="P39" s="1599">
        <v>3</v>
      </c>
      <c r="Q39" s="1601" t="s">
        <v>358</v>
      </c>
      <c r="R39" s="1603">
        <v>0.6</v>
      </c>
      <c r="S39" s="1580" t="s">
        <v>64</v>
      </c>
      <c r="T39" s="1582">
        <v>1</v>
      </c>
      <c r="U39" s="1582">
        <v>0.6</v>
      </c>
      <c r="V39" s="1584" t="s">
        <v>65</v>
      </c>
      <c r="W39" s="723">
        <v>1</v>
      </c>
      <c r="X39" s="724" t="s">
        <v>907</v>
      </c>
      <c r="Y39" s="725" t="s">
        <v>905</v>
      </c>
      <c r="Z39" s="726" t="s">
        <v>95</v>
      </c>
      <c r="AA39" s="725" t="s">
        <v>908</v>
      </c>
      <c r="AB39" s="725" t="s">
        <v>965</v>
      </c>
      <c r="AC39" s="725" t="s">
        <v>909</v>
      </c>
      <c r="AD39" s="727" t="s">
        <v>364</v>
      </c>
      <c r="AE39" s="823" t="s">
        <v>106</v>
      </c>
      <c r="AF39" s="900" t="s">
        <v>106</v>
      </c>
      <c r="AG39" s="728" t="s">
        <v>157</v>
      </c>
      <c r="AH39" s="822" t="s">
        <v>106</v>
      </c>
      <c r="AI39" s="823" t="s">
        <v>106</v>
      </c>
      <c r="AJ39" s="823" t="s">
        <v>106</v>
      </c>
      <c r="AK39" s="1586" t="s">
        <v>106</v>
      </c>
      <c r="AL39" s="1589" t="s">
        <v>106</v>
      </c>
      <c r="AM39" s="1592" t="s">
        <v>106</v>
      </c>
      <c r="AN39" s="1574" t="s">
        <v>106</v>
      </c>
      <c r="AO39" s="1594" t="s">
        <v>64</v>
      </c>
      <c r="AP39" s="1574">
        <v>1</v>
      </c>
      <c r="AQ39" s="1576" t="s">
        <v>106</v>
      </c>
      <c r="AR39" s="1578"/>
      <c r="AS39" s="729" t="s">
        <v>910</v>
      </c>
      <c r="AT39" s="730" t="s">
        <v>360</v>
      </c>
      <c r="AU39" s="731" t="s">
        <v>367</v>
      </c>
    </row>
    <row r="40" spans="1:47" s="722" customFormat="1" ht="88.5" customHeight="1" thickBot="1" x14ac:dyDescent="0.3">
      <c r="A40" s="1609"/>
      <c r="B40" s="1564"/>
      <c r="C40" s="1564"/>
      <c r="D40" s="1564"/>
      <c r="E40" s="1567"/>
      <c r="F40" s="1570"/>
      <c r="G40" s="1606"/>
      <c r="H40" s="1464"/>
      <c r="I40" s="1464"/>
      <c r="J40" s="1438"/>
      <c r="K40" s="1438"/>
      <c r="L40" s="1438"/>
      <c r="M40" s="1438"/>
      <c r="N40" s="1342"/>
      <c r="O40" s="1597"/>
      <c r="P40" s="1530"/>
      <c r="Q40" s="1532"/>
      <c r="R40" s="1534"/>
      <c r="S40" s="1552"/>
      <c r="T40" s="1554"/>
      <c r="U40" s="1554"/>
      <c r="V40" s="1556"/>
      <c r="W40" s="732">
        <v>2</v>
      </c>
      <c r="X40" s="733" t="s">
        <v>911</v>
      </c>
      <c r="Y40" s="734" t="s">
        <v>906</v>
      </c>
      <c r="Z40" s="735" t="s">
        <v>95</v>
      </c>
      <c r="AA40" s="734" t="s">
        <v>912</v>
      </c>
      <c r="AB40" s="734" t="s">
        <v>966</v>
      </c>
      <c r="AC40" s="734" t="s">
        <v>363</v>
      </c>
      <c r="AD40" s="736" t="s">
        <v>364</v>
      </c>
      <c r="AE40" s="814" t="s">
        <v>106</v>
      </c>
      <c r="AF40" s="815" t="s">
        <v>106</v>
      </c>
      <c r="AG40" s="654"/>
      <c r="AH40" s="769" t="s">
        <v>106</v>
      </c>
      <c r="AI40" s="814" t="s">
        <v>106</v>
      </c>
      <c r="AJ40" s="814" t="s">
        <v>106</v>
      </c>
      <c r="AK40" s="1587"/>
      <c r="AL40" s="1560"/>
      <c r="AM40" s="1542"/>
      <c r="AN40" s="1544"/>
      <c r="AO40" s="1546"/>
      <c r="AP40" s="1544"/>
      <c r="AQ40" s="1548"/>
      <c r="AR40" s="1550"/>
      <c r="AS40" s="737"/>
      <c r="AT40" s="652"/>
      <c r="AU40" s="655"/>
    </row>
    <row r="41" spans="1:47" s="722" customFormat="1" ht="22.5" hidden="1" customHeight="1" x14ac:dyDescent="0.25">
      <c r="A41" s="1609"/>
      <c r="B41" s="1564"/>
      <c r="C41" s="1564"/>
      <c r="D41" s="1564"/>
      <c r="E41" s="1567"/>
      <c r="F41" s="1570"/>
      <c r="G41" s="1606"/>
      <c r="H41" s="1464"/>
      <c r="I41" s="1464"/>
      <c r="J41" s="1438"/>
      <c r="K41" s="1438"/>
      <c r="L41" s="1438"/>
      <c r="M41" s="1438"/>
      <c r="N41" s="1342"/>
      <c r="O41" s="1597"/>
      <c r="P41" s="1530"/>
      <c r="Q41" s="1532"/>
      <c r="R41" s="1534"/>
      <c r="S41" s="1552"/>
      <c r="T41" s="1554"/>
      <c r="U41" s="1554"/>
      <c r="V41" s="1556"/>
      <c r="W41" s="738"/>
      <c r="X41" s="769"/>
      <c r="Y41" s="653"/>
      <c r="Z41" s="653"/>
      <c r="AA41" s="653"/>
      <c r="AB41" s="653"/>
      <c r="AC41" s="653"/>
      <c r="AD41" s="653"/>
      <c r="AE41" s="814" t="s">
        <v>106</v>
      </c>
      <c r="AF41" s="815" t="s">
        <v>106</v>
      </c>
      <c r="AG41" s="654"/>
      <c r="AH41" s="769" t="s">
        <v>106</v>
      </c>
      <c r="AI41" s="814" t="s">
        <v>106</v>
      </c>
      <c r="AJ41" s="814" t="s">
        <v>106</v>
      </c>
      <c r="AK41" s="1587"/>
      <c r="AL41" s="1560"/>
      <c r="AM41" s="1542"/>
      <c r="AN41" s="1544"/>
      <c r="AO41" s="1546"/>
      <c r="AP41" s="1544"/>
      <c r="AQ41" s="1548"/>
      <c r="AR41" s="1550"/>
      <c r="AS41" s="737"/>
      <c r="AT41" s="652"/>
      <c r="AU41" s="655"/>
    </row>
    <row r="42" spans="1:47" s="722" customFormat="1" ht="22.5" hidden="1" customHeight="1" x14ac:dyDescent="0.25">
      <c r="A42" s="1609"/>
      <c r="B42" s="1564"/>
      <c r="C42" s="1564"/>
      <c r="D42" s="1564"/>
      <c r="E42" s="1567"/>
      <c r="F42" s="1570"/>
      <c r="G42" s="1606"/>
      <c r="H42" s="1464"/>
      <c r="I42" s="1464"/>
      <c r="J42" s="1438"/>
      <c r="K42" s="1438"/>
      <c r="L42" s="1438"/>
      <c r="M42" s="1438"/>
      <c r="N42" s="1342"/>
      <c r="O42" s="1597"/>
      <c r="P42" s="1530"/>
      <c r="Q42" s="1532"/>
      <c r="R42" s="1534"/>
      <c r="S42" s="1552"/>
      <c r="T42" s="1554"/>
      <c r="U42" s="1554"/>
      <c r="V42" s="1556"/>
      <c r="W42" s="738"/>
      <c r="X42" s="769"/>
      <c r="Y42" s="653"/>
      <c r="Z42" s="653"/>
      <c r="AA42" s="653"/>
      <c r="AB42" s="653"/>
      <c r="AC42" s="653"/>
      <c r="AD42" s="653"/>
      <c r="AE42" s="814" t="s">
        <v>106</v>
      </c>
      <c r="AF42" s="815" t="s">
        <v>106</v>
      </c>
      <c r="AG42" s="654"/>
      <c r="AH42" s="769" t="s">
        <v>106</v>
      </c>
      <c r="AI42" s="814" t="s">
        <v>106</v>
      </c>
      <c r="AJ42" s="814" t="s">
        <v>106</v>
      </c>
      <c r="AK42" s="1587"/>
      <c r="AL42" s="1560"/>
      <c r="AM42" s="1542"/>
      <c r="AN42" s="1544"/>
      <c r="AO42" s="1546"/>
      <c r="AP42" s="1544"/>
      <c r="AQ42" s="1548"/>
      <c r="AR42" s="1550"/>
      <c r="AS42" s="737"/>
      <c r="AT42" s="652"/>
      <c r="AU42" s="655"/>
    </row>
    <row r="43" spans="1:47" ht="159" hidden="1" customHeight="1" thickBot="1" x14ac:dyDescent="0.3">
      <c r="A43" s="1610"/>
      <c r="B43" s="1565"/>
      <c r="C43" s="1565"/>
      <c r="D43" s="1565"/>
      <c r="E43" s="1568"/>
      <c r="F43" s="1571"/>
      <c r="G43" s="1607"/>
      <c r="H43" s="1437"/>
      <c r="I43" s="1437"/>
      <c r="J43" s="1427"/>
      <c r="K43" s="1427"/>
      <c r="L43" s="1427"/>
      <c r="M43" s="1427"/>
      <c r="N43" s="1425"/>
      <c r="O43" s="1598"/>
      <c r="P43" s="1600"/>
      <c r="Q43" s="1602"/>
      <c r="R43" s="1604"/>
      <c r="S43" s="1581"/>
      <c r="T43" s="1583"/>
      <c r="U43" s="1583"/>
      <c r="V43" s="1585"/>
      <c r="W43" s="739"/>
      <c r="X43" s="676"/>
      <c r="Y43" s="673"/>
      <c r="Z43" s="673"/>
      <c r="AA43" s="673"/>
      <c r="AB43" s="673"/>
      <c r="AC43" s="673"/>
      <c r="AD43" s="673"/>
      <c r="AE43" s="824" t="s">
        <v>106</v>
      </c>
      <c r="AF43" s="825" t="s">
        <v>106</v>
      </c>
      <c r="AG43" s="675"/>
      <c r="AH43" s="826" t="s">
        <v>106</v>
      </c>
      <c r="AI43" s="827" t="s">
        <v>106</v>
      </c>
      <c r="AJ43" s="827" t="s">
        <v>106</v>
      </c>
      <c r="AK43" s="1588"/>
      <c r="AL43" s="1590"/>
      <c r="AM43" s="1593"/>
      <c r="AN43" s="1575"/>
      <c r="AO43" s="1595"/>
      <c r="AP43" s="1575"/>
      <c r="AQ43" s="1577"/>
      <c r="AR43" s="1579"/>
      <c r="AS43" s="740"/>
      <c r="AT43" s="671"/>
      <c r="AU43" s="677"/>
    </row>
    <row r="44" spans="1:47" ht="122.25" customHeight="1" thickBot="1" x14ac:dyDescent="0.3">
      <c r="A44" s="741">
        <v>13</v>
      </c>
      <c r="B44" s="742" t="s">
        <v>937</v>
      </c>
      <c r="C44" s="742" t="s">
        <v>938</v>
      </c>
      <c r="D44" s="742" t="s">
        <v>952</v>
      </c>
      <c r="E44" s="742">
        <v>1</v>
      </c>
      <c r="F44" s="901" t="str">
        <f>CONCATENATE(B44," ",C44," - ",D44," - ",E44)</f>
        <v>H. GRC - RC - 1</v>
      </c>
      <c r="G44" s="743" t="s">
        <v>399</v>
      </c>
      <c r="H44" s="902" t="s">
        <v>400</v>
      </c>
      <c r="I44" s="902" t="s">
        <v>401</v>
      </c>
      <c r="J44" s="744" t="s">
        <v>402</v>
      </c>
      <c r="K44" s="744" t="s">
        <v>60</v>
      </c>
      <c r="L44" s="744" t="s">
        <v>403</v>
      </c>
      <c r="M44" s="744" t="s">
        <v>404</v>
      </c>
      <c r="N44" s="716" t="s">
        <v>405</v>
      </c>
      <c r="O44" s="744" t="s">
        <v>149</v>
      </c>
      <c r="P44" s="745">
        <v>3</v>
      </c>
      <c r="Q44" s="903" t="s">
        <v>358</v>
      </c>
      <c r="R44" s="904">
        <v>0.6</v>
      </c>
      <c r="S44" s="905" t="s">
        <v>105</v>
      </c>
      <c r="T44" s="906">
        <v>0.6</v>
      </c>
      <c r="U44" s="906">
        <v>0.36</v>
      </c>
      <c r="V44" s="907" t="s">
        <v>105</v>
      </c>
      <c r="W44" s="745">
        <v>1</v>
      </c>
      <c r="X44" s="744" t="s">
        <v>406</v>
      </c>
      <c r="Y44" s="744" t="s">
        <v>407</v>
      </c>
      <c r="Z44" s="746" t="s">
        <v>95</v>
      </c>
      <c r="AA44" s="744" t="s">
        <v>408</v>
      </c>
      <c r="AB44" s="744" t="s">
        <v>409</v>
      </c>
      <c r="AC44" s="744" t="s">
        <v>410</v>
      </c>
      <c r="AD44" s="744" t="s">
        <v>411</v>
      </c>
      <c r="AE44" s="908" t="s">
        <v>106</v>
      </c>
      <c r="AF44" s="909" t="s">
        <v>106</v>
      </c>
      <c r="AG44" s="747" t="s">
        <v>157</v>
      </c>
      <c r="AH44" s="720" t="s">
        <v>106</v>
      </c>
      <c r="AI44" s="892" t="s">
        <v>106</v>
      </c>
      <c r="AJ44" s="892" t="s">
        <v>106</v>
      </c>
      <c r="AK44" s="910" t="s">
        <v>106</v>
      </c>
      <c r="AL44" s="911" t="s">
        <v>106</v>
      </c>
      <c r="AM44" s="912" t="s">
        <v>106</v>
      </c>
      <c r="AN44" s="913" t="s">
        <v>106</v>
      </c>
      <c r="AO44" s="914" t="s">
        <v>105</v>
      </c>
      <c r="AP44" s="913">
        <v>0.6</v>
      </c>
      <c r="AQ44" s="915" t="s">
        <v>106</v>
      </c>
      <c r="AR44" s="748"/>
      <c r="AS44" s="746" t="s">
        <v>412</v>
      </c>
      <c r="AT44" s="746" t="s">
        <v>413</v>
      </c>
      <c r="AU44" s="749">
        <v>44772</v>
      </c>
    </row>
    <row r="45" spans="1:47" ht="103.5" x14ac:dyDescent="0.25">
      <c r="A45" s="1439">
        <v>14</v>
      </c>
      <c r="B45" s="1439" t="s">
        <v>960</v>
      </c>
      <c r="C45" s="1439" t="s">
        <v>939</v>
      </c>
      <c r="D45" s="1439" t="s">
        <v>952</v>
      </c>
      <c r="E45" s="1439">
        <v>1</v>
      </c>
      <c r="F45" s="1439" t="str">
        <f>CONCATENATE(B45," ",C45," - ",D45," - ",E45)</f>
        <v>I. GA - RC - 1</v>
      </c>
      <c r="G45" s="1619" t="s">
        <v>3</v>
      </c>
      <c r="H45" s="1621" t="s">
        <v>58</v>
      </c>
      <c r="I45" s="1621" t="s">
        <v>414</v>
      </c>
      <c r="J45" s="1612" t="s">
        <v>415</v>
      </c>
      <c r="K45" s="1612" t="s">
        <v>88</v>
      </c>
      <c r="L45" s="1611" t="s">
        <v>416</v>
      </c>
      <c r="M45" s="1611" t="s">
        <v>417</v>
      </c>
      <c r="N45" s="1611" t="s">
        <v>418</v>
      </c>
      <c r="O45" s="1612" t="s">
        <v>149</v>
      </c>
      <c r="P45" s="1614">
        <v>2</v>
      </c>
      <c r="Q45" s="1616" t="s">
        <v>150</v>
      </c>
      <c r="R45" s="1617">
        <v>0.4</v>
      </c>
      <c r="S45" s="1633" t="s">
        <v>82</v>
      </c>
      <c r="T45" s="1635">
        <v>0.8</v>
      </c>
      <c r="U45" s="1635">
        <v>0.32000000000000006</v>
      </c>
      <c r="V45" s="1637" t="s">
        <v>83</v>
      </c>
      <c r="W45" s="752">
        <v>1</v>
      </c>
      <c r="X45" s="750" t="s">
        <v>419</v>
      </c>
      <c r="Y45" s="750" t="s">
        <v>420</v>
      </c>
      <c r="Z45" s="750" t="s">
        <v>421</v>
      </c>
      <c r="AA45" s="753" t="s">
        <v>422</v>
      </c>
      <c r="AB45" s="750" t="s">
        <v>967</v>
      </c>
      <c r="AC45" s="750" t="s">
        <v>423</v>
      </c>
      <c r="AD45" s="750" t="s">
        <v>424</v>
      </c>
      <c r="AE45" s="916">
        <v>100</v>
      </c>
      <c r="AF45" s="853" t="s">
        <v>157</v>
      </c>
      <c r="AG45" s="691" t="s">
        <v>157</v>
      </c>
      <c r="AH45" s="854" t="s">
        <v>157</v>
      </c>
      <c r="AI45" s="855">
        <v>100</v>
      </c>
      <c r="AJ45" s="855" t="s">
        <v>158</v>
      </c>
      <c r="AK45" s="1639" t="s">
        <v>157</v>
      </c>
      <c r="AL45" s="1641">
        <v>0.2</v>
      </c>
      <c r="AM45" s="1623" t="s">
        <v>94</v>
      </c>
      <c r="AN45" s="1625">
        <v>0.2</v>
      </c>
      <c r="AO45" s="1627" t="s">
        <v>82</v>
      </c>
      <c r="AP45" s="1625">
        <v>0.8</v>
      </c>
      <c r="AQ45" s="1629" t="s">
        <v>83</v>
      </c>
      <c r="AR45" s="1631" t="s">
        <v>72</v>
      </c>
      <c r="AS45" s="693" t="s">
        <v>425</v>
      </c>
      <c r="AT45" s="750" t="s">
        <v>420</v>
      </c>
      <c r="AU45" s="694">
        <v>44925</v>
      </c>
    </row>
    <row r="46" spans="1:47" ht="91.5" customHeight="1" x14ac:dyDescent="0.25">
      <c r="A46" s="1440"/>
      <c r="B46" s="1440"/>
      <c r="C46" s="1440"/>
      <c r="D46" s="1440"/>
      <c r="E46" s="1440"/>
      <c r="F46" s="1440"/>
      <c r="G46" s="1463"/>
      <c r="H46" s="1464"/>
      <c r="I46" s="1464"/>
      <c r="J46" s="1438"/>
      <c r="K46" s="1438"/>
      <c r="L46" s="1342"/>
      <c r="M46" s="1342"/>
      <c r="N46" s="1342"/>
      <c r="O46" s="1438"/>
      <c r="P46" s="1461"/>
      <c r="Q46" s="1313"/>
      <c r="R46" s="1462"/>
      <c r="S46" s="1456"/>
      <c r="T46" s="1457"/>
      <c r="U46" s="1457"/>
      <c r="V46" s="1458"/>
      <c r="W46" s="681">
        <v>2</v>
      </c>
      <c r="X46" s="685" t="s">
        <v>426</v>
      </c>
      <c r="Y46" s="683" t="s">
        <v>420</v>
      </c>
      <c r="Z46" s="683" t="s">
        <v>421</v>
      </c>
      <c r="AA46" s="683" t="s">
        <v>427</v>
      </c>
      <c r="AB46" s="683" t="s">
        <v>968</v>
      </c>
      <c r="AC46" s="683" t="s">
        <v>428</v>
      </c>
      <c r="AD46" s="683" t="s">
        <v>429</v>
      </c>
      <c r="AE46" s="828">
        <v>100</v>
      </c>
      <c r="AF46" s="829" t="s">
        <v>157</v>
      </c>
      <c r="AG46" s="684" t="s">
        <v>157</v>
      </c>
      <c r="AH46" s="769" t="s">
        <v>157</v>
      </c>
      <c r="AI46" s="814">
        <v>100</v>
      </c>
      <c r="AJ46" s="814" t="s">
        <v>158</v>
      </c>
      <c r="AK46" s="1459"/>
      <c r="AL46" s="1460"/>
      <c r="AM46" s="1451"/>
      <c r="AN46" s="1452"/>
      <c r="AO46" s="1453"/>
      <c r="AP46" s="1452"/>
      <c r="AQ46" s="1454"/>
      <c r="AR46" s="1455"/>
      <c r="AS46" s="685" t="s">
        <v>430</v>
      </c>
      <c r="AT46" s="681" t="s">
        <v>431</v>
      </c>
      <c r="AU46" s="686">
        <v>44925</v>
      </c>
    </row>
    <row r="47" spans="1:47" ht="100.5" customHeight="1" thickBot="1" x14ac:dyDescent="0.3">
      <c r="A47" s="1591"/>
      <c r="B47" s="1591"/>
      <c r="C47" s="1591"/>
      <c r="D47" s="1591"/>
      <c r="E47" s="1591"/>
      <c r="F47" s="1591"/>
      <c r="G47" s="1620"/>
      <c r="H47" s="1622"/>
      <c r="I47" s="1622"/>
      <c r="J47" s="1613"/>
      <c r="K47" s="1613"/>
      <c r="L47" s="1343"/>
      <c r="M47" s="1343"/>
      <c r="N47" s="1343"/>
      <c r="O47" s="1613"/>
      <c r="P47" s="1615"/>
      <c r="Q47" s="1314"/>
      <c r="R47" s="1618"/>
      <c r="S47" s="1634"/>
      <c r="T47" s="1636"/>
      <c r="U47" s="1636"/>
      <c r="V47" s="1638"/>
      <c r="W47" s="754">
        <v>3</v>
      </c>
      <c r="X47" s="755" t="s">
        <v>432</v>
      </c>
      <c r="Y47" s="756" t="s">
        <v>433</v>
      </c>
      <c r="Z47" s="756" t="s">
        <v>421</v>
      </c>
      <c r="AA47" s="756" t="s">
        <v>434</v>
      </c>
      <c r="AB47" s="756" t="s">
        <v>435</v>
      </c>
      <c r="AC47" s="756" t="s">
        <v>436</v>
      </c>
      <c r="AD47" s="756" t="s">
        <v>437</v>
      </c>
      <c r="AE47" s="917">
        <v>100</v>
      </c>
      <c r="AF47" s="918" t="s">
        <v>157</v>
      </c>
      <c r="AG47" s="757" t="s">
        <v>157</v>
      </c>
      <c r="AH47" s="770" t="s">
        <v>157</v>
      </c>
      <c r="AI47" s="816">
        <v>100</v>
      </c>
      <c r="AJ47" s="816" t="s">
        <v>158</v>
      </c>
      <c r="AK47" s="1640"/>
      <c r="AL47" s="1642"/>
      <c r="AM47" s="1624"/>
      <c r="AN47" s="1626"/>
      <c r="AO47" s="1628"/>
      <c r="AP47" s="1626"/>
      <c r="AQ47" s="1630"/>
      <c r="AR47" s="1632"/>
      <c r="AS47" s="755"/>
      <c r="AT47" s="754"/>
      <c r="AU47" s="758"/>
    </row>
    <row r="48" spans="1:47" ht="69" x14ac:dyDescent="0.25">
      <c r="A48" s="1643">
        <v>15</v>
      </c>
      <c r="B48" s="1643" t="s">
        <v>960</v>
      </c>
      <c r="C48" s="1643" t="s">
        <v>939</v>
      </c>
      <c r="D48" s="1643" t="s">
        <v>952</v>
      </c>
      <c r="E48" s="1643">
        <v>2</v>
      </c>
      <c r="F48" s="1643" t="str">
        <f>CONCATENATE(B48," ",C48," - ",D48," - ",E48)</f>
        <v>I. GA - RC - 2</v>
      </c>
      <c r="G48" s="1657" t="s">
        <v>3</v>
      </c>
      <c r="H48" s="1537" t="s">
        <v>58</v>
      </c>
      <c r="I48" s="1537" t="s">
        <v>414</v>
      </c>
      <c r="J48" s="1525" t="s">
        <v>438</v>
      </c>
      <c r="K48" s="1525" t="s">
        <v>88</v>
      </c>
      <c r="L48" s="1341" t="s">
        <v>439</v>
      </c>
      <c r="M48" s="1341" t="s">
        <v>440</v>
      </c>
      <c r="N48" s="1341" t="s">
        <v>441</v>
      </c>
      <c r="O48" s="1525" t="s">
        <v>149</v>
      </c>
      <c r="P48" s="1655">
        <v>4</v>
      </c>
      <c r="Q48" s="1309" t="s">
        <v>179</v>
      </c>
      <c r="R48" s="1656">
        <v>0.8</v>
      </c>
      <c r="S48" s="1650" t="s">
        <v>82</v>
      </c>
      <c r="T48" s="1651">
        <v>0.8</v>
      </c>
      <c r="U48" s="1651">
        <v>0.64000000000000012</v>
      </c>
      <c r="V48" s="1652" t="s">
        <v>83</v>
      </c>
      <c r="W48" s="759">
        <v>4</v>
      </c>
      <c r="X48" s="790" t="s">
        <v>442</v>
      </c>
      <c r="Y48" s="696" t="s">
        <v>420</v>
      </c>
      <c r="Z48" s="696" t="s">
        <v>100</v>
      </c>
      <c r="AA48" s="696" t="s">
        <v>443</v>
      </c>
      <c r="AB48" s="696" t="s">
        <v>444</v>
      </c>
      <c r="AC48" s="696" t="s">
        <v>445</v>
      </c>
      <c r="AD48" s="696" t="s">
        <v>446</v>
      </c>
      <c r="AE48" s="862">
        <v>100</v>
      </c>
      <c r="AF48" s="863" t="s">
        <v>157</v>
      </c>
      <c r="AG48" s="697" t="s">
        <v>157</v>
      </c>
      <c r="AH48" s="768" t="s">
        <v>157</v>
      </c>
      <c r="AI48" s="812">
        <v>100</v>
      </c>
      <c r="AJ48" s="812" t="s">
        <v>158</v>
      </c>
      <c r="AK48" s="1653" t="s">
        <v>157</v>
      </c>
      <c r="AL48" s="1654">
        <v>0.4</v>
      </c>
      <c r="AM48" s="1645" t="s">
        <v>79</v>
      </c>
      <c r="AN48" s="1646">
        <v>0.4</v>
      </c>
      <c r="AO48" s="1647" t="s">
        <v>82</v>
      </c>
      <c r="AP48" s="1646">
        <v>0.8</v>
      </c>
      <c r="AQ48" s="1648" t="s">
        <v>83</v>
      </c>
      <c r="AR48" s="1649"/>
      <c r="AS48" s="699" t="s">
        <v>447</v>
      </c>
      <c r="AT48" s="696" t="s">
        <v>420</v>
      </c>
      <c r="AU48" s="700">
        <v>44803</v>
      </c>
    </row>
    <row r="49" spans="1:47" ht="69" x14ac:dyDescent="0.25">
      <c r="A49" s="1440"/>
      <c r="B49" s="1440"/>
      <c r="C49" s="1440"/>
      <c r="D49" s="1440"/>
      <c r="E49" s="1440"/>
      <c r="F49" s="1440"/>
      <c r="G49" s="1463"/>
      <c r="H49" s="1464"/>
      <c r="I49" s="1464"/>
      <c r="J49" s="1438"/>
      <c r="K49" s="1438"/>
      <c r="L49" s="1342"/>
      <c r="M49" s="1342"/>
      <c r="N49" s="1342"/>
      <c r="O49" s="1438"/>
      <c r="P49" s="1461"/>
      <c r="Q49" s="1313"/>
      <c r="R49" s="1462"/>
      <c r="S49" s="1456"/>
      <c r="T49" s="1457"/>
      <c r="U49" s="1457"/>
      <c r="V49" s="1458"/>
      <c r="W49" s="681">
        <v>5</v>
      </c>
      <c r="X49" s="760" t="s">
        <v>448</v>
      </c>
      <c r="Y49" s="683" t="s">
        <v>449</v>
      </c>
      <c r="Z49" s="683" t="s">
        <v>450</v>
      </c>
      <c r="AA49" s="683" t="s">
        <v>451</v>
      </c>
      <c r="AB49" s="683" t="s">
        <v>452</v>
      </c>
      <c r="AC49" s="683" t="s">
        <v>453</v>
      </c>
      <c r="AD49" s="683" t="s">
        <v>454</v>
      </c>
      <c r="AE49" s="828">
        <v>100</v>
      </c>
      <c r="AF49" s="829" t="s">
        <v>157</v>
      </c>
      <c r="AG49" s="684" t="s">
        <v>157</v>
      </c>
      <c r="AH49" s="769" t="s">
        <v>157</v>
      </c>
      <c r="AI49" s="814">
        <v>100</v>
      </c>
      <c r="AJ49" s="814" t="s">
        <v>158</v>
      </c>
      <c r="AK49" s="1459"/>
      <c r="AL49" s="1460"/>
      <c r="AM49" s="1451"/>
      <c r="AN49" s="1452"/>
      <c r="AO49" s="1453"/>
      <c r="AP49" s="1452"/>
      <c r="AQ49" s="1454"/>
      <c r="AR49" s="1455"/>
      <c r="AS49" s="685" t="s">
        <v>455</v>
      </c>
      <c r="AT49" s="683" t="s">
        <v>420</v>
      </c>
      <c r="AU49" s="686">
        <v>44803</v>
      </c>
    </row>
    <row r="50" spans="1:47" ht="51.75" x14ac:dyDescent="0.25">
      <c r="A50" s="1440"/>
      <c r="B50" s="1440"/>
      <c r="C50" s="1440"/>
      <c r="D50" s="1440"/>
      <c r="E50" s="1440"/>
      <c r="F50" s="1440"/>
      <c r="G50" s="1463"/>
      <c r="H50" s="1464"/>
      <c r="I50" s="1464"/>
      <c r="J50" s="1438"/>
      <c r="K50" s="1438"/>
      <c r="L50" s="1342"/>
      <c r="M50" s="1342"/>
      <c r="N50" s="1342"/>
      <c r="O50" s="1438"/>
      <c r="P50" s="1461"/>
      <c r="Q50" s="1313"/>
      <c r="R50" s="1462"/>
      <c r="S50" s="1456"/>
      <c r="T50" s="1457"/>
      <c r="U50" s="1457"/>
      <c r="V50" s="1458"/>
      <c r="W50" s="681">
        <v>6</v>
      </c>
      <c r="X50" s="760" t="s">
        <v>456</v>
      </c>
      <c r="Y50" s="683" t="s">
        <v>457</v>
      </c>
      <c r="Z50" s="683" t="s">
        <v>450</v>
      </c>
      <c r="AA50" s="683" t="s">
        <v>458</v>
      </c>
      <c r="AB50" s="683" t="s">
        <v>459</v>
      </c>
      <c r="AC50" s="683" t="s">
        <v>460</v>
      </c>
      <c r="AD50" s="683" t="s">
        <v>461</v>
      </c>
      <c r="AE50" s="828">
        <v>100</v>
      </c>
      <c r="AF50" s="829" t="s">
        <v>157</v>
      </c>
      <c r="AG50" s="684" t="s">
        <v>157</v>
      </c>
      <c r="AH50" s="769" t="s">
        <v>157</v>
      </c>
      <c r="AI50" s="814">
        <v>100</v>
      </c>
      <c r="AJ50" s="814" t="s">
        <v>158</v>
      </c>
      <c r="AK50" s="1459"/>
      <c r="AL50" s="1460"/>
      <c r="AM50" s="1451"/>
      <c r="AN50" s="1452"/>
      <c r="AO50" s="1453"/>
      <c r="AP50" s="1452"/>
      <c r="AQ50" s="1454"/>
      <c r="AR50" s="1455"/>
      <c r="AS50" s="685"/>
      <c r="AT50" s="683"/>
      <c r="AU50" s="686"/>
    </row>
    <row r="51" spans="1:47" ht="87" thickBot="1" x14ac:dyDescent="0.3">
      <c r="A51" s="1591"/>
      <c r="B51" s="1591"/>
      <c r="C51" s="1591"/>
      <c r="D51" s="1591"/>
      <c r="E51" s="1591"/>
      <c r="F51" s="1591"/>
      <c r="G51" s="1620"/>
      <c r="H51" s="1622"/>
      <c r="I51" s="1622"/>
      <c r="J51" s="1613"/>
      <c r="K51" s="1613"/>
      <c r="L51" s="1343"/>
      <c r="M51" s="1343"/>
      <c r="N51" s="1343"/>
      <c r="O51" s="1613"/>
      <c r="P51" s="1615"/>
      <c r="Q51" s="1314"/>
      <c r="R51" s="1618"/>
      <c r="S51" s="1634"/>
      <c r="T51" s="1636"/>
      <c r="U51" s="1636"/>
      <c r="V51" s="1638"/>
      <c r="W51" s="754">
        <v>7</v>
      </c>
      <c r="X51" s="763" t="s">
        <v>462</v>
      </c>
      <c r="Y51" s="756" t="s">
        <v>420</v>
      </c>
      <c r="Z51" s="756" t="s">
        <v>421</v>
      </c>
      <c r="AA51" s="756" t="s">
        <v>463</v>
      </c>
      <c r="AB51" s="756" t="s">
        <v>464</v>
      </c>
      <c r="AC51" s="756" t="s">
        <v>428</v>
      </c>
      <c r="AD51" s="756" t="s">
        <v>465</v>
      </c>
      <c r="AE51" s="917">
        <v>100</v>
      </c>
      <c r="AF51" s="918" t="s">
        <v>157</v>
      </c>
      <c r="AG51" s="757" t="s">
        <v>157</v>
      </c>
      <c r="AH51" s="770" t="s">
        <v>157</v>
      </c>
      <c r="AI51" s="816">
        <v>100</v>
      </c>
      <c r="AJ51" s="816" t="s">
        <v>158</v>
      </c>
      <c r="AK51" s="1640"/>
      <c r="AL51" s="1642"/>
      <c r="AM51" s="1624"/>
      <c r="AN51" s="1626"/>
      <c r="AO51" s="1628"/>
      <c r="AP51" s="1626"/>
      <c r="AQ51" s="1630"/>
      <c r="AR51" s="1632"/>
      <c r="AS51" s="755"/>
      <c r="AT51" s="756"/>
      <c r="AU51" s="758"/>
    </row>
    <row r="52" spans="1:47" ht="51.75" x14ac:dyDescent="0.25">
      <c r="A52" s="1643">
        <v>16</v>
      </c>
      <c r="B52" s="1643" t="s">
        <v>960</v>
      </c>
      <c r="C52" s="1643" t="s">
        <v>939</v>
      </c>
      <c r="D52" s="1643" t="s">
        <v>952</v>
      </c>
      <c r="E52" s="1643">
        <v>3</v>
      </c>
      <c r="F52" s="1493" t="str">
        <f>CONCATENATE(B52," ",C52," - ",D52," - ",E52)</f>
        <v>I. GA - RC - 3</v>
      </c>
      <c r="G52" s="1657" t="s">
        <v>3</v>
      </c>
      <c r="H52" s="1537" t="s">
        <v>58</v>
      </c>
      <c r="I52" s="1537" t="s">
        <v>414</v>
      </c>
      <c r="J52" s="1525" t="s">
        <v>466</v>
      </c>
      <c r="K52" s="1525" t="s">
        <v>88</v>
      </c>
      <c r="L52" s="1341" t="s">
        <v>467</v>
      </c>
      <c r="M52" s="1341" t="s">
        <v>468</v>
      </c>
      <c r="N52" s="1341" t="s">
        <v>469</v>
      </c>
      <c r="O52" s="1525" t="s">
        <v>149</v>
      </c>
      <c r="P52" s="1655">
        <v>2</v>
      </c>
      <c r="Q52" s="1309" t="s">
        <v>150</v>
      </c>
      <c r="R52" s="1656">
        <v>0.4</v>
      </c>
      <c r="S52" s="1650" t="s">
        <v>82</v>
      </c>
      <c r="T52" s="1651">
        <v>0.8</v>
      </c>
      <c r="U52" s="1651">
        <v>0.32000000000000006</v>
      </c>
      <c r="V52" s="1652" t="s">
        <v>83</v>
      </c>
      <c r="W52" s="759">
        <v>8</v>
      </c>
      <c r="X52" s="790" t="s">
        <v>470</v>
      </c>
      <c r="Y52" s="696" t="s">
        <v>420</v>
      </c>
      <c r="Z52" s="696" t="s">
        <v>421</v>
      </c>
      <c r="AA52" s="696" t="s">
        <v>471</v>
      </c>
      <c r="AB52" s="696" t="s">
        <v>472</v>
      </c>
      <c r="AC52" s="696" t="s">
        <v>445</v>
      </c>
      <c r="AD52" s="696" t="s">
        <v>473</v>
      </c>
      <c r="AE52" s="862">
        <v>100</v>
      </c>
      <c r="AF52" s="863" t="s">
        <v>157</v>
      </c>
      <c r="AG52" s="697" t="s">
        <v>157</v>
      </c>
      <c r="AH52" s="768" t="s">
        <v>157</v>
      </c>
      <c r="AI52" s="812">
        <v>100</v>
      </c>
      <c r="AJ52" s="812" t="s">
        <v>158</v>
      </c>
      <c r="AK52" s="1653" t="s">
        <v>157</v>
      </c>
      <c r="AL52" s="1654">
        <v>0.2</v>
      </c>
      <c r="AM52" s="1645" t="s">
        <v>94</v>
      </c>
      <c r="AN52" s="1646">
        <v>0.2</v>
      </c>
      <c r="AO52" s="1647" t="s">
        <v>82</v>
      </c>
      <c r="AP52" s="1646">
        <v>0.8</v>
      </c>
      <c r="AQ52" s="1648" t="s">
        <v>83</v>
      </c>
      <c r="AR52" s="1649"/>
      <c r="AS52" s="768" t="s">
        <v>474</v>
      </c>
      <c r="AT52" s="696" t="s">
        <v>420</v>
      </c>
      <c r="AU52" s="700">
        <v>44803</v>
      </c>
    </row>
    <row r="53" spans="1:47" ht="52.5" thickBot="1" x14ac:dyDescent="0.3">
      <c r="A53" s="1591"/>
      <c r="B53" s="1591"/>
      <c r="C53" s="1591"/>
      <c r="D53" s="1591"/>
      <c r="E53" s="1591"/>
      <c r="F53" s="1644"/>
      <c r="G53" s="1620"/>
      <c r="H53" s="1622"/>
      <c r="I53" s="1622"/>
      <c r="J53" s="1613"/>
      <c r="K53" s="1613"/>
      <c r="L53" s="1343"/>
      <c r="M53" s="1343"/>
      <c r="N53" s="1343"/>
      <c r="O53" s="1613"/>
      <c r="P53" s="1615"/>
      <c r="Q53" s="1314"/>
      <c r="R53" s="1618"/>
      <c r="S53" s="1634"/>
      <c r="T53" s="1636"/>
      <c r="U53" s="1636"/>
      <c r="V53" s="1638"/>
      <c r="W53" s="754">
        <v>9</v>
      </c>
      <c r="X53" s="763" t="s">
        <v>475</v>
      </c>
      <c r="Y53" s="756" t="s">
        <v>476</v>
      </c>
      <c r="Z53" s="761" t="s">
        <v>477</v>
      </c>
      <c r="AA53" s="756" t="s">
        <v>478</v>
      </c>
      <c r="AB53" s="756" t="s">
        <v>479</v>
      </c>
      <c r="AC53" s="756" t="s">
        <v>480</v>
      </c>
      <c r="AD53" s="756" t="s">
        <v>481</v>
      </c>
      <c r="AE53" s="917">
        <v>100</v>
      </c>
      <c r="AF53" s="918" t="s">
        <v>157</v>
      </c>
      <c r="AG53" s="757" t="s">
        <v>157</v>
      </c>
      <c r="AH53" s="770" t="s">
        <v>157</v>
      </c>
      <c r="AI53" s="816">
        <v>100</v>
      </c>
      <c r="AJ53" s="816" t="s">
        <v>158</v>
      </c>
      <c r="AK53" s="1640"/>
      <c r="AL53" s="1642"/>
      <c r="AM53" s="1624"/>
      <c r="AN53" s="1626"/>
      <c r="AO53" s="1628"/>
      <c r="AP53" s="1626"/>
      <c r="AQ53" s="1630"/>
      <c r="AR53" s="1632"/>
      <c r="AS53" s="755"/>
      <c r="AT53" s="756" t="s">
        <v>482</v>
      </c>
      <c r="AU53" s="758" t="s">
        <v>482</v>
      </c>
    </row>
    <row r="54" spans="1:47" ht="69" x14ac:dyDescent="0.25">
      <c r="A54" s="1643">
        <v>17</v>
      </c>
      <c r="B54" s="1643" t="s">
        <v>940</v>
      </c>
      <c r="C54" s="1643" t="s">
        <v>941</v>
      </c>
      <c r="D54" s="1643" t="s">
        <v>952</v>
      </c>
      <c r="E54" s="1643">
        <v>1</v>
      </c>
      <c r="F54" s="1643" t="str">
        <f>CONCATENATE(B54," ",C54," - ",D54," - ",E54)</f>
        <v>J. GJ - RC - 1</v>
      </c>
      <c r="G54" s="1658" t="s">
        <v>4</v>
      </c>
      <c r="H54" s="1537" t="s">
        <v>58</v>
      </c>
      <c r="I54" s="1537" t="s">
        <v>484</v>
      </c>
      <c r="J54" s="1525" t="s">
        <v>485</v>
      </c>
      <c r="K54" s="1525" t="s">
        <v>88</v>
      </c>
      <c r="L54" s="1341" t="s">
        <v>486</v>
      </c>
      <c r="M54" s="1341" t="s">
        <v>487</v>
      </c>
      <c r="N54" s="1341" t="s">
        <v>488</v>
      </c>
      <c r="O54" s="1525" t="s">
        <v>149</v>
      </c>
      <c r="P54" s="1655">
        <v>2</v>
      </c>
      <c r="Q54" s="1309" t="s">
        <v>150</v>
      </c>
      <c r="R54" s="1656">
        <v>0.4</v>
      </c>
      <c r="S54" s="1650" t="s">
        <v>82</v>
      </c>
      <c r="T54" s="1651">
        <v>0.8</v>
      </c>
      <c r="U54" s="1651">
        <v>0.32000000000000006</v>
      </c>
      <c r="V54" s="1652" t="s">
        <v>83</v>
      </c>
      <c r="W54" s="759">
        <v>1</v>
      </c>
      <c r="X54" s="790" t="s">
        <v>489</v>
      </c>
      <c r="Y54" s="696" t="s">
        <v>490</v>
      </c>
      <c r="Z54" s="696" t="s">
        <v>491</v>
      </c>
      <c r="AA54" s="696" t="s">
        <v>492</v>
      </c>
      <c r="AB54" s="696" t="s">
        <v>493</v>
      </c>
      <c r="AC54" s="696" t="s">
        <v>494</v>
      </c>
      <c r="AD54" s="696" t="s">
        <v>495</v>
      </c>
      <c r="AE54" s="862">
        <v>100</v>
      </c>
      <c r="AF54" s="863" t="s">
        <v>157</v>
      </c>
      <c r="AG54" s="697" t="s">
        <v>157</v>
      </c>
      <c r="AH54" s="768" t="s">
        <v>157</v>
      </c>
      <c r="AI54" s="812">
        <v>100</v>
      </c>
      <c r="AJ54" s="812" t="s">
        <v>158</v>
      </c>
      <c r="AK54" s="1653" t="s">
        <v>157</v>
      </c>
      <c r="AL54" s="1654">
        <v>0.2</v>
      </c>
      <c r="AM54" s="1645" t="s">
        <v>94</v>
      </c>
      <c r="AN54" s="1646">
        <v>0.2</v>
      </c>
      <c r="AO54" s="1647" t="s">
        <v>82</v>
      </c>
      <c r="AP54" s="1646">
        <v>0.8</v>
      </c>
      <c r="AQ54" s="1648" t="s">
        <v>83</v>
      </c>
      <c r="AR54" s="1649" t="s">
        <v>72</v>
      </c>
      <c r="AS54" s="699" t="s">
        <v>496</v>
      </c>
      <c r="AT54" s="699" t="s">
        <v>497</v>
      </c>
      <c r="AU54" s="700">
        <v>44772</v>
      </c>
    </row>
    <row r="55" spans="1:47" ht="51.75" x14ac:dyDescent="0.25">
      <c r="A55" s="1440"/>
      <c r="B55" s="1440"/>
      <c r="C55" s="1440"/>
      <c r="D55" s="1440"/>
      <c r="E55" s="1440"/>
      <c r="F55" s="1440"/>
      <c r="G55" s="1659"/>
      <c r="H55" s="1464"/>
      <c r="I55" s="1464"/>
      <c r="J55" s="1438"/>
      <c r="K55" s="1438"/>
      <c r="L55" s="1342"/>
      <c r="M55" s="1342"/>
      <c r="N55" s="1342"/>
      <c r="O55" s="1438"/>
      <c r="P55" s="1461"/>
      <c r="Q55" s="1313"/>
      <c r="R55" s="1462"/>
      <c r="S55" s="1456"/>
      <c r="T55" s="1457"/>
      <c r="U55" s="1457"/>
      <c r="V55" s="1458"/>
      <c r="W55" s="681">
        <v>2</v>
      </c>
      <c r="X55" s="760" t="s">
        <v>498</v>
      </c>
      <c r="Y55" s="762" t="s">
        <v>499</v>
      </c>
      <c r="Z55" s="683" t="s">
        <v>95</v>
      </c>
      <c r="AA55" s="683" t="s">
        <v>500</v>
      </c>
      <c r="AB55" s="683" t="s">
        <v>501</v>
      </c>
      <c r="AC55" s="683" t="s">
        <v>502</v>
      </c>
      <c r="AD55" s="683" t="s">
        <v>503</v>
      </c>
      <c r="AE55" s="828">
        <v>100</v>
      </c>
      <c r="AF55" s="829" t="s">
        <v>157</v>
      </c>
      <c r="AG55" s="684" t="s">
        <v>157</v>
      </c>
      <c r="AH55" s="769" t="s">
        <v>157</v>
      </c>
      <c r="AI55" s="814">
        <v>100</v>
      </c>
      <c r="AJ55" s="814" t="s">
        <v>158</v>
      </c>
      <c r="AK55" s="1459"/>
      <c r="AL55" s="1460"/>
      <c r="AM55" s="1451"/>
      <c r="AN55" s="1452"/>
      <c r="AO55" s="1453"/>
      <c r="AP55" s="1452"/>
      <c r="AQ55" s="1454"/>
      <c r="AR55" s="1455"/>
      <c r="AS55" s="685" t="s">
        <v>504</v>
      </c>
      <c r="AT55" s="685" t="s">
        <v>505</v>
      </c>
      <c r="AU55" s="686">
        <v>44772</v>
      </c>
    </row>
    <row r="56" spans="1:47" ht="130.5" customHeight="1" thickBot="1" x14ac:dyDescent="0.3">
      <c r="A56" s="1591"/>
      <c r="B56" s="1591"/>
      <c r="C56" s="1591"/>
      <c r="D56" s="1591"/>
      <c r="E56" s="1591"/>
      <c r="F56" s="1591"/>
      <c r="G56" s="1660"/>
      <c r="H56" s="1622"/>
      <c r="I56" s="1622"/>
      <c r="J56" s="1613"/>
      <c r="K56" s="1613"/>
      <c r="L56" s="1343"/>
      <c r="M56" s="1343"/>
      <c r="N56" s="1343"/>
      <c r="O56" s="1613"/>
      <c r="P56" s="1615"/>
      <c r="Q56" s="1314"/>
      <c r="R56" s="1618"/>
      <c r="S56" s="1634"/>
      <c r="T56" s="1636"/>
      <c r="U56" s="1636"/>
      <c r="V56" s="1638"/>
      <c r="W56" s="754">
        <v>3</v>
      </c>
      <c r="X56" s="763" t="s">
        <v>506</v>
      </c>
      <c r="Y56" s="764" t="s">
        <v>507</v>
      </c>
      <c r="Z56" s="756" t="s">
        <v>95</v>
      </c>
      <c r="AA56" s="756" t="s">
        <v>508</v>
      </c>
      <c r="AB56" s="756" t="s">
        <v>509</v>
      </c>
      <c r="AC56" s="756" t="s">
        <v>510</v>
      </c>
      <c r="AD56" s="756" t="s">
        <v>511</v>
      </c>
      <c r="AE56" s="917">
        <v>100</v>
      </c>
      <c r="AF56" s="918" t="s">
        <v>157</v>
      </c>
      <c r="AG56" s="757" t="s">
        <v>157</v>
      </c>
      <c r="AH56" s="770" t="s">
        <v>157</v>
      </c>
      <c r="AI56" s="816">
        <v>100</v>
      </c>
      <c r="AJ56" s="816" t="s">
        <v>158</v>
      </c>
      <c r="AK56" s="1640"/>
      <c r="AL56" s="1642"/>
      <c r="AM56" s="1624"/>
      <c r="AN56" s="1626"/>
      <c r="AO56" s="1628"/>
      <c r="AP56" s="1626"/>
      <c r="AQ56" s="1630"/>
      <c r="AR56" s="1632"/>
      <c r="AS56" s="765"/>
      <c r="AT56" s="766"/>
      <c r="AU56" s="767"/>
    </row>
    <row r="57" spans="1:47" ht="69" x14ac:dyDescent="0.25">
      <c r="A57" s="1643">
        <v>18</v>
      </c>
      <c r="B57" s="1643" t="s">
        <v>942</v>
      </c>
      <c r="C57" s="1643" t="s">
        <v>961</v>
      </c>
      <c r="D57" s="1643" t="s">
        <v>952</v>
      </c>
      <c r="E57" s="1643">
        <v>1</v>
      </c>
      <c r="F57" s="1643" t="str">
        <f>CONCATENATE(B57," ",C57," - ",D57," - ",E57)</f>
        <v>K. GTH - RC - 1</v>
      </c>
      <c r="G57" s="1657" t="s">
        <v>121</v>
      </c>
      <c r="H57" s="1537" t="s">
        <v>58</v>
      </c>
      <c r="I57" s="1537" t="s">
        <v>122</v>
      </c>
      <c r="J57" s="1525" t="s">
        <v>653</v>
      </c>
      <c r="K57" s="1525" t="s">
        <v>88</v>
      </c>
      <c r="L57" s="1341" t="s">
        <v>654</v>
      </c>
      <c r="M57" s="1661" t="s">
        <v>655</v>
      </c>
      <c r="N57" s="1664" t="s">
        <v>656</v>
      </c>
      <c r="O57" s="1525" t="s">
        <v>256</v>
      </c>
      <c r="P57" s="1655">
        <v>1</v>
      </c>
      <c r="Q57" s="1309" t="s">
        <v>257</v>
      </c>
      <c r="R57" s="1656">
        <v>0.2</v>
      </c>
      <c r="S57" s="1650" t="s">
        <v>64</v>
      </c>
      <c r="T57" s="1651">
        <v>1</v>
      </c>
      <c r="U57" s="1651">
        <v>0.2</v>
      </c>
      <c r="V57" s="1652" t="s">
        <v>65</v>
      </c>
      <c r="W57" s="759">
        <v>1</v>
      </c>
      <c r="X57" s="790" t="s">
        <v>657</v>
      </c>
      <c r="Y57" s="696" t="s">
        <v>658</v>
      </c>
      <c r="Z57" s="696" t="s">
        <v>259</v>
      </c>
      <c r="AA57" s="696" t="s">
        <v>659</v>
      </c>
      <c r="AB57" s="696" t="s">
        <v>660</v>
      </c>
      <c r="AC57" s="696" t="s">
        <v>661</v>
      </c>
      <c r="AD57" s="696" t="s">
        <v>662</v>
      </c>
      <c r="AE57" s="862">
        <v>95</v>
      </c>
      <c r="AF57" s="863" t="s">
        <v>205</v>
      </c>
      <c r="AG57" s="697" t="s">
        <v>157</v>
      </c>
      <c r="AH57" s="768" t="s">
        <v>205</v>
      </c>
      <c r="AI57" s="812">
        <v>50</v>
      </c>
      <c r="AJ57" s="812" t="s">
        <v>206</v>
      </c>
      <c r="AK57" s="1653" t="s">
        <v>205</v>
      </c>
      <c r="AL57" s="1654">
        <v>0.2</v>
      </c>
      <c r="AM57" s="1645" t="s">
        <v>94</v>
      </c>
      <c r="AN57" s="1646">
        <v>0.2</v>
      </c>
      <c r="AO57" s="1647" t="s">
        <v>64</v>
      </c>
      <c r="AP57" s="1646">
        <v>1</v>
      </c>
      <c r="AQ57" s="1648" t="s">
        <v>65</v>
      </c>
      <c r="AR57" s="1649" t="s">
        <v>72</v>
      </c>
      <c r="AS57" s="699" t="s">
        <v>663</v>
      </c>
      <c r="AT57" s="759" t="s">
        <v>658</v>
      </c>
      <c r="AU57" s="700">
        <v>44926</v>
      </c>
    </row>
    <row r="58" spans="1:47" ht="34.5" x14ac:dyDescent="0.25">
      <c r="A58" s="1440"/>
      <c r="B58" s="1440"/>
      <c r="C58" s="1440"/>
      <c r="D58" s="1440"/>
      <c r="E58" s="1440"/>
      <c r="F58" s="1440"/>
      <c r="G58" s="1463"/>
      <c r="H58" s="1464"/>
      <c r="I58" s="1464"/>
      <c r="J58" s="1438"/>
      <c r="K58" s="1438"/>
      <c r="L58" s="1342"/>
      <c r="M58" s="1662"/>
      <c r="N58" s="1665"/>
      <c r="O58" s="1438"/>
      <c r="P58" s="1461"/>
      <c r="Q58" s="1313"/>
      <c r="R58" s="1462"/>
      <c r="S58" s="1456"/>
      <c r="T58" s="1457"/>
      <c r="U58" s="1457"/>
      <c r="V58" s="1458"/>
      <c r="W58" s="681">
        <v>2</v>
      </c>
      <c r="X58" s="760" t="s">
        <v>664</v>
      </c>
      <c r="Y58" s="683" t="s">
        <v>658</v>
      </c>
      <c r="Z58" s="683" t="s">
        <v>265</v>
      </c>
      <c r="AA58" s="683" t="s">
        <v>665</v>
      </c>
      <c r="AB58" s="683" t="s">
        <v>666</v>
      </c>
      <c r="AC58" s="683" t="s">
        <v>667</v>
      </c>
      <c r="AD58" s="683" t="s">
        <v>668</v>
      </c>
      <c r="AE58" s="828">
        <v>95</v>
      </c>
      <c r="AF58" s="829" t="s">
        <v>205</v>
      </c>
      <c r="AG58" s="684" t="s">
        <v>157</v>
      </c>
      <c r="AH58" s="769" t="s">
        <v>205</v>
      </c>
      <c r="AI58" s="814">
        <v>50</v>
      </c>
      <c r="AJ58" s="814" t="s">
        <v>206</v>
      </c>
      <c r="AK58" s="1459"/>
      <c r="AL58" s="1460"/>
      <c r="AM58" s="1451"/>
      <c r="AN58" s="1452"/>
      <c r="AO58" s="1453"/>
      <c r="AP58" s="1452"/>
      <c r="AQ58" s="1454"/>
      <c r="AR58" s="1455"/>
      <c r="AS58" s="685" t="s">
        <v>669</v>
      </c>
      <c r="AT58" s="681" t="s">
        <v>658</v>
      </c>
      <c r="AU58" s="686">
        <v>44926</v>
      </c>
    </row>
    <row r="59" spans="1:47" ht="87" thickBot="1" x14ac:dyDescent="0.3">
      <c r="A59" s="1591"/>
      <c r="B59" s="1591"/>
      <c r="C59" s="1591"/>
      <c r="D59" s="1591"/>
      <c r="E59" s="1591"/>
      <c r="F59" s="1591"/>
      <c r="G59" s="1620"/>
      <c r="H59" s="1622"/>
      <c r="I59" s="1622"/>
      <c r="J59" s="1613"/>
      <c r="K59" s="1613"/>
      <c r="L59" s="1343"/>
      <c r="M59" s="1663"/>
      <c r="N59" s="1666"/>
      <c r="O59" s="1613"/>
      <c r="P59" s="1615"/>
      <c r="Q59" s="1314"/>
      <c r="R59" s="1618"/>
      <c r="S59" s="1634"/>
      <c r="T59" s="1636"/>
      <c r="U59" s="1636"/>
      <c r="V59" s="1638"/>
      <c r="W59" s="754">
        <v>3</v>
      </c>
      <c r="X59" s="763" t="s">
        <v>670</v>
      </c>
      <c r="Y59" s="756" t="s">
        <v>671</v>
      </c>
      <c r="Z59" s="756" t="s">
        <v>265</v>
      </c>
      <c r="AA59" s="756" t="s">
        <v>672</v>
      </c>
      <c r="AB59" s="756" t="s">
        <v>673</v>
      </c>
      <c r="AC59" s="756" t="s">
        <v>674</v>
      </c>
      <c r="AD59" s="756" t="s">
        <v>285</v>
      </c>
      <c r="AE59" s="917">
        <v>95</v>
      </c>
      <c r="AF59" s="918" t="s">
        <v>205</v>
      </c>
      <c r="AG59" s="757" t="s">
        <v>157</v>
      </c>
      <c r="AH59" s="770" t="s">
        <v>205</v>
      </c>
      <c r="AI59" s="816">
        <v>50</v>
      </c>
      <c r="AJ59" s="816" t="s">
        <v>206</v>
      </c>
      <c r="AK59" s="1640"/>
      <c r="AL59" s="1642"/>
      <c r="AM59" s="1624"/>
      <c r="AN59" s="1626"/>
      <c r="AO59" s="1628"/>
      <c r="AP59" s="1626"/>
      <c r="AQ59" s="1630"/>
      <c r="AR59" s="1632"/>
      <c r="AS59" s="755" t="s">
        <v>675</v>
      </c>
      <c r="AT59" s="754" t="s">
        <v>658</v>
      </c>
      <c r="AU59" s="758">
        <v>44926</v>
      </c>
    </row>
    <row r="60" spans="1:47" ht="69" x14ac:dyDescent="0.25">
      <c r="A60" s="1643">
        <v>19</v>
      </c>
      <c r="B60" s="1643" t="s">
        <v>942</v>
      </c>
      <c r="C60" s="1643" t="s">
        <v>961</v>
      </c>
      <c r="D60" s="1643" t="s">
        <v>952</v>
      </c>
      <c r="E60" s="1643">
        <v>2</v>
      </c>
      <c r="F60" s="1643" t="str">
        <f>CONCATENATE(B60," ",C60," - ",D60," - ",E60)</f>
        <v>K. GTH - RC - 2</v>
      </c>
      <c r="G60" s="1657" t="s">
        <v>121</v>
      </c>
      <c r="H60" s="1537" t="s">
        <v>58</v>
      </c>
      <c r="I60" s="1537" t="s">
        <v>122</v>
      </c>
      <c r="J60" s="1525" t="s">
        <v>676</v>
      </c>
      <c r="K60" s="1525" t="s">
        <v>88</v>
      </c>
      <c r="L60" s="1341" t="s">
        <v>677</v>
      </c>
      <c r="M60" s="1661" t="s">
        <v>678</v>
      </c>
      <c r="N60" s="1664" t="s">
        <v>679</v>
      </c>
      <c r="O60" s="1525" t="s">
        <v>256</v>
      </c>
      <c r="P60" s="1655">
        <v>1</v>
      </c>
      <c r="Q60" s="1309" t="s">
        <v>257</v>
      </c>
      <c r="R60" s="1656">
        <v>0.2</v>
      </c>
      <c r="S60" s="1650" t="s">
        <v>64</v>
      </c>
      <c r="T60" s="1651">
        <v>1</v>
      </c>
      <c r="U60" s="1651">
        <v>0.2</v>
      </c>
      <c r="V60" s="1652" t="s">
        <v>65</v>
      </c>
      <c r="W60" s="759">
        <v>1</v>
      </c>
      <c r="X60" s="790" t="s">
        <v>680</v>
      </c>
      <c r="Y60" s="696" t="s">
        <v>658</v>
      </c>
      <c r="Z60" s="696" t="s">
        <v>681</v>
      </c>
      <c r="AA60" s="696" t="s">
        <v>282</v>
      </c>
      <c r="AB60" s="696" t="s">
        <v>682</v>
      </c>
      <c r="AC60" s="696" t="s">
        <v>683</v>
      </c>
      <c r="AD60" s="696" t="s">
        <v>285</v>
      </c>
      <c r="AE60" s="862">
        <v>95</v>
      </c>
      <c r="AF60" s="863" t="s">
        <v>205</v>
      </c>
      <c r="AG60" s="697" t="s">
        <v>157</v>
      </c>
      <c r="AH60" s="768" t="s">
        <v>205</v>
      </c>
      <c r="AI60" s="812">
        <v>50</v>
      </c>
      <c r="AJ60" s="812" t="s">
        <v>206</v>
      </c>
      <c r="AK60" s="1653" t="s">
        <v>205</v>
      </c>
      <c r="AL60" s="1654">
        <v>0.2</v>
      </c>
      <c r="AM60" s="1645" t="s">
        <v>94</v>
      </c>
      <c r="AN60" s="1646">
        <v>0.2</v>
      </c>
      <c r="AO60" s="1647" t="s">
        <v>64</v>
      </c>
      <c r="AP60" s="1646">
        <v>1</v>
      </c>
      <c r="AQ60" s="1648" t="s">
        <v>65</v>
      </c>
      <c r="AR60" s="1649" t="s">
        <v>72</v>
      </c>
      <c r="AS60" s="699" t="s">
        <v>684</v>
      </c>
      <c r="AT60" s="699" t="s">
        <v>658</v>
      </c>
      <c r="AU60" s="700">
        <v>44926</v>
      </c>
    </row>
    <row r="61" spans="1:47" ht="45.75" customHeight="1" x14ac:dyDescent="0.25">
      <c r="A61" s="1440"/>
      <c r="B61" s="1440"/>
      <c r="C61" s="1440"/>
      <c r="D61" s="1440"/>
      <c r="E61" s="1440"/>
      <c r="F61" s="1440"/>
      <c r="G61" s="1463"/>
      <c r="H61" s="1464"/>
      <c r="I61" s="1464"/>
      <c r="J61" s="1438"/>
      <c r="K61" s="1438"/>
      <c r="L61" s="1342"/>
      <c r="M61" s="1662"/>
      <c r="N61" s="1665"/>
      <c r="O61" s="1438"/>
      <c r="P61" s="1461"/>
      <c r="Q61" s="1313"/>
      <c r="R61" s="1462"/>
      <c r="S61" s="1456"/>
      <c r="T61" s="1457"/>
      <c r="U61" s="1457"/>
      <c r="V61" s="1458"/>
      <c r="W61" s="681">
        <v>2</v>
      </c>
      <c r="X61" s="760" t="s">
        <v>685</v>
      </c>
      <c r="Y61" s="683" t="s">
        <v>658</v>
      </c>
      <c r="Z61" s="683" t="s">
        <v>287</v>
      </c>
      <c r="AA61" s="683" t="s">
        <v>288</v>
      </c>
      <c r="AB61" s="683" t="s">
        <v>686</v>
      </c>
      <c r="AC61" s="683" t="s">
        <v>687</v>
      </c>
      <c r="AD61" s="683" t="s">
        <v>688</v>
      </c>
      <c r="AE61" s="828">
        <v>95</v>
      </c>
      <c r="AF61" s="829" t="s">
        <v>205</v>
      </c>
      <c r="AG61" s="684" t="s">
        <v>157</v>
      </c>
      <c r="AH61" s="769" t="s">
        <v>205</v>
      </c>
      <c r="AI61" s="814">
        <v>50</v>
      </c>
      <c r="AJ61" s="814" t="s">
        <v>206</v>
      </c>
      <c r="AK61" s="1459"/>
      <c r="AL61" s="1460"/>
      <c r="AM61" s="1451"/>
      <c r="AN61" s="1452"/>
      <c r="AO61" s="1453"/>
      <c r="AP61" s="1452"/>
      <c r="AQ61" s="1454"/>
      <c r="AR61" s="1455"/>
      <c r="AS61" s="685" t="s">
        <v>689</v>
      </c>
      <c r="AT61" s="685" t="s">
        <v>658</v>
      </c>
      <c r="AU61" s="686">
        <v>44926</v>
      </c>
    </row>
    <row r="62" spans="1:47" ht="45.75" customHeight="1" thickBot="1" x14ac:dyDescent="0.3">
      <c r="A62" s="1591"/>
      <c r="B62" s="1591"/>
      <c r="C62" s="1591"/>
      <c r="D62" s="1591"/>
      <c r="E62" s="1591"/>
      <c r="F62" s="1591"/>
      <c r="G62" s="1620"/>
      <c r="H62" s="1622"/>
      <c r="I62" s="1622"/>
      <c r="J62" s="1613"/>
      <c r="K62" s="1613"/>
      <c r="L62" s="1343"/>
      <c r="M62" s="1663"/>
      <c r="N62" s="1666"/>
      <c r="O62" s="1613"/>
      <c r="P62" s="1615"/>
      <c r="Q62" s="1314"/>
      <c r="R62" s="1618"/>
      <c r="S62" s="1634"/>
      <c r="T62" s="1636"/>
      <c r="U62" s="1636"/>
      <c r="V62" s="1638"/>
      <c r="W62" s="754">
        <v>3</v>
      </c>
      <c r="X62" s="763" t="s">
        <v>690</v>
      </c>
      <c r="Y62" s="756" t="s">
        <v>293</v>
      </c>
      <c r="Z62" s="756" t="s">
        <v>98</v>
      </c>
      <c r="AA62" s="756" t="s">
        <v>691</v>
      </c>
      <c r="AB62" s="756" t="s">
        <v>692</v>
      </c>
      <c r="AC62" s="756" t="s">
        <v>693</v>
      </c>
      <c r="AD62" s="756" t="s">
        <v>285</v>
      </c>
      <c r="AE62" s="917">
        <v>95</v>
      </c>
      <c r="AF62" s="918" t="s">
        <v>205</v>
      </c>
      <c r="AG62" s="757" t="s">
        <v>157</v>
      </c>
      <c r="AH62" s="770" t="s">
        <v>205</v>
      </c>
      <c r="AI62" s="816">
        <v>50</v>
      </c>
      <c r="AJ62" s="816" t="s">
        <v>206</v>
      </c>
      <c r="AK62" s="1640"/>
      <c r="AL62" s="1642"/>
      <c r="AM62" s="1624"/>
      <c r="AN62" s="1626"/>
      <c r="AO62" s="1628"/>
      <c r="AP62" s="1626"/>
      <c r="AQ62" s="1630"/>
      <c r="AR62" s="1632"/>
      <c r="AS62" s="755" t="s">
        <v>694</v>
      </c>
      <c r="AT62" s="755" t="s">
        <v>293</v>
      </c>
      <c r="AU62" s="758">
        <v>44926</v>
      </c>
    </row>
    <row r="63" spans="1:47" ht="103.5" x14ac:dyDescent="0.25">
      <c r="A63" s="1643">
        <v>20</v>
      </c>
      <c r="B63" s="1643" t="s">
        <v>962</v>
      </c>
      <c r="C63" s="1643" t="s">
        <v>943</v>
      </c>
      <c r="D63" s="1643" t="s">
        <v>952</v>
      </c>
      <c r="E63" s="1643">
        <v>1</v>
      </c>
      <c r="F63" s="1643" t="str">
        <f>CONCATENATE(B63," ",C63," - ",D63," - ",E63)</f>
        <v>L. GC - RC - 1</v>
      </c>
      <c r="G63" s="1657" t="s">
        <v>5</v>
      </c>
      <c r="H63" s="1537" t="s">
        <v>58</v>
      </c>
      <c r="I63" s="1537" t="s">
        <v>127</v>
      </c>
      <c r="J63" s="1525" t="s">
        <v>513</v>
      </c>
      <c r="K63" s="1525" t="s">
        <v>88</v>
      </c>
      <c r="L63" s="1525" t="s">
        <v>514</v>
      </c>
      <c r="M63" s="1525" t="s">
        <v>515</v>
      </c>
      <c r="N63" s="1341" t="s">
        <v>516</v>
      </c>
      <c r="O63" s="1525" t="s">
        <v>149</v>
      </c>
      <c r="P63" s="1655">
        <v>3</v>
      </c>
      <c r="Q63" s="1309" t="s">
        <v>358</v>
      </c>
      <c r="R63" s="1656">
        <v>0.6</v>
      </c>
      <c r="S63" s="1650" t="s">
        <v>82</v>
      </c>
      <c r="T63" s="1651">
        <v>0.8</v>
      </c>
      <c r="U63" s="1651">
        <v>0.48</v>
      </c>
      <c r="V63" s="1652" t="s">
        <v>83</v>
      </c>
      <c r="W63" s="759">
        <v>1</v>
      </c>
      <c r="X63" s="790" t="s">
        <v>517</v>
      </c>
      <c r="Y63" s="696" t="s">
        <v>518</v>
      </c>
      <c r="Z63" s="649" t="s">
        <v>100</v>
      </c>
      <c r="AA63" s="649" t="s">
        <v>519</v>
      </c>
      <c r="AB63" s="649" t="s">
        <v>520</v>
      </c>
      <c r="AC63" s="649" t="s">
        <v>969</v>
      </c>
      <c r="AD63" s="696" t="s">
        <v>522</v>
      </c>
      <c r="AE63" s="862">
        <v>100</v>
      </c>
      <c r="AF63" s="863" t="s">
        <v>157</v>
      </c>
      <c r="AG63" s="697" t="s">
        <v>205</v>
      </c>
      <c r="AH63" s="768" t="s">
        <v>205</v>
      </c>
      <c r="AI63" s="812">
        <v>50</v>
      </c>
      <c r="AJ63" s="812" t="s">
        <v>206</v>
      </c>
      <c r="AK63" s="1653" t="s">
        <v>205</v>
      </c>
      <c r="AL63" s="1654">
        <v>0.39999999999999997</v>
      </c>
      <c r="AM63" s="1645" t="s">
        <v>79</v>
      </c>
      <c r="AN63" s="1646">
        <v>0.39999999999999997</v>
      </c>
      <c r="AO63" s="1647" t="s">
        <v>82</v>
      </c>
      <c r="AP63" s="1646">
        <v>0.8</v>
      </c>
      <c r="AQ63" s="1648" t="s">
        <v>83</v>
      </c>
      <c r="AR63" s="1649" t="s">
        <v>72</v>
      </c>
      <c r="AS63" s="699"/>
      <c r="AT63" s="759"/>
      <c r="AU63" s="700"/>
    </row>
    <row r="64" spans="1:47" ht="104.25" thickBot="1" x14ac:dyDescent="0.3">
      <c r="A64" s="1591"/>
      <c r="B64" s="1591"/>
      <c r="C64" s="1591"/>
      <c r="D64" s="1591"/>
      <c r="E64" s="1591"/>
      <c r="F64" s="1591"/>
      <c r="G64" s="1620"/>
      <c r="H64" s="1622"/>
      <c r="I64" s="1622"/>
      <c r="J64" s="1613"/>
      <c r="K64" s="1613"/>
      <c r="L64" s="1613"/>
      <c r="M64" s="1613"/>
      <c r="N64" s="1343"/>
      <c r="O64" s="1613"/>
      <c r="P64" s="1615"/>
      <c r="Q64" s="1314"/>
      <c r="R64" s="1618"/>
      <c r="S64" s="1634"/>
      <c r="T64" s="1636"/>
      <c r="U64" s="1636"/>
      <c r="V64" s="1638"/>
      <c r="W64" s="754">
        <v>2</v>
      </c>
      <c r="X64" s="763" t="s">
        <v>525</v>
      </c>
      <c r="Y64" s="756" t="s">
        <v>518</v>
      </c>
      <c r="Z64" s="756" t="s">
        <v>91</v>
      </c>
      <c r="AA64" s="657" t="s">
        <v>519</v>
      </c>
      <c r="AB64" s="756" t="s">
        <v>526</v>
      </c>
      <c r="AC64" s="756" t="s">
        <v>527</v>
      </c>
      <c r="AD64" s="756" t="s">
        <v>528</v>
      </c>
      <c r="AE64" s="917">
        <v>100</v>
      </c>
      <c r="AF64" s="918" t="s">
        <v>157</v>
      </c>
      <c r="AG64" s="757" t="s">
        <v>205</v>
      </c>
      <c r="AH64" s="770" t="s">
        <v>205</v>
      </c>
      <c r="AI64" s="816">
        <v>50</v>
      </c>
      <c r="AJ64" s="816" t="s">
        <v>206</v>
      </c>
      <c r="AK64" s="1640"/>
      <c r="AL64" s="1642"/>
      <c r="AM64" s="1624"/>
      <c r="AN64" s="1626"/>
      <c r="AO64" s="1628"/>
      <c r="AP64" s="1626"/>
      <c r="AQ64" s="1630"/>
      <c r="AR64" s="1632"/>
      <c r="AS64" s="755"/>
      <c r="AT64" s="754"/>
      <c r="AU64" s="758"/>
    </row>
    <row r="65" spans="1:47" ht="45.75" customHeight="1" x14ac:dyDescent="0.25">
      <c r="A65" s="1643">
        <v>21</v>
      </c>
      <c r="B65" s="1643" t="s">
        <v>963</v>
      </c>
      <c r="C65" s="1643" t="s">
        <v>944</v>
      </c>
      <c r="D65" s="1643" t="s">
        <v>952</v>
      </c>
      <c r="E65" s="1643">
        <v>1</v>
      </c>
      <c r="F65" s="1643" t="str">
        <f>CONCATENATE(B65," ",C65," - ",D65," - ",E65)</f>
        <v>M.  GF - RC - 1</v>
      </c>
      <c r="G65" s="1657" t="s">
        <v>6</v>
      </c>
      <c r="H65" s="1537" t="s">
        <v>58</v>
      </c>
      <c r="I65" s="1537" t="s">
        <v>96</v>
      </c>
      <c r="J65" s="1525" t="s">
        <v>298</v>
      </c>
      <c r="K65" s="1525" t="s">
        <v>97</v>
      </c>
      <c r="L65" s="1525" t="s">
        <v>299</v>
      </c>
      <c r="M65" s="1525" t="s">
        <v>300</v>
      </c>
      <c r="N65" s="1341" t="s">
        <v>301</v>
      </c>
      <c r="O65" s="1525" t="s">
        <v>256</v>
      </c>
      <c r="P65" s="1525">
        <v>2</v>
      </c>
      <c r="Q65" s="1309" t="s">
        <v>150</v>
      </c>
      <c r="R65" s="1656">
        <v>0.4</v>
      </c>
      <c r="S65" s="1650" t="s">
        <v>64</v>
      </c>
      <c r="T65" s="1651">
        <v>1</v>
      </c>
      <c r="U65" s="1651">
        <v>0.4</v>
      </c>
      <c r="V65" s="1652" t="s">
        <v>65</v>
      </c>
      <c r="W65" s="759">
        <v>1</v>
      </c>
      <c r="X65" s="790" t="s">
        <v>302</v>
      </c>
      <c r="Y65" s="696" t="s">
        <v>303</v>
      </c>
      <c r="Z65" s="696" t="s">
        <v>695</v>
      </c>
      <c r="AA65" s="696" t="s">
        <v>304</v>
      </c>
      <c r="AB65" s="696" t="s">
        <v>305</v>
      </c>
      <c r="AC65" s="696" t="s">
        <v>306</v>
      </c>
      <c r="AD65" s="696" t="s">
        <v>307</v>
      </c>
      <c r="AE65" s="862">
        <v>100</v>
      </c>
      <c r="AF65" s="863" t="s">
        <v>157</v>
      </c>
      <c r="AG65" s="697" t="s">
        <v>157</v>
      </c>
      <c r="AH65" s="768" t="s">
        <v>157</v>
      </c>
      <c r="AI65" s="812">
        <v>100</v>
      </c>
      <c r="AJ65" s="812" t="s">
        <v>158</v>
      </c>
      <c r="AK65" s="1653" t="s">
        <v>157</v>
      </c>
      <c r="AL65" s="1654">
        <v>0.2</v>
      </c>
      <c r="AM65" s="1645" t="s">
        <v>94</v>
      </c>
      <c r="AN65" s="1646">
        <v>0.2</v>
      </c>
      <c r="AO65" s="1647" t="s">
        <v>64</v>
      </c>
      <c r="AP65" s="1646">
        <v>1</v>
      </c>
      <c r="AQ65" s="1648" t="s">
        <v>65</v>
      </c>
      <c r="AR65" s="1649" t="s">
        <v>72</v>
      </c>
      <c r="AS65" s="696" t="s">
        <v>308</v>
      </c>
      <c r="AT65" s="649" t="s">
        <v>303</v>
      </c>
      <c r="AU65" s="700">
        <v>44561</v>
      </c>
    </row>
    <row r="66" spans="1:47" ht="45.75" customHeight="1" x14ac:dyDescent="0.25">
      <c r="A66" s="1440"/>
      <c r="B66" s="1440"/>
      <c r="C66" s="1440"/>
      <c r="D66" s="1440"/>
      <c r="E66" s="1440"/>
      <c r="F66" s="1440"/>
      <c r="G66" s="1463"/>
      <c r="H66" s="1464"/>
      <c r="I66" s="1464"/>
      <c r="J66" s="1438"/>
      <c r="K66" s="1438"/>
      <c r="L66" s="1438"/>
      <c r="M66" s="1438"/>
      <c r="N66" s="1342"/>
      <c r="O66" s="1438"/>
      <c r="P66" s="1438"/>
      <c r="Q66" s="1313"/>
      <c r="R66" s="1462"/>
      <c r="S66" s="1456"/>
      <c r="T66" s="1457"/>
      <c r="U66" s="1457"/>
      <c r="V66" s="1458"/>
      <c r="W66" s="681">
        <v>2</v>
      </c>
      <c r="X66" s="760" t="s">
        <v>309</v>
      </c>
      <c r="Y66" s="683" t="s">
        <v>303</v>
      </c>
      <c r="Z66" s="683" t="s">
        <v>84</v>
      </c>
      <c r="AA66" s="683" t="s">
        <v>310</v>
      </c>
      <c r="AB66" s="683" t="s">
        <v>311</v>
      </c>
      <c r="AC66" s="683" t="s">
        <v>312</v>
      </c>
      <c r="AD66" s="683" t="s">
        <v>313</v>
      </c>
      <c r="AE66" s="828">
        <v>100</v>
      </c>
      <c r="AF66" s="829" t="s">
        <v>157</v>
      </c>
      <c r="AG66" s="684" t="s">
        <v>157</v>
      </c>
      <c r="AH66" s="769" t="s">
        <v>157</v>
      </c>
      <c r="AI66" s="814">
        <v>100</v>
      </c>
      <c r="AJ66" s="814" t="s">
        <v>158</v>
      </c>
      <c r="AK66" s="1459"/>
      <c r="AL66" s="1460"/>
      <c r="AM66" s="1451"/>
      <c r="AN66" s="1452"/>
      <c r="AO66" s="1453"/>
      <c r="AP66" s="1452"/>
      <c r="AQ66" s="1454"/>
      <c r="AR66" s="1455"/>
      <c r="AS66" s="683" t="s">
        <v>314</v>
      </c>
      <c r="AT66" s="653" t="s">
        <v>303</v>
      </c>
      <c r="AU66" s="686">
        <v>44561</v>
      </c>
    </row>
    <row r="67" spans="1:47" ht="52.5" thickBot="1" x14ac:dyDescent="0.3">
      <c r="A67" s="1591"/>
      <c r="B67" s="1591"/>
      <c r="C67" s="1591"/>
      <c r="D67" s="1591"/>
      <c r="E67" s="1591"/>
      <c r="F67" s="1591"/>
      <c r="G67" s="1620"/>
      <c r="H67" s="1622"/>
      <c r="I67" s="1622"/>
      <c r="J67" s="1613"/>
      <c r="K67" s="1613"/>
      <c r="L67" s="1613"/>
      <c r="M67" s="1613"/>
      <c r="N67" s="1343"/>
      <c r="O67" s="1613"/>
      <c r="P67" s="1613"/>
      <c r="Q67" s="1314"/>
      <c r="R67" s="1618"/>
      <c r="S67" s="1634"/>
      <c r="T67" s="1636"/>
      <c r="U67" s="1636"/>
      <c r="V67" s="1638"/>
      <c r="W67" s="754">
        <v>4</v>
      </c>
      <c r="X67" s="763" t="s">
        <v>696</v>
      </c>
      <c r="Y67" s="756" t="s">
        <v>303</v>
      </c>
      <c r="Z67" s="756" t="s">
        <v>84</v>
      </c>
      <c r="AA67" s="756" t="s">
        <v>697</v>
      </c>
      <c r="AB67" s="756" t="s">
        <v>698</v>
      </c>
      <c r="AC67" s="756" t="s">
        <v>699</v>
      </c>
      <c r="AD67" s="756" t="s">
        <v>700</v>
      </c>
      <c r="AE67" s="917">
        <v>100</v>
      </c>
      <c r="AF67" s="918" t="s">
        <v>157</v>
      </c>
      <c r="AG67" s="757" t="s">
        <v>157</v>
      </c>
      <c r="AH67" s="770" t="s">
        <v>157</v>
      </c>
      <c r="AI67" s="816">
        <v>100</v>
      </c>
      <c r="AJ67" s="816" t="s">
        <v>158</v>
      </c>
      <c r="AK67" s="1640"/>
      <c r="AL67" s="1642"/>
      <c r="AM67" s="1624"/>
      <c r="AN67" s="1626"/>
      <c r="AO67" s="1628"/>
      <c r="AP67" s="1626"/>
      <c r="AQ67" s="1630"/>
      <c r="AR67" s="1632"/>
      <c r="AS67" s="756" t="s">
        <v>701</v>
      </c>
      <c r="AT67" s="657" t="s">
        <v>303</v>
      </c>
      <c r="AU67" s="758">
        <v>44561</v>
      </c>
    </row>
    <row r="68" spans="1:47" ht="69" x14ac:dyDescent="0.25">
      <c r="A68" s="1643">
        <v>22</v>
      </c>
      <c r="B68" s="1643" t="s">
        <v>963</v>
      </c>
      <c r="C68" s="1643" t="s">
        <v>944</v>
      </c>
      <c r="D68" s="1643" t="s">
        <v>952</v>
      </c>
      <c r="E68" s="1643">
        <v>2</v>
      </c>
      <c r="F68" s="1643" t="str">
        <f>CONCATENATE(B68," ",C68," - ",D68," - ",E68)</f>
        <v>M.  GF - RC - 2</v>
      </c>
      <c r="G68" s="1657" t="s">
        <v>6</v>
      </c>
      <c r="H68" s="1537" t="s">
        <v>58</v>
      </c>
      <c r="I68" s="1537" t="s">
        <v>96</v>
      </c>
      <c r="J68" s="1525" t="s">
        <v>316</v>
      </c>
      <c r="K68" s="1525" t="s">
        <v>97</v>
      </c>
      <c r="L68" s="1525" t="s">
        <v>317</v>
      </c>
      <c r="M68" s="1525" t="s">
        <v>318</v>
      </c>
      <c r="N68" s="1341" t="s">
        <v>319</v>
      </c>
      <c r="O68" s="1525" t="s">
        <v>256</v>
      </c>
      <c r="P68" s="1655">
        <v>2</v>
      </c>
      <c r="Q68" s="1309" t="s">
        <v>150</v>
      </c>
      <c r="R68" s="1656">
        <v>0.4</v>
      </c>
      <c r="S68" s="1650" t="s">
        <v>64</v>
      </c>
      <c r="T68" s="1651">
        <v>1</v>
      </c>
      <c r="U68" s="1651">
        <v>0.4</v>
      </c>
      <c r="V68" s="1652" t="s">
        <v>65</v>
      </c>
      <c r="W68" s="759">
        <v>1</v>
      </c>
      <c r="X68" s="790" t="s">
        <v>320</v>
      </c>
      <c r="Y68" s="696" t="s">
        <v>303</v>
      </c>
      <c r="Z68" s="696" t="s">
        <v>84</v>
      </c>
      <c r="AA68" s="696" t="s">
        <v>321</v>
      </c>
      <c r="AB68" s="696" t="s">
        <v>322</v>
      </c>
      <c r="AC68" s="696" t="s">
        <v>323</v>
      </c>
      <c r="AD68" s="696" t="s">
        <v>324</v>
      </c>
      <c r="AE68" s="862">
        <v>100</v>
      </c>
      <c r="AF68" s="863" t="s">
        <v>157</v>
      </c>
      <c r="AG68" s="697" t="s">
        <v>157</v>
      </c>
      <c r="AH68" s="768" t="s">
        <v>157</v>
      </c>
      <c r="AI68" s="812">
        <v>100</v>
      </c>
      <c r="AJ68" s="812" t="s">
        <v>158</v>
      </c>
      <c r="AK68" s="1653" t="s">
        <v>157</v>
      </c>
      <c r="AL68" s="1654">
        <v>0.2</v>
      </c>
      <c r="AM68" s="1645" t="s">
        <v>94</v>
      </c>
      <c r="AN68" s="1646">
        <v>0.2</v>
      </c>
      <c r="AO68" s="1647" t="s">
        <v>64</v>
      </c>
      <c r="AP68" s="1646">
        <v>1</v>
      </c>
      <c r="AQ68" s="1648" t="s">
        <v>65</v>
      </c>
      <c r="AR68" s="1649" t="s">
        <v>72</v>
      </c>
      <c r="AS68" s="696" t="s">
        <v>325</v>
      </c>
      <c r="AT68" s="649" t="s">
        <v>303</v>
      </c>
      <c r="AU68" s="700">
        <v>44561</v>
      </c>
    </row>
    <row r="69" spans="1:47" ht="52.5" thickBot="1" x14ac:dyDescent="0.3">
      <c r="A69" s="1591"/>
      <c r="B69" s="1591"/>
      <c r="C69" s="1591"/>
      <c r="D69" s="1591"/>
      <c r="E69" s="1591"/>
      <c r="F69" s="1591"/>
      <c r="G69" s="1620"/>
      <c r="H69" s="1622"/>
      <c r="I69" s="1622"/>
      <c r="J69" s="1613"/>
      <c r="K69" s="1613"/>
      <c r="L69" s="1613"/>
      <c r="M69" s="1613"/>
      <c r="N69" s="1343"/>
      <c r="O69" s="1613"/>
      <c r="P69" s="1615"/>
      <c r="Q69" s="1314"/>
      <c r="R69" s="1618"/>
      <c r="S69" s="1634"/>
      <c r="T69" s="1636"/>
      <c r="U69" s="1636"/>
      <c r="V69" s="1638"/>
      <c r="W69" s="754">
        <v>2</v>
      </c>
      <c r="X69" s="763" t="s">
        <v>326</v>
      </c>
      <c r="Y69" s="756" t="s">
        <v>303</v>
      </c>
      <c r="Z69" s="756" t="s">
        <v>84</v>
      </c>
      <c r="AA69" s="756" t="s">
        <v>327</v>
      </c>
      <c r="AB69" s="756" t="s">
        <v>328</v>
      </c>
      <c r="AC69" s="756" t="s">
        <v>329</v>
      </c>
      <c r="AD69" s="756" t="s">
        <v>324</v>
      </c>
      <c r="AE69" s="917">
        <v>100</v>
      </c>
      <c r="AF69" s="918" t="s">
        <v>157</v>
      </c>
      <c r="AG69" s="757" t="s">
        <v>157</v>
      </c>
      <c r="AH69" s="770" t="s">
        <v>157</v>
      </c>
      <c r="AI69" s="816">
        <v>100</v>
      </c>
      <c r="AJ69" s="816" t="s">
        <v>158</v>
      </c>
      <c r="AK69" s="1640"/>
      <c r="AL69" s="1642"/>
      <c r="AM69" s="1624"/>
      <c r="AN69" s="1626"/>
      <c r="AO69" s="1628"/>
      <c r="AP69" s="1626"/>
      <c r="AQ69" s="1630"/>
      <c r="AR69" s="1632"/>
      <c r="AS69" s="756" t="s">
        <v>330</v>
      </c>
      <c r="AT69" s="657" t="s">
        <v>303</v>
      </c>
      <c r="AU69" s="758">
        <v>44561</v>
      </c>
    </row>
    <row r="70" spans="1:47" ht="68.099999999999994" customHeight="1" x14ac:dyDescent="0.25">
      <c r="A70" s="1643">
        <v>23</v>
      </c>
      <c r="B70" s="1643" t="s">
        <v>964</v>
      </c>
      <c r="C70" s="1643" t="s">
        <v>945</v>
      </c>
      <c r="D70" s="1643" t="s">
        <v>952</v>
      </c>
      <c r="E70" s="1643">
        <v>1</v>
      </c>
      <c r="F70" s="1643" t="str">
        <f>CONCATENATE(B70," ",C70," - ",D70," - ",E70)</f>
        <v>N.  GD - RC - 1</v>
      </c>
      <c r="G70" s="1657" t="s">
        <v>7</v>
      </c>
      <c r="H70" s="1537" t="s">
        <v>58</v>
      </c>
      <c r="I70" s="1537" t="s">
        <v>531</v>
      </c>
      <c r="J70" s="1525" t="s">
        <v>532</v>
      </c>
      <c r="K70" s="1525" t="s">
        <v>60</v>
      </c>
      <c r="L70" s="1525" t="s">
        <v>533</v>
      </c>
      <c r="M70" s="1525" t="s">
        <v>534</v>
      </c>
      <c r="N70" s="1341" t="s">
        <v>535</v>
      </c>
      <c r="O70" s="1525" t="s">
        <v>149</v>
      </c>
      <c r="P70" s="1655">
        <v>3</v>
      </c>
      <c r="Q70" s="1309" t="s">
        <v>358</v>
      </c>
      <c r="R70" s="1656">
        <v>0.6</v>
      </c>
      <c r="S70" s="1650" t="s">
        <v>82</v>
      </c>
      <c r="T70" s="1651">
        <v>0.8</v>
      </c>
      <c r="U70" s="1651">
        <v>0.48</v>
      </c>
      <c r="V70" s="1652" t="s">
        <v>83</v>
      </c>
      <c r="W70" s="759">
        <v>1</v>
      </c>
      <c r="X70" s="790" t="s">
        <v>536</v>
      </c>
      <c r="Y70" s="696" t="s">
        <v>537</v>
      </c>
      <c r="Z70" s="696" t="s">
        <v>538</v>
      </c>
      <c r="AA70" s="696" t="s">
        <v>539</v>
      </c>
      <c r="AB70" s="696" t="s">
        <v>540</v>
      </c>
      <c r="AC70" s="696" t="s">
        <v>541</v>
      </c>
      <c r="AD70" s="696" t="s">
        <v>542</v>
      </c>
      <c r="AE70" s="862">
        <v>100</v>
      </c>
      <c r="AF70" s="863" t="s">
        <v>157</v>
      </c>
      <c r="AG70" s="697" t="s">
        <v>157</v>
      </c>
      <c r="AH70" s="768" t="s">
        <v>157</v>
      </c>
      <c r="AI70" s="812">
        <v>100</v>
      </c>
      <c r="AJ70" s="812" t="s">
        <v>158</v>
      </c>
      <c r="AK70" s="1653" t="s">
        <v>157</v>
      </c>
      <c r="AL70" s="1654">
        <v>0.19999999999999996</v>
      </c>
      <c r="AM70" s="1645" t="s">
        <v>94</v>
      </c>
      <c r="AN70" s="1646">
        <v>0.19999999999999996</v>
      </c>
      <c r="AO70" s="1647" t="s">
        <v>82</v>
      </c>
      <c r="AP70" s="1646">
        <v>0.8</v>
      </c>
      <c r="AQ70" s="1648" t="s">
        <v>83</v>
      </c>
      <c r="AR70" s="1649" t="s">
        <v>72</v>
      </c>
      <c r="AS70" s="699" t="s">
        <v>543</v>
      </c>
      <c r="AT70" s="759"/>
      <c r="AU70" s="700">
        <v>44926</v>
      </c>
    </row>
    <row r="71" spans="1:47" ht="68.099999999999994" customHeight="1" x14ac:dyDescent="0.25">
      <c r="A71" s="1440"/>
      <c r="B71" s="1440"/>
      <c r="C71" s="1440"/>
      <c r="D71" s="1440"/>
      <c r="E71" s="1440"/>
      <c r="F71" s="1440"/>
      <c r="G71" s="1463"/>
      <c r="H71" s="1464"/>
      <c r="I71" s="1464"/>
      <c r="J71" s="1438"/>
      <c r="K71" s="1438"/>
      <c r="L71" s="1438"/>
      <c r="M71" s="1438"/>
      <c r="N71" s="1342"/>
      <c r="O71" s="1438"/>
      <c r="P71" s="1461"/>
      <c r="Q71" s="1313"/>
      <c r="R71" s="1462"/>
      <c r="S71" s="1456"/>
      <c r="T71" s="1457"/>
      <c r="U71" s="1457"/>
      <c r="V71" s="1458"/>
      <c r="W71" s="681">
        <v>2</v>
      </c>
      <c r="X71" s="760" t="s">
        <v>544</v>
      </c>
      <c r="Y71" s="683" t="s">
        <v>545</v>
      </c>
      <c r="Z71" s="683" t="s">
        <v>546</v>
      </c>
      <c r="AA71" s="683" t="s">
        <v>547</v>
      </c>
      <c r="AB71" s="683" t="s">
        <v>548</v>
      </c>
      <c r="AC71" s="683" t="s">
        <v>549</v>
      </c>
      <c r="AD71" s="683" t="s">
        <v>550</v>
      </c>
      <c r="AE71" s="828">
        <v>100</v>
      </c>
      <c r="AF71" s="829" t="s">
        <v>157</v>
      </c>
      <c r="AG71" s="684" t="s">
        <v>157</v>
      </c>
      <c r="AH71" s="769" t="s">
        <v>157</v>
      </c>
      <c r="AI71" s="814">
        <v>100</v>
      </c>
      <c r="AJ71" s="814" t="s">
        <v>158</v>
      </c>
      <c r="AK71" s="1459"/>
      <c r="AL71" s="1460"/>
      <c r="AM71" s="1451"/>
      <c r="AN71" s="1452"/>
      <c r="AO71" s="1453"/>
      <c r="AP71" s="1452"/>
      <c r="AQ71" s="1454"/>
      <c r="AR71" s="1455"/>
      <c r="AS71" s="685" t="s">
        <v>551</v>
      </c>
      <c r="AT71" s="681"/>
      <c r="AU71" s="686">
        <v>44926</v>
      </c>
    </row>
    <row r="72" spans="1:47" ht="68.099999999999994" customHeight="1" x14ac:dyDescent="0.25">
      <c r="A72" s="1440"/>
      <c r="B72" s="1440"/>
      <c r="C72" s="1440"/>
      <c r="D72" s="1440"/>
      <c r="E72" s="1440"/>
      <c r="F72" s="1440"/>
      <c r="G72" s="1463"/>
      <c r="H72" s="1464"/>
      <c r="I72" s="1464"/>
      <c r="J72" s="1438"/>
      <c r="K72" s="1438"/>
      <c r="L72" s="1438"/>
      <c r="M72" s="1438"/>
      <c r="N72" s="1342"/>
      <c r="O72" s="1438"/>
      <c r="P72" s="1461"/>
      <c r="Q72" s="1313"/>
      <c r="R72" s="1462"/>
      <c r="S72" s="1456"/>
      <c r="T72" s="1457"/>
      <c r="U72" s="1457"/>
      <c r="V72" s="1458"/>
      <c r="W72" s="681">
        <v>3</v>
      </c>
      <c r="X72" s="760" t="s">
        <v>552</v>
      </c>
      <c r="Y72" s="683" t="s">
        <v>553</v>
      </c>
      <c r="Z72" s="683" t="s">
        <v>546</v>
      </c>
      <c r="AA72" s="683" t="s">
        <v>554</v>
      </c>
      <c r="AB72" s="683" t="s">
        <v>555</v>
      </c>
      <c r="AC72" s="683" t="s">
        <v>556</v>
      </c>
      <c r="AD72" s="683" t="s">
        <v>557</v>
      </c>
      <c r="AE72" s="828">
        <v>100</v>
      </c>
      <c r="AF72" s="829" t="s">
        <v>157</v>
      </c>
      <c r="AG72" s="684" t="s">
        <v>157</v>
      </c>
      <c r="AH72" s="769" t="s">
        <v>157</v>
      </c>
      <c r="AI72" s="814">
        <v>100</v>
      </c>
      <c r="AJ72" s="814" t="s">
        <v>158</v>
      </c>
      <c r="AK72" s="1459"/>
      <c r="AL72" s="1460"/>
      <c r="AM72" s="1451"/>
      <c r="AN72" s="1452"/>
      <c r="AO72" s="1453"/>
      <c r="AP72" s="1452"/>
      <c r="AQ72" s="1454"/>
      <c r="AR72" s="1455"/>
      <c r="AS72" s="685" t="s">
        <v>558</v>
      </c>
      <c r="AT72" s="681"/>
      <c r="AU72" s="686">
        <v>44926</v>
      </c>
    </row>
    <row r="73" spans="1:47" ht="68.099999999999994" customHeight="1" thickBot="1" x14ac:dyDescent="0.3">
      <c r="A73" s="1591"/>
      <c r="B73" s="1591"/>
      <c r="C73" s="1591"/>
      <c r="D73" s="1591"/>
      <c r="E73" s="1591"/>
      <c r="F73" s="1591"/>
      <c r="G73" s="1620"/>
      <c r="H73" s="1622"/>
      <c r="I73" s="1622"/>
      <c r="J73" s="1613"/>
      <c r="K73" s="1613"/>
      <c r="L73" s="1613"/>
      <c r="M73" s="1613"/>
      <c r="N73" s="1343"/>
      <c r="O73" s="1613"/>
      <c r="P73" s="1615"/>
      <c r="Q73" s="1314"/>
      <c r="R73" s="1618"/>
      <c r="S73" s="1634"/>
      <c r="T73" s="1636"/>
      <c r="U73" s="1636"/>
      <c r="V73" s="1638"/>
      <c r="W73" s="754">
        <v>4</v>
      </c>
      <c r="X73" s="763" t="s">
        <v>559</v>
      </c>
      <c r="Y73" s="756" t="s">
        <v>537</v>
      </c>
      <c r="Z73" s="756" t="s">
        <v>546</v>
      </c>
      <c r="AA73" s="756" t="s">
        <v>560</v>
      </c>
      <c r="AB73" s="756" t="s">
        <v>561</v>
      </c>
      <c r="AC73" s="756" t="s">
        <v>562</v>
      </c>
      <c r="AD73" s="756" t="s">
        <v>563</v>
      </c>
      <c r="AE73" s="917">
        <v>100</v>
      </c>
      <c r="AF73" s="918" t="s">
        <v>157</v>
      </c>
      <c r="AG73" s="757" t="s">
        <v>157</v>
      </c>
      <c r="AH73" s="770" t="s">
        <v>157</v>
      </c>
      <c r="AI73" s="816">
        <v>100</v>
      </c>
      <c r="AJ73" s="816" t="s">
        <v>158</v>
      </c>
      <c r="AK73" s="1640"/>
      <c r="AL73" s="1642"/>
      <c r="AM73" s="1624"/>
      <c r="AN73" s="1626"/>
      <c r="AO73" s="1628"/>
      <c r="AP73" s="1626"/>
      <c r="AQ73" s="1630"/>
      <c r="AR73" s="1632"/>
      <c r="AS73" s="755" t="s">
        <v>564</v>
      </c>
      <c r="AT73" s="754"/>
      <c r="AU73" s="758">
        <v>44926</v>
      </c>
    </row>
    <row r="74" spans="1:47" ht="95.25" customHeight="1" x14ac:dyDescent="0.25">
      <c r="A74" s="1643">
        <v>24</v>
      </c>
      <c r="B74" s="1643" t="s">
        <v>964</v>
      </c>
      <c r="C74" s="1643" t="s">
        <v>945</v>
      </c>
      <c r="D74" s="1643" t="s">
        <v>952</v>
      </c>
      <c r="E74" s="1643">
        <v>2</v>
      </c>
      <c r="F74" s="1643" t="str">
        <f>CONCATENATE(B74," ",C74," - ",D74," - ",E74)</f>
        <v>N.  GD - RC - 2</v>
      </c>
      <c r="G74" s="1657" t="s">
        <v>7</v>
      </c>
      <c r="H74" s="1537" t="s">
        <v>58</v>
      </c>
      <c r="I74" s="1537" t="s">
        <v>531</v>
      </c>
      <c r="J74" s="1525" t="s">
        <v>566</v>
      </c>
      <c r="K74" s="1525" t="s">
        <v>88</v>
      </c>
      <c r="L74" s="1525" t="s">
        <v>567</v>
      </c>
      <c r="M74" s="1525" t="s">
        <v>568</v>
      </c>
      <c r="N74" s="1341" t="s">
        <v>569</v>
      </c>
      <c r="O74" s="1525" t="s">
        <v>256</v>
      </c>
      <c r="P74" s="1655">
        <v>2</v>
      </c>
      <c r="Q74" s="1309" t="s">
        <v>150</v>
      </c>
      <c r="R74" s="1656">
        <v>0.4</v>
      </c>
      <c r="S74" s="1650" t="s">
        <v>82</v>
      </c>
      <c r="T74" s="1651">
        <v>0.8</v>
      </c>
      <c r="U74" s="1651">
        <v>0.32000000000000006</v>
      </c>
      <c r="V74" s="1652" t="s">
        <v>83</v>
      </c>
      <c r="W74" s="759">
        <v>5</v>
      </c>
      <c r="X74" s="790" t="s">
        <v>570</v>
      </c>
      <c r="Y74" s="696" t="s">
        <v>571</v>
      </c>
      <c r="Z74" s="696" t="s">
        <v>546</v>
      </c>
      <c r="AA74" s="696" t="s">
        <v>572</v>
      </c>
      <c r="AB74" s="696" t="s">
        <v>573</v>
      </c>
      <c r="AC74" s="696" t="s">
        <v>574</v>
      </c>
      <c r="AD74" s="696" t="s">
        <v>575</v>
      </c>
      <c r="AE74" s="862">
        <v>100</v>
      </c>
      <c r="AF74" s="863" t="s">
        <v>157</v>
      </c>
      <c r="AG74" s="697" t="s">
        <v>157</v>
      </c>
      <c r="AH74" s="768" t="s">
        <v>157</v>
      </c>
      <c r="AI74" s="812">
        <v>100</v>
      </c>
      <c r="AJ74" s="812" t="s">
        <v>158</v>
      </c>
      <c r="AK74" s="1653" t="s">
        <v>157</v>
      </c>
      <c r="AL74" s="1654">
        <v>0.2</v>
      </c>
      <c r="AM74" s="1645" t="s">
        <v>94</v>
      </c>
      <c r="AN74" s="1646">
        <v>0.2</v>
      </c>
      <c r="AO74" s="1647" t="s">
        <v>82</v>
      </c>
      <c r="AP74" s="1646">
        <v>0.8</v>
      </c>
      <c r="AQ74" s="1648" t="s">
        <v>83</v>
      </c>
      <c r="AR74" s="1649"/>
      <c r="AS74" s="699" t="s">
        <v>576</v>
      </c>
      <c r="AT74" s="759"/>
      <c r="AU74" s="700">
        <v>44926</v>
      </c>
    </row>
    <row r="75" spans="1:47" ht="185.25" customHeight="1" thickBot="1" x14ac:dyDescent="0.3">
      <c r="A75" s="1591"/>
      <c r="B75" s="1591"/>
      <c r="C75" s="1591"/>
      <c r="D75" s="1591"/>
      <c r="E75" s="1591"/>
      <c r="F75" s="1591"/>
      <c r="G75" s="1620"/>
      <c r="H75" s="1622"/>
      <c r="I75" s="1622"/>
      <c r="J75" s="1613"/>
      <c r="K75" s="1613"/>
      <c r="L75" s="1613"/>
      <c r="M75" s="1526"/>
      <c r="N75" s="1343"/>
      <c r="O75" s="1613"/>
      <c r="P75" s="1615"/>
      <c r="Q75" s="1314"/>
      <c r="R75" s="1618"/>
      <c r="S75" s="1634"/>
      <c r="T75" s="1636"/>
      <c r="U75" s="1636"/>
      <c r="V75" s="1638"/>
      <c r="W75" s="754">
        <v>6</v>
      </c>
      <c r="X75" s="763" t="s">
        <v>577</v>
      </c>
      <c r="Y75" s="756" t="s">
        <v>571</v>
      </c>
      <c r="Z75" s="756" t="s">
        <v>546</v>
      </c>
      <c r="AA75" s="756" t="s">
        <v>578</v>
      </c>
      <c r="AB75" s="756" t="s">
        <v>579</v>
      </c>
      <c r="AC75" s="756" t="s">
        <v>574</v>
      </c>
      <c r="AD75" s="756" t="s">
        <v>575</v>
      </c>
      <c r="AE75" s="917">
        <v>100</v>
      </c>
      <c r="AF75" s="918" t="s">
        <v>157</v>
      </c>
      <c r="AG75" s="757" t="s">
        <v>157</v>
      </c>
      <c r="AH75" s="770" t="s">
        <v>157</v>
      </c>
      <c r="AI75" s="816">
        <v>100</v>
      </c>
      <c r="AJ75" s="816" t="s">
        <v>158</v>
      </c>
      <c r="AK75" s="1640"/>
      <c r="AL75" s="1642"/>
      <c r="AM75" s="1624"/>
      <c r="AN75" s="1626"/>
      <c r="AO75" s="1628"/>
      <c r="AP75" s="1626"/>
      <c r="AQ75" s="1630"/>
      <c r="AR75" s="1632"/>
      <c r="AS75" s="755" t="s">
        <v>580</v>
      </c>
      <c r="AT75" s="754"/>
      <c r="AU75" s="758">
        <v>44926</v>
      </c>
    </row>
    <row r="76" spans="1:47" ht="156" thickBot="1" x14ac:dyDescent="0.3">
      <c r="A76" s="1489">
        <v>25</v>
      </c>
      <c r="B76" s="1489" t="s">
        <v>946</v>
      </c>
      <c r="C76" s="1489" t="s">
        <v>947</v>
      </c>
      <c r="D76" s="1489" t="s">
        <v>952</v>
      </c>
      <c r="E76" s="1489">
        <v>1</v>
      </c>
      <c r="F76" s="1667" t="str">
        <f>CONCATENATE(B76," ",C76," - ",D76," - ",E76)</f>
        <v>O. EI - RC - 1</v>
      </c>
      <c r="G76" s="1699" t="s">
        <v>8</v>
      </c>
      <c r="H76" s="1702" t="str">
        <f>IF(G76=0,"",VLOOKUP(G76,[8]Tabla_Proceso_Objetivo!$A$2:$D$18,3,FALSE))</f>
        <v>Fortalecimiento Institucional</v>
      </c>
      <c r="I76" s="1702" t="str">
        <f>IF(G76=0,"",VLOOKUP(G76,[8]Tabla_Proceso_Objetivo!$A$2:$D$18,4,FALSE))</f>
        <v>Verificar el sistema de Control Interno, por medio de la evaluación, auditoría y seguimiento con enfoque en riesgos, para aportar al cumplimiento de los objetivos, la misión institucional, el desempeño de los procesos, la mejora continua y la toma de decisiones.</v>
      </c>
      <c r="J76" s="1539" t="s">
        <v>913</v>
      </c>
      <c r="K76" s="1539" t="s">
        <v>60</v>
      </c>
      <c r="L76" s="1539" t="s">
        <v>914</v>
      </c>
      <c r="M76" s="1526" t="s">
        <v>915</v>
      </c>
      <c r="N76" s="1688" t="s">
        <v>916</v>
      </c>
      <c r="O76" s="1691" t="s">
        <v>149</v>
      </c>
      <c r="P76" s="1694">
        <v>1</v>
      </c>
      <c r="Q76" s="1531" t="str">
        <f>IFERROR((VLOOKUP($P76,[8]Componentes!$A$3:$B$7,2,FALSE)),"")</f>
        <v>Rara Vez</v>
      </c>
      <c r="R76" s="1533">
        <f>IFERROR((IF(Q76="","",IF(Q76="Rara vez",0.2,IF(Q76="Improbable",0.4,IF(Q76="Posible",0.6,IF(Q76="Probable",0.8,IF(Q76="Casi seguro",1,))))))),"")</f>
        <v>0.2</v>
      </c>
      <c r="S76" s="1551" t="s">
        <v>82</v>
      </c>
      <c r="T76" s="1553">
        <f>IF(S76="","",IF(S76="Mayor",0.8,IF(S76="Catastrófico",1,IF(S76="Moderado",0.6))))</f>
        <v>0.8</v>
      </c>
      <c r="U76" s="1553">
        <f>IFERROR(+T76*R76,"")</f>
        <v>0.16000000000000003</v>
      </c>
      <c r="V76" s="1677" t="str">
        <f ca="1">IFERROR(INDIRECT("Componentes!"&amp;HLOOKUP(S76,Calculo_Impacto,2,FALSE)&amp;VLOOKUP(Q76,Calculo_Probabilidad,2,FALSE)),"")</f>
        <v>Alto</v>
      </c>
      <c r="W76" s="695">
        <v>1</v>
      </c>
      <c r="X76" s="791" t="s">
        <v>917</v>
      </c>
      <c r="Y76" s="649" t="s">
        <v>595</v>
      </c>
      <c r="Z76" s="649" t="s">
        <v>918</v>
      </c>
      <c r="AA76" s="649" t="s">
        <v>605</v>
      </c>
      <c r="AB76" s="649" t="s">
        <v>919</v>
      </c>
      <c r="AC76" s="649" t="s">
        <v>920</v>
      </c>
      <c r="AD76" s="696" t="s">
        <v>921</v>
      </c>
      <c r="AE76" s="862" t="str">
        <f>IFERROR(HLOOKUP($W76,Evaluación_diseño_control,10,FALSE),"")</f>
        <v/>
      </c>
      <c r="AF76" s="863" t="str">
        <f>IF(AND(AE76&gt;0,AE76&lt;=85),"DÉBIL",IF(AND(AE76&gt;85,AE76&lt;=95),"MODERADO",IF(AND(AE76&gt;95,AE76&lt;=100),"FUERTE","")))</f>
        <v/>
      </c>
      <c r="AG76" s="697" t="s">
        <v>205</v>
      </c>
      <c r="AH76" s="768" t="str">
        <f>IF(AND(AF76="FUERTE",AG76="FUERTE"),"FUERTE",IF(OR(AND(AF76="FUERTE",AG76="MODERADO"),AND(AF76="MODERADO",AG76="FUERTE"),AND(AF76="MODERADO",AG76="MODERADO")),"MODERADO",IF(OR(AND(AF76="FUERTE",AG76="DÉBIL"),AND(AF76="MODERADO",AG76="DÉBIL"),AND(AF76="DÉBIL",AG76="FUERTE"),AND(AF76="DÉBIL",AG76="MODERADO"),AND(AF76="DÉBIL",AG76="DÉBIL")),"DÉBIL","")))</f>
        <v/>
      </c>
      <c r="AI76" s="812" t="str">
        <f>(IF(AH76="DÉBIL",0,IF(AH76="MODERADO",50,IF(AH76="FUERTE",100,""))))</f>
        <v/>
      </c>
      <c r="AJ76" s="812" t="str">
        <f>IFERROR((IF(AH76="FUERTE","NO",IF(OR(AH76="MODERADO",AH76="DÉBIL"),"SI",""))),"")</f>
        <v/>
      </c>
      <c r="AK76" s="1680" t="str">
        <f>IFERROR(IF(AVERAGE(AI76:AI80)&lt;50,"DÉBIL",IF(AND(AVERAGE(AI76:AI80)&gt;=50,AVERAGE(AI76:AI80)&lt;100),"MODERADO",IF(AVERAGE(AI76:AI80)=100,"FUERTE",""))),"")</f>
        <v/>
      </c>
      <c r="AL76" s="1559">
        <f>IFERROR(IF(R76=0.2,0.2,IF(AK76="DÉBIL",R76,IF(AK76="MODERADO",R76-0.2,IF(AND(AK76="FUERTE",R76=0.4),R76-0.2,IF(AK76="FUERTE",R76-0.4,""))))),"")</f>
        <v>0.2</v>
      </c>
      <c r="AM76" s="1541" t="str">
        <f>IFERROR(IF(AL76="","",IF(AL76=0.2,"Muy Baja",IF(AL76=0.4,"Baja",IF(AL76=0.6,"Media",IF(AL76=0.8,"Alta","Muy Alta"))))),"")</f>
        <v>Muy Baja</v>
      </c>
      <c r="AN76" s="1543">
        <f>+AL76</f>
        <v>0.2</v>
      </c>
      <c r="AO76" s="1545" t="str">
        <f>+S76</f>
        <v>Mayor</v>
      </c>
      <c r="AP76" s="1543">
        <f>IFERROR(IF(AO76="","",IF(AO76="Catastrófico",1,IF(AO76="Mayor",0.8,IF(AO76="Moderado",0.6,"")))),"")</f>
        <v>0.8</v>
      </c>
      <c r="AQ76" s="1547" t="str">
        <f>IFERROR(IF(OR(AND(AM76="Muy Baja",AO76="Leve"),AND(AM76="Muy Baja",AO76="Menor"),AND(AM76="Baja",AO76="Leve")),"Bajo",IF(OR(AND(AM76="Muy baja",AO76="Moderado"),AND(AM76="Baja",AO76="Menor"),AND(AM76="Baja",AO76="Moderado"),AND(AM76="Media",AO76="Leve"),AND(AM76="Media",AO76="Menor"),AND(AM76="Media",AO76="Moderado"),AND(AM76="Alta",AO76="Leve"),AND(AM76="Alta",AO76="Menor")),"Moderado",IF(OR(AND(AM76="Muy Baja",AO76="Mayor"),AND(AM76="Baja",AO76="Mayor"),AND(AM76="Media",AO76="Mayor"),AND(AM76="Alta",AO76="Moderado"),AND(AM76="Alta",AO76="Mayor"),AND(AM76="Muy Alta",AO76="Leve"),AND(AM76="Muy Alta",AO76="Menor"),AND(AM76="Muy Alta",AO76="Moderado"),AND(AM76="Muy Alta",AO76="Mayor")),"Alto",IF(OR(AND(AM76="Muy Baja",AO76="Catastrófico"),AND(AM76="Baja",AO76="Catastrófico"),AND(AM76="Media",AO76="Catastrófico"),AND(AM76="Alta",AO76="Catastrófico"),AND(AM76="Muy Alta",AO76="Catastrófico")),"Extremo","")))),"")</f>
        <v>Alto</v>
      </c>
      <c r="AR76" s="1672"/>
      <c r="AS76" s="771" t="s">
        <v>922</v>
      </c>
      <c r="AT76" s="772" t="s">
        <v>595</v>
      </c>
      <c r="AU76" s="773" t="s">
        <v>923</v>
      </c>
    </row>
    <row r="77" spans="1:47" ht="18" hidden="1" customHeight="1" thickBot="1" x14ac:dyDescent="0.3">
      <c r="A77" s="1490"/>
      <c r="B77" s="1490"/>
      <c r="C77" s="1490"/>
      <c r="D77" s="1490"/>
      <c r="E77" s="1490"/>
      <c r="F77" s="1668"/>
      <c r="G77" s="1700"/>
      <c r="H77" s="1703"/>
      <c r="I77" s="1703"/>
      <c r="J77" s="1540"/>
      <c r="K77" s="1540"/>
      <c r="L77" s="1540"/>
      <c r="M77" s="1540"/>
      <c r="N77" s="1689"/>
      <c r="O77" s="1692"/>
      <c r="P77" s="1695"/>
      <c r="Q77" s="1532"/>
      <c r="R77" s="1534"/>
      <c r="S77" s="1552"/>
      <c r="T77" s="1554"/>
      <c r="U77" s="1554"/>
      <c r="V77" s="1678"/>
      <c r="W77" s="774"/>
      <c r="X77" s="792"/>
      <c r="Y77" s="683"/>
      <c r="Z77" s="683"/>
      <c r="AA77" s="683"/>
      <c r="AB77" s="683"/>
      <c r="AC77" s="683"/>
      <c r="AD77" s="683"/>
      <c r="AE77" s="828"/>
      <c r="AF77" s="829"/>
      <c r="AG77" s="684"/>
      <c r="AH77" s="769"/>
      <c r="AI77" s="814" t="str">
        <f>(IF(AH77="DÉBIL",0,IF(AH77="MODERADO",50,IF(AH77="FUERTE",100,""))))</f>
        <v/>
      </c>
      <c r="AJ77" s="814" t="str">
        <f>IFERROR((IF(AH77="FUERTE","NO",IF(OR(AH77="MODERADO",AH77="DÉBIL"),"SI",""))),"")</f>
        <v/>
      </c>
      <c r="AK77" s="1681"/>
      <c r="AL77" s="1560"/>
      <c r="AM77" s="1542"/>
      <c r="AN77" s="1544"/>
      <c r="AO77" s="1546"/>
      <c r="AP77" s="1544"/>
      <c r="AQ77" s="1548"/>
      <c r="AR77" s="1673"/>
      <c r="AS77" s="775"/>
      <c r="AT77" s="681"/>
      <c r="AU77" s="686"/>
    </row>
    <row r="78" spans="1:47" ht="18" hidden="1" customHeight="1" thickBot="1" x14ac:dyDescent="0.3">
      <c r="A78" s="1490"/>
      <c r="B78" s="1490"/>
      <c r="C78" s="1490"/>
      <c r="D78" s="1490"/>
      <c r="E78" s="1490"/>
      <c r="F78" s="1668"/>
      <c r="G78" s="1700"/>
      <c r="H78" s="1703"/>
      <c r="I78" s="1703"/>
      <c r="J78" s="1540"/>
      <c r="K78" s="1540"/>
      <c r="L78" s="1540"/>
      <c r="M78" s="1540"/>
      <c r="N78" s="1689"/>
      <c r="O78" s="1692"/>
      <c r="P78" s="1695"/>
      <c r="Q78" s="1532"/>
      <c r="R78" s="1534"/>
      <c r="S78" s="1552"/>
      <c r="T78" s="1554"/>
      <c r="U78" s="1554"/>
      <c r="V78" s="1678"/>
      <c r="W78" s="774"/>
      <c r="X78" s="792"/>
      <c r="Y78" s="683"/>
      <c r="Z78" s="683"/>
      <c r="AA78" s="683"/>
      <c r="AB78" s="683"/>
      <c r="AC78" s="683"/>
      <c r="AD78" s="683"/>
      <c r="AE78" s="828" t="str">
        <f>IFERROR(HLOOKUP($W78,Evaluación_diseño_control,10,FALSE),"")</f>
        <v/>
      </c>
      <c r="AF78" s="829" t="str">
        <f>IF(AND(AE78&gt;0,AE78&lt;=85),"DÉBIL",IF(AND(AE78&gt;85,AE78&lt;=95),"MODERADO",IF(AND(AE78&gt;95,AE78&lt;=100),"FUERTE","")))</f>
        <v/>
      </c>
      <c r="AG78" s="684"/>
      <c r="AH78" s="769" t="str">
        <f>IF(AND(AF78="FUERTE",AG78="FUERTE"),"FUERTE",IF(OR(AND(AF78="FUERTE",AG78="MODERADO"),AND(AF78="MODERADO",AG78="FUERTE"),AND(AF78="MODERADO",AG78="MODERADO")),"MODERADO",IF(OR(AND(AF78="FUERTE",AG78="DÉBIL"),AND(AF78="MODERADO",AG78="DÉBIL"),AND(AF78="DÉBIL",AG78="FUERTE"),AND(AF78="DÉBIL",AG78="MODERADO"),AND(AF78="DÉBIL",AG78="DÉBIL")),"DÉBIL","")))</f>
        <v/>
      </c>
      <c r="AI78" s="814" t="str">
        <f>(IF(AH78="DÉBIL",0,IF(AH78="MODERADO",50,IF(AH78="FUERTE",100,""))))</f>
        <v/>
      </c>
      <c r="AJ78" s="814" t="str">
        <f>IFERROR((IF(AH78="FUERTE","NO",IF(OR(AH78="MODERADO",AH78="DÉBIL"),"SI",""))),"")</f>
        <v/>
      </c>
      <c r="AK78" s="1681"/>
      <c r="AL78" s="1560"/>
      <c r="AM78" s="1542"/>
      <c r="AN78" s="1544"/>
      <c r="AO78" s="1546"/>
      <c r="AP78" s="1544"/>
      <c r="AQ78" s="1548"/>
      <c r="AR78" s="1673"/>
      <c r="AS78" s="775"/>
      <c r="AT78" s="681"/>
      <c r="AU78" s="686"/>
    </row>
    <row r="79" spans="1:47" ht="18" hidden="1" customHeight="1" thickBot="1" x14ac:dyDescent="0.3">
      <c r="A79" s="1490"/>
      <c r="B79" s="1490"/>
      <c r="C79" s="1490"/>
      <c r="D79" s="1490"/>
      <c r="E79" s="1490"/>
      <c r="F79" s="1668"/>
      <c r="G79" s="1700"/>
      <c r="H79" s="1703"/>
      <c r="I79" s="1703"/>
      <c r="J79" s="1540"/>
      <c r="K79" s="1540"/>
      <c r="L79" s="1540"/>
      <c r="M79" s="1540"/>
      <c r="N79" s="1689"/>
      <c r="O79" s="1692"/>
      <c r="P79" s="1695"/>
      <c r="Q79" s="1532"/>
      <c r="R79" s="1534"/>
      <c r="S79" s="1552"/>
      <c r="T79" s="1554"/>
      <c r="U79" s="1554"/>
      <c r="V79" s="1678"/>
      <c r="W79" s="774"/>
      <c r="X79" s="760"/>
      <c r="Y79" s="683"/>
      <c r="Z79" s="683"/>
      <c r="AA79" s="683"/>
      <c r="AB79" s="683"/>
      <c r="AC79" s="683"/>
      <c r="AD79" s="683"/>
      <c r="AE79" s="828" t="str">
        <f>IFERROR(HLOOKUP($W79,Evaluación_diseño_control,10,FALSE),"")</f>
        <v/>
      </c>
      <c r="AF79" s="829" t="str">
        <f>IF(AND(AE79&gt;0,AE79&lt;=85),"DÉBIL",IF(AND(AE79&gt;85,AE79&lt;=95),"MODERADO",IF(AND(AE79&gt;95,AE79&lt;=100),"FUERTE","")))</f>
        <v/>
      </c>
      <c r="AG79" s="684"/>
      <c r="AH79" s="769" t="str">
        <f>IF(AND(AF79="FUERTE",AG79="FUERTE"),"FUERTE",IF(OR(AND(AF79="FUERTE",AG79="MODERADO"),AND(AF79="MODERADO",AG79="FUERTE"),AND(AF79="MODERADO",AG79="MODERADO")),"MODERADO",IF(OR(AND(AF79="FUERTE",AG79="DEBIL"),AND(AF79="MODERADO",AG79="DEBIL"),AND(AF79="DEBIL",AG79="FUERTE"),AND(AF79="DEBIL",AG79="MODERADO"),AND(AF79="DEBIL",AG79="DEBIL")),"DEBIL","")))</f>
        <v/>
      </c>
      <c r="AI79" s="814" t="str">
        <f>(IF(AH79="DÉBIL",0,IF(AH79="MODERADO",50,IF(AH79="FUERTE",100,""))))</f>
        <v/>
      </c>
      <c r="AJ79" s="814" t="str">
        <f>IFERROR((IF(AH79="FUERTE","NO",IF(OR(AH79="MODERADO",AH79="DÉBIL"),"SI",""))),"")</f>
        <v/>
      </c>
      <c r="AK79" s="1681"/>
      <c r="AL79" s="1560"/>
      <c r="AM79" s="1542"/>
      <c r="AN79" s="1544"/>
      <c r="AO79" s="1546"/>
      <c r="AP79" s="1544"/>
      <c r="AQ79" s="1548"/>
      <c r="AR79" s="1673"/>
      <c r="AS79" s="775"/>
      <c r="AT79" s="681"/>
      <c r="AU79" s="686"/>
    </row>
    <row r="80" spans="1:47" ht="18" hidden="1" customHeight="1" thickBot="1" x14ac:dyDescent="0.3">
      <c r="A80" s="1490"/>
      <c r="B80" s="1490"/>
      <c r="C80" s="1490"/>
      <c r="D80" s="1490"/>
      <c r="E80" s="1490"/>
      <c r="F80" s="1669"/>
      <c r="G80" s="1701"/>
      <c r="H80" s="1704"/>
      <c r="I80" s="1704"/>
      <c r="J80" s="1705"/>
      <c r="K80" s="1705"/>
      <c r="L80" s="1705"/>
      <c r="M80" s="1612"/>
      <c r="N80" s="1690"/>
      <c r="O80" s="1693"/>
      <c r="P80" s="1696"/>
      <c r="Q80" s="1697"/>
      <c r="R80" s="1698"/>
      <c r="S80" s="1675"/>
      <c r="T80" s="1676"/>
      <c r="U80" s="1676"/>
      <c r="V80" s="1679"/>
      <c r="W80" s="776"/>
      <c r="X80" s="763"/>
      <c r="Y80" s="756"/>
      <c r="Z80" s="756"/>
      <c r="AA80" s="756"/>
      <c r="AB80" s="756"/>
      <c r="AC80" s="756"/>
      <c r="AD80" s="756"/>
      <c r="AE80" s="917" t="str">
        <f>IFERROR(HLOOKUP($W80,Evaluación_diseño_control,10,FALSE),"")</f>
        <v/>
      </c>
      <c r="AF80" s="918" t="str">
        <f>IF(AND(AE80&gt;0,AE80&lt;=85),"DÉBIL",IF(AND(AE80&gt;85,AE80&lt;=95),"MODERADO",IF(AND(AE80&gt;95,AE80&lt;=100),"FUERTE","")))</f>
        <v/>
      </c>
      <c r="AG80" s="757"/>
      <c r="AH80" s="770" t="str">
        <f>IF(AND(AF80="FUERTE",AG80="FUERTE"),"FUERTE",IF(OR(AND(AF80="FUERTE",AG80="MODERADO"),AND(AF80="MODERADO",AG80="FUERTE"),AND(AF80="MODERADO",AG80="MODERADO")),"MODERADO",IF(OR(AND(AF80="FUERTE",AG80="DEBIL"),AND(AF80="MODERADO",AG80="DEBIL"),AND(AF80="DEBIL",AG80="FUERTE"),AND(AF80="DEBIL",AG80="MODERADO"),AND(AF80="DEBIL",AG80="DEBIL")),"DEBIL","")))</f>
        <v/>
      </c>
      <c r="AI80" s="816" t="str">
        <f>(IF(AH80="DÉBIL",0,IF(AH80="MODERADO",50,IF(AH80="FUERTE",100,""))))</f>
        <v/>
      </c>
      <c r="AJ80" s="816" t="str">
        <f>IFERROR((IF(AH80="FUERTE","NO",IF(OR(AH80="MODERADO",AH80="DÉBIL"),"SI",""))),"")</f>
        <v/>
      </c>
      <c r="AK80" s="1682"/>
      <c r="AL80" s="1683"/>
      <c r="AM80" s="1686"/>
      <c r="AN80" s="1670"/>
      <c r="AO80" s="1687"/>
      <c r="AP80" s="1670"/>
      <c r="AQ80" s="1671"/>
      <c r="AR80" s="1674"/>
      <c r="AS80" s="777"/>
      <c r="AT80" s="754"/>
      <c r="AU80" s="758"/>
    </row>
    <row r="81" spans="1:47" ht="114.75" customHeight="1" thickBot="1" x14ac:dyDescent="0.3">
      <c r="A81" s="1386">
        <v>26</v>
      </c>
      <c r="B81" s="1684" t="s">
        <v>948</v>
      </c>
      <c r="C81" s="1684" t="s">
        <v>949</v>
      </c>
      <c r="D81" s="1684" t="s">
        <v>952</v>
      </c>
      <c r="E81" s="1684">
        <v>1</v>
      </c>
      <c r="F81" s="1643" t="str">
        <f>CONCATENATE(B81," ",C81," - ",D81," - ",E81)</f>
        <v>P. CID - RC - 1</v>
      </c>
      <c r="G81" s="1657" t="s">
        <v>9</v>
      </c>
      <c r="H81" s="1537" t="s">
        <v>58</v>
      </c>
      <c r="I81" s="1537" t="s">
        <v>130</v>
      </c>
      <c r="J81" s="1525" t="s">
        <v>612</v>
      </c>
      <c r="K81" s="1525" t="s">
        <v>88</v>
      </c>
      <c r="L81" s="1525" t="s">
        <v>613</v>
      </c>
      <c r="M81" s="1612" t="s">
        <v>514</v>
      </c>
      <c r="N81" s="1341" t="s">
        <v>614</v>
      </c>
      <c r="O81" s="1525" t="s">
        <v>149</v>
      </c>
      <c r="P81" s="1655">
        <v>1</v>
      </c>
      <c r="Q81" s="1309" t="s">
        <v>257</v>
      </c>
      <c r="R81" s="1656">
        <v>0.2</v>
      </c>
      <c r="S81" s="1650" t="s">
        <v>105</v>
      </c>
      <c r="T81" s="1651">
        <v>0.6</v>
      </c>
      <c r="U81" s="1651">
        <v>0.12</v>
      </c>
      <c r="V81" s="1652" t="s">
        <v>105</v>
      </c>
      <c r="W81" s="759">
        <v>1</v>
      </c>
      <c r="X81" s="790" t="s">
        <v>131</v>
      </c>
      <c r="Y81" s="696" t="s">
        <v>132</v>
      </c>
      <c r="Z81" s="696" t="s">
        <v>133</v>
      </c>
      <c r="AA81" s="696" t="s">
        <v>134</v>
      </c>
      <c r="AB81" s="696" t="s">
        <v>615</v>
      </c>
      <c r="AC81" s="696" t="s">
        <v>616</v>
      </c>
      <c r="AD81" s="696" t="s">
        <v>617</v>
      </c>
      <c r="AE81" s="862">
        <v>100</v>
      </c>
      <c r="AF81" s="863" t="s">
        <v>157</v>
      </c>
      <c r="AG81" s="697" t="s">
        <v>157</v>
      </c>
      <c r="AH81" s="768" t="s">
        <v>157</v>
      </c>
      <c r="AI81" s="812">
        <v>100</v>
      </c>
      <c r="AJ81" s="812" t="s">
        <v>158</v>
      </c>
      <c r="AK81" s="1653" t="s">
        <v>157</v>
      </c>
      <c r="AL81" s="1654">
        <v>0.2</v>
      </c>
      <c r="AM81" s="1645" t="s">
        <v>94</v>
      </c>
      <c r="AN81" s="1646">
        <v>0.2</v>
      </c>
      <c r="AO81" s="1647" t="s">
        <v>105</v>
      </c>
      <c r="AP81" s="1646">
        <v>0.6</v>
      </c>
      <c r="AQ81" s="1648" t="s">
        <v>105</v>
      </c>
      <c r="AR81" s="1649" t="s">
        <v>72</v>
      </c>
      <c r="AS81" s="696" t="s">
        <v>618</v>
      </c>
      <c r="AT81" s="759"/>
      <c r="AU81" s="700"/>
    </row>
    <row r="82" spans="1:47" ht="89.25" customHeight="1" thickBot="1" x14ac:dyDescent="0.3">
      <c r="A82" s="1386"/>
      <c r="B82" s="1685"/>
      <c r="C82" s="1685"/>
      <c r="D82" s="1685"/>
      <c r="E82" s="1685"/>
      <c r="F82" s="1591"/>
      <c r="G82" s="1620"/>
      <c r="H82" s="1622"/>
      <c r="I82" s="1622"/>
      <c r="J82" s="1613"/>
      <c r="K82" s="1613"/>
      <c r="L82" s="1613"/>
      <c r="M82" s="1613"/>
      <c r="N82" s="1613"/>
      <c r="O82" s="1613"/>
      <c r="P82" s="1615"/>
      <c r="Q82" s="1314"/>
      <c r="R82" s="1618"/>
      <c r="S82" s="1634"/>
      <c r="T82" s="1636"/>
      <c r="U82" s="1636"/>
      <c r="V82" s="1638"/>
      <c r="W82" s="754">
        <v>2</v>
      </c>
      <c r="X82" s="763" t="s">
        <v>619</v>
      </c>
      <c r="Y82" s="756" t="s">
        <v>132</v>
      </c>
      <c r="Z82" s="756" t="s">
        <v>620</v>
      </c>
      <c r="AA82" s="756" t="s">
        <v>621</v>
      </c>
      <c r="AB82" s="756" t="s">
        <v>622</v>
      </c>
      <c r="AC82" s="756" t="s">
        <v>623</v>
      </c>
      <c r="AD82" s="756" t="s">
        <v>624</v>
      </c>
      <c r="AE82" s="917">
        <v>100</v>
      </c>
      <c r="AF82" s="918" t="s">
        <v>157</v>
      </c>
      <c r="AG82" s="757" t="s">
        <v>157</v>
      </c>
      <c r="AH82" s="770" t="s">
        <v>157</v>
      </c>
      <c r="AI82" s="816">
        <v>100</v>
      </c>
      <c r="AJ82" s="816" t="s">
        <v>158</v>
      </c>
      <c r="AK82" s="1640"/>
      <c r="AL82" s="1642"/>
      <c r="AM82" s="1624"/>
      <c r="AN82" s="1626"/>
      <c r="AO82" s="1628"/>
      <c r="AP82" s="1626"/>
      <c r="AQ82" s="1630"/>
      <c r="AR82" s="1632"/>
      <c r="AS82" s="756" t="s">
        <v>625</v>
      </c>
      <c r="AT82" s="754"/>
      <c r="AU82" s="758"/>
    </row>
  </sheetData>
  <sheetProtection algorithmName="SHA-512" hashValue="wXZtIBVt4ItrHS6j2TIUk4dDAEigWTaOUPpIHtQV1ImCsVQKJRGXdz8vTAq7EVYudJlmt/cfVoQrBLNLHKBvWg==" saltValue="gGvi+AUhj9y3tbBClasERQ==" spinCount="100000" sheet="1" objects="1" scenarios="1" formatCells="0" formatRows="0"/>
  <autoFilter ref="F14:BU82">
    <filterColumn colId="25" showButton="0"/>
    <filterColumn colId="28" showButton="0"/>
  </autoFilter>
  <mergeCells count="716">
    <mergeCell ref="AM81:AM82"/>
    <mergeCell ref="AN81:AN82"/>
    <mergeCell ref="AO81:AO82"/>
    <mergeCell ref="AP81:AP82"/>
    <mergeCell ref="AQ81:AQ82"/>
    <mergeCell ref="AR81:AR82"/>
    <mergeCell ref="S81:S82"/>
    <mergeCell ref="T81:T82"/>
    <mergeCell ref="U81:U82"/>
    <mergeCell ref="V81:V82"/>
    <mergeCell ref="AK81:AK82"/>
    <mergeCell ref="AL81:AL82"/>
    <mergeCell ref="M81:M82"/>
    <mergeCell ref="N81:N82"/>
    <mergeCell ref="O81:O82"/>
    <mergeCell ref="P81:P82"/>
    <mergeCell ref="Q81:Q82"/>
    <mergeCell ref="R81:R82"/>
    <mergeCell ref="G81:G82"/>
    <mergeCell ref="H81:H82"/>
    <mergeCell ref="I81:I82"/>
    <mergeCell ref="J81:J82"/>
    <mergeCell ref="K81:K82"/>
    <mergeCell ref="L81:L82"/>
    <mergeCell ref="A81:A82"/>
    <mergeCell ref="B81:B82"/>
    <mergeCell ref="C81:C82"/>
    <mergeCell ref="D81:D82"/>
    <mergeCell ref="E81:E82"/>
    <mergeCell ref="F81:F82"/>
    <mergeCell ref="AM76:AM80"/>
    <mergeCell ref="AN76:AN80"/>
    <mergeCell ref="AO76:AO80"/>
    <mergeCell ref="M76:M80"/>
    <mergeCell ref="N76:N80"/>
    <mergeCell ref="O76:O80"/>
    <mergeCell ref="P76:P80"/>
    <mergeCell ref="Q76:Q80"/>
    <mergeCell ref="R76:R80"/>
    <mergeCell ref="G76:G80"/>
    <mergeCell ref="H76:H80"/>
    <mergeCell ref="I76:I80"/>
    <mergeCell ref="J76:J80"/>
    <mergeCell ref="K76:K80"/>
    <mergeCell ref="L76:L80"/>
    <mergeCell ref="A76:A80"/>
    <mergeCell ref="B76:B80"/>
    <mergeCell ref="C76:C80"/>
    <mergeCell ref="AP76:AP80"/>
    <mergeCell ref="AQ76:AQ80"/>
    <mergeCell ref="AR76:AR80"/>
    <mergeCell ref="S76:S80"/>
    <mergeCell ref="T76:T80"/>
    <mergeCell ref="U76:U80"/>
    <mergeCell ref="V76:V80"/>
    <mergeCell ref="AK76:AK80"/>
    <mergeCell ref="AL76:AL80"/>
    <mergeCell ref="D76:D80"/>
    <mergeCell ref="E76:E80"/>
    <mergeCell ref="F76:F80"/>
    <mergeCell ref="AM74:AM75"/>
    <mergeCell ref="AN74:AN75"/>
    <mergeCell ref="AO74:AO75"/>
    <mergeCell ref="AP74:AP75"/>
    <mergeCell ref="AQ74:AQ75"/>
    <mergeCell ref="AR74:AR75"/>
    <mergeCell ref="S74:S75"/>
    <mergeCell ref="T74:T75"/>
    <mergeCell ref="U74:U75"/>
    <mergeCell ref="V74:V75"/>
    <mergeCell ref="AK74:AK75"/>
    <mergeCell ref="AL74:AL75"/>
    <mergeCell ref="M74:M75"/>
    <mergeCell ref="N74:N75"/>
    <mergeCell ref="O74:O75"/>
    <mergeCell ref="P74:P75"/>
    <mergeCell ref="Q74:Q75"/>
    <mergeCell ref="R74:R75"/>
    <mergeCell ref="G74:G75"/>
    <mergeCell ref="H74:H75"/>
    <mergeCell ref="I74:I75"/>
    <mergeCell ref="J74:J75"/>
    <mergeCell ref="K74:K75"/>
    <mergeCell ref="L74:L75"/>
    <mergeCell ref="A74:A75"/>
    <mergeCell ref="B74:B75"/>
    <mergeCell ref="C74:C75"/>
    <mergeCell ref="D74:D75"/>
    <mergeCell ref="E74:E75"/>
    <mergeCell ref="F74:F75"/>
    <mergeCell ref="AM70:AM73"/>
    <mergeCell ref="AN70:AN73"/>
    <mergeCell ref="AO70:AO73"/>
    <mergeCell ref="AP70:AP73"/>
    <mergeCell ref="AQ70:AQ73"/>
    <mergeCell ref="AR70:AR73"/>
    <mergeCell ref="S70:S73"/>
    <mergeCell ref="T70:T73"/>
    <mergeCell ref="U70:U73"/>
    <mergeCell ref="V70:V73"/>
    <mergeCell ref="AK70:AK73"/>
    <mergeCell ref="AL70:AL73"/>
    <mergeCell ref="M70:M73"/>
    <mergeCell ref="N70:N73"/>
    <mergeCell ref="O70:O73"/>
    <mergeCell ref="P70:P73"/>
    <mergeCell ref="Q70:Q73"/>
    <mergeCell ref="R70:R73"/>
    <mergeCell ref="G70:G73"/>
    <mergeCell ref="H70:H73"/>
    <mergeCell ref="I70:I73"/>
    <mergeCell ref="J70:J73"/>
    <mergeCell ref="K70:K73"/>
    <mergeCell ref="L70:L73"/>
    <mergeCell ref="A70:A73"/>
    <mergeCell ref="B70:B73"/>
    <mergeCell ref="C70:C73"/>
    <mergeCell ref="D70:D73"/>
    <mergeCell ref="E70:E73"/>
    <mergeCell ref="F70:F73"/>
    <mergeCell ref="AM68:AM69"/>
    <mergeCell ref="AN68:AN69"/>
    <mergeCell ref="AO68:AO69"/>
    <mergeCell ref="M68:M69"/>
    <mergeCell ref="N68:N69"/>
    <mergeCell ref="O68:O69"/>
    <mergeCell ref="P68:P69"/>
    <mergeCell ref="Q68:Q69"/>
    <mergeCell ref="R68:R69"/>
    <mergeCell ref="G68:G69"/>
    <mergeCell ref="H68:H69"/>
    <mergeCell ref="I68:I69"/>
    <mergeCell ref="J68:J69"/>
    <mergeCell ref="K68:K69"/>
    <mergeCell ref="L68:L69"/>
    <mergeCell ref="A68:A69"/>
    <mergeCell ref="B68:B69"/>
    <mergeCell ref="C68:C69"/>
    <mergeCell ref="AP68:AP69"/>
    <mergeCell ref="AQ68:AQ69"/>
    <mergeCell ref="AR68:AR69"/>
    <mergeCell ref="S68:S69"/>
    <mergeCell ref="T68:T69"/>
    <mergeCell ref="U68:U69"/>
    <mergeCell ref="V68:V69"/>
    <mergeCell ref="AK68:AK69"/>
    <mergeCell ref="AL68:AL69"/>
    <mergeCell ref="D68:D69"/>
    <mergeCell ref="E68:E69"/>
    <mergeCell ref="F68:F69"/>
    <mergeCell ref="AM65:AM67"/>
    <mergeCell ref="AN65:AN67"/>
    <mergeCell ref="AO65:AO67"/>
    <mergeCell ref="AP65:AP67"/>
    <mergeCell ref="AQ65:AQ67"/>
    <mergeCell ref="AR65:AR67"/>
    <mergeCell ref="S65:S67"/>
    <mergeCell ref="T65:T67"/>
    <mergeCell ref="U65:U67"/>
    <mergeCell ref="V65:V67"/>
    <mergeCell ref="AK65:AK67"/>
    <mergeCell ref="AL65:AL67"/>
    <mergeCell ref="M65:M67"/>
    <mergeCell ref="N65:N67"/>
    <mergeCell ref="O65:O67"/>
    <mergeCell ref="P65:P67"/>
    <mergeCell ref="Q65:Q67"/>
    <mergeCell ref="R65:R67"/>
    <mergeCell ref="G65:G67"/>
    <mergeCell ref="H65:H67"/>
    <mergeCell ref="I65:I67"/>
    <mergeCell ref="J65:J67"/>
    <mergeCell ref="K65:K67"/>
    <mergeCell ref="L65:L67"/>
    <mergeCell ref="A65:A67"/>
    <mergeCell ref="B65:B67"/>
    <mergeCell ref="C65:C67"/>
    <mergeCell ref="D65:D67"/>
    <mergeCell ref="E65:E67"/>
    <mergeCell ref="F65:F67"/>
    <mergeCell ref="AM63:AM64"/>
    <mergeCell ref="AN63:AN64"/>
    <mergeCell ref="AO63:AO64"/>
    <mergeCell ref="AP63:AP64"/>
    <mergeCell ref="AQ63:AQ64"/>
    <mergeCell ref="AR63:AR64"/>
    <mergeCell ref="S63:S64"/>
    <mergeCell ref="T63:T64"/>
    <mergeCell ref="U63:U64"/>
    <mergeCell ref="V63:V64"/>
    <mergeCell ref="AK63:AK64"/>
    <mergeCell ref="AL63:AL64"/>
    <mergeCell ref="M63:M64"/>
    <mergeCell ref="N63:N64"/>
    <mergeCell ref="O63:O64"/>
    <mergeCell ref="P63:P64"/>
    <mergeCell ref="Q63:Q64"/>
    <mergeCell ref="R63:R64"/>
    <mergeCell ref="G63:G64"/>
    <mergeCell ref="H63:H64"/>
    <mergeCell ref="I63:I64"/>
    <mergeCell ref="J63:J64"/>
    <mergeCell ref="K63:K64"/>
    <mergeCell ref="L63:L64"/>
    <mergeCell ref="A63:A64"/>
    <mergeCell ref="B63:B64"/>
    <mergeCell ref="C63:C64"/>
    <mergeCell ref="D63:D64"/>
    <mergeCell ref="E63:E64"/>
    <mergeCell ref="F63:F64"/>
    <mergeCell ref="AM60:AM62"/>
    <mergeCell ref="AN60:AN62"/>
    <mergeCell ref="AO60:AO62"/>
    <mergeCell ref="M60:M62"/>
    <mergeCell ref="N60:N62"/>
    <mergeCell ref="O60:O62"/>
    <mergeCell ref="P60:P62"/>
    <mergeCell ref="Q60:Q62"/>
    <mergeCell ref="R60:R62"/>
    <mergeCell ref="G60:G62"/>
    <mergeCell ref="H60:H62"/>
    <mergeCell ref="I60:I62"/>
    <mergeCell ref="J60:J62"/>
    <mergeCell ref="K60:K62"/>
    <mergeCell ref="L60:L62"/>
    <mergeCell ref="A60:A62"/>
    <mergeCell ref="B60:B62"/>
    <mergeCell ref="C60:C62"/>
    <mergeCell ref="AP60:AP62"/>
    <mergeCell ref="AQ60:AQ62"/>
    <mergeCell ref="AR60:AR62"/>
    <mergeCell ref="S60:S62"/>
    <mergeCell ref="T60:T62"/>
    <mergeCell ref="U60:U62"/>
    <mergeCell ref="V60:V62"/>
    <mergeCell ref="AK60:AK62"/>
    <mergeCell ref="AL60:AL62"/>
    <mergeCell ref="D60:D62"/>
    <mergeCell ref="E60:E62"/>
    <mergeCell ref="F60:F62"/>
    <mergeCell ref="AM57:AM59"/>
    <mergeCell ref="AN57:AN59"/>
    <mergeCell ref="AO57:AO59"/>
    <mergeCell ref="AP57:AP59"/>
    <mergeCell ref="AQ57:AQ59"/>
    <mergeCell ref="AR57:AR59"/>
    <mergeCell ref="S57:S59"/>
    <mergeCell ref="T57:T59"/>
    <mergeCell ref="U57:U59"/>
    <mergeCell ref="V57:V59"/>
    <mergeCell ref="AK57:AK59"/>
    <mergeCell ref="AL57:AL59"/>
    <mergeCell ref="M57:M59"/>
    <mergeCell ref="N57:N59"/>
    <mergeCell ref="O57:O59"/>
    <mergeCell ref="P57:P59"/>
    <mergeCell ref="Q57:Q59"/>
    <mergeCell ref="R57:R59"/>
    <mergeCell ref="G57:G59"/>
    <mergeCell ref="H57:H59"/>
    <mergeCell ref="I57:I59"/>
    <mergeCell ref="J57:J59"/>
    <mergeCell ref="K57:K59"/>
    <mergeCell ref="L57:L59"/>
    <mergeCell ref="A57:A59"/>
    <mergeCell ref="B57:B59"/>
    <mergeCell ref="C57:C59"/>
    <mergeCell ref="D57:D59"/>
    <mergeCell ref="E57:E59"/>
    <mergeCell ref="F57:F59"/>
    <mergeCell ref="AM54:AM56"/>
    <mergeCell ref="AN54:AN56"/>
    <mergeCell ref="AO54:AO56"/>
    <mergeCell ref="AP54:AP56"/>
    <mergeCell ref="AQ54:AQ56"/>
    <mergeCell ref="AR54:AR56"/>
    <mergeCell ref="S54:S56"/>
    <mergeCell ref="T54:T56"/>
    <mergeCell ref="U54:U56"/>
    <mergeCell ref="V54:V56"/>
    <mergeCell ref="AK54:AK56"/>
    <mergeCell ref="AL54:AL56"/>
    <mergeCell ref="M54:M56"/>
    <mergeCell ref="N54:N56"/>
    <mergeCell ref="O54:O56"/>
    <mergeCell ref="P54:P56"/>
    <mergeCell ref="Q54:Q56"/>
    <mergeCell ref="R54:R56"/>
    <mergeCell ref="G54:G56"/>
    <mergeCell ref="H54:H56"/>
    <mergeCell ref="I54:I56"/>
    <mergeCell ref="J54:J56"/>
    <mergeCell ref="K54:K56"/>
    <mergeCell ref="L54:L56"/>
    <mergeCell ref="A54:A56"/>
    <mergeCell ref="B54:B56"/>
    <mergeCell ref="C54:C56"/>
    <mergeCell ref="D54:D56"/>
    <mergeCell ref="E54:E56"/>
    <mergeCell ref="F54:F56"/>
    <mergeCell ref="AM52:AM53"/>
    <mergeCell ref="AN52:AN53"/>
    <mergeCell ref="AO52:AO53"/>
    <mergeCell ref="M52:M53"/>
    <mergeCell ref="N52:N53"/>
    <mergeCell ref="O52:O53"/>
    <mergeCell ref="P52:P53"/>
    <mergeCell ref="Q52:Q53"/>
    <mergeCell ref="R52:R53"/>
    <mergeCell ref="G52:G53"/>
    <mergeCell ref="H52:H53"/>
    <mergeCell ref="I52:I53"/>
    <mergeCell ref="J52:J53"/>
    <mergeCell ref="K52:K53"/>
    <mergeCell ref="L52:L53"/>
    <mergeCell ref="A52:A53"/>
    <mergeCell ref="B52:B53"/>
    <mergeCell ref="C52:C53"/>
    <mergeCell ref="AP52:AP53"/>
    <mergeCell ref="AQ52:AQ53"/>
    <mergeCell ref="AR52:AR53"/>
    <mergeCell ref="S52:S53"/>
    <mergeCell ref="T52:T53"/>
    <mergeCell ref="U52:U53"/>
    <mergeCell ref="V52:V53"/>
    <mergeCell ref="AK52:AK53"/>
    <mergeCell ref="AL52:AL53"/>
    <mergeCell ref="D52:D53"/>
    <mergeCell ref="E52:E53"/>
    <mergeCell ref="F52:F53"/>
    <mergeCell ref="AM48:AM51"/>
    <mergeCell ref="AN48:AN51"/>
    <mergeCell ref="AO48:AO51"/>
    <mergeCell ref="AP48:AP51"/>
    <mergeCell ref="AQ48:AQ51"/>
    <mergeCell ref="AR48:AR51"/>
    <mergeCell ref="S48:S51"/>
    <mergeCell ref="T48:T51"/>
    <mergeCell ref="U48:U51"/>
    <mergeCell ref="V48:V51"/>
    <mergeCell ref="AK48:AK51"/>
    <mergeCell ref="AL48:AL51"/>
    <mergeCell ref="M48:M51"/>
    <mergeCell ref="N48:N51"/>
    <mergeCell ref="O48:O51"/>
    <mergeCell ref="P48:P51"/>
    <mergeCell ref="Q48:Q51"/>
    <mergeCell ref="R48:R51"/>
    <mergeCell ref="G48:G51"/>
    <mergeCell ref="H48:H51"/>
    <mergeCell ref="I48:I51"/>
    <mergeCell ref="J48:J51"/>
    <mergeCell ref="K48:K51"/>
    <mergeCell ref="L48:L51"/>
    <mergeCell ref="A48:A51"/>
    <mergeCell ref="B48:B51"/>
    <mergeCell ref="C48:C51"/>
    <mergeCell ref="D48:D51"/>
    <mergeCell ref="E48:E51"/>
    <mergeCell ref="F48:F51"/>
    <mergeCell ref="AM45:AM47"/>
    <mergeCell ref="AN45:AN47"/>
    <mergeCell ref="AO45:AO47"/>
    <mergeCell ref="AP45:AP47"/>
    <mergeCell ref="AQ45:AQ47"/>
    <mergeCell ref="AR45:AR47"/>
    <mergeCell ref="S45:S47"/>
    <mergeCell ref="T45:T47"/>
    <mergeCell ref="U45:U47"/>
    <mergeCell ref="V45:V47"/>
    <mergeCell ref="AK45:AK47"/>
    <mergeCell ref="AL45:AL47"/>
    <mergeCell ref="M45:M47"/>
    <mergeCell ref="N45:N47"/>
    <mergeCell ref="O45:O47"/>
    <mergeCell ref="P45:P47"/>
    <mergeCell ref="Q45:Q47"/>
    <mergeCell ref="R45:R47"/>
    <mergeCell ref="G45:G47"/>
    <mergeCell ref="H45:H47"/>
    <mergeCell ref="I45:I47"/>
    <mergeCell ref="J45:J47"/>
    <mergeCell ref="K45:K47"/>
    <mergeCell ref="L45:L47"/>
    <mergeCell ref="A45:A47"/>
    <mergeCell ref="B45:B47"/>
    <mergeCell ref="C45:C47"/>
    <mergeCell ref="D45:D47"/>
    <mergeCell ref="E45:E47"/>
    <mergeCell ref="F45:F47"/>
    <mergeCell ref="AM39:AM43"/>
    <mergeCell ref="AN39:AN43"/>
    <mergeCell ref="AO39:AO43"/>
    <mergeCell ref="M39:M43"/>
    <mergeCell ref="N39:N43"/>
    <mergeCell ref="O39:O43"/>
    <mergeCell ref="P39:P43"/>
    <mergeCell ref="Q39:Q43"/>
    <mergeCell ref="R39:R43"/>
    <mergeCell ref="G39:G43"/>
    <mergeCell ref="H39:H43"/>
    <mergeCell ref="I39:I43"/>
    <mergeCell ref="J39:J43"/>
    <mergeCell ref="K39:K43"/>
    <mergeCell ref="L39:L43"/>
    <mergeCell ref="A39:A43"/>
    <mergeCell ref="B39:B43"/>
    <mergeCell ref="C39:C43"/>
    <mergeCell ref="AP39:AP43"/>
    <mergeCell ref="AQ39:AQ43"/>
    <mergeCell ref="AR39:AR43"/>
    <mergeCell ref="S39:S43"/>
    <mergeCell ref="T39:T43"/>
    <mergeCell ref="U39:U43"/>
    <mergeCell ref="V39:V43"/>
    <mergeCell ref="AK39:AK43"/>
    <mergeCell ref="AL39:AL43"/>
    <mergeCell ref="D39:D43"/>
    <mergeCell ref="E39:E43"/>
    <mergeCell ref="F39:F43"/>
    <mergeCell ref="AM35:AM36"/>
    <mergeCell ref="AN35:AN36"/>
    <mergeCell ref="AO35:AO36"/>
    <mergeCell ref="AP35:AP36"/>
    <mergeCell ref="AQ35:AQ36"/>
    <mergeCell ref="AR35:AR36"/>
    <mergeCell ref="S35:S36"/>
    <mergeCell ref="T35:T36"/>
    <mergeCell ref="U35:U36"/>
    <mergeCell ref="V35:V36"/>
    <mergeCell ref="AK35:AK36"/>
    <mergeCell ref="AL35:AL36"/>
    <mergeCell ref="M35:M36"/>
    <mergeCell ref="N35:N36"/>
    <mergeCell ref="O35:O36"/>
    <mergeCell ref="P35:P36"/>
    <mergeCell ref="Q35:Q36"/>
    <mergeCell ref="R35:R36"/>
    <mergeCell ref="G35:G36"/>
    <mergeCell ref="H35:H36"/>
    <mergeCell ref="I35:I36"/>
    <mergeCell ref="J35:J36"/>
    <mergeCell ref="K35:K36"/>
    <mergeCell ref="L35:L36"/>
    <mergeCell ref="A35:A36"/>
    <mergeCell ref="B35:B36"/>
    <mergeCell ref="C35:C36"/>
    <mergeCell ref="D35:D36"/>
    <mergeCell ref="E35:E36"/>
    <mergeCell ref="F35:F36"/>
    <mergeCell ref="AM33:AM34"/>
    <mergeCell ref="AN33:AN34"/>
    <mergeCell ref="AO33:AO34"/>
    <mergeCell ref="AP33:AP34"/>
    <mergeCell ref="AQ33:AQ34"/>
    <mergeCell ref="AR33:AR34"/>
    <mergeCell ref="S33:S34"/>
    <mergeCell ref="T33:T34"/>
    <mergeCell ref="U33:U34"/>
    <mergeCell ref="V33:V34"/>
    <mergeCell ref="AK33:AK34"/>
    <mergeCell ref="AL33:AL34"/>
    <mergeCell ref="M33:M34"/>
    <mergeCell ref="N33:N34"/>
    <mergeCell ref="O33:O34"/>
    <mergeCell ref="P33:P34"/>
    <mergeCell ref="Q33:Q34"/>
    <mergeCell ref="R33:R34"/>
    <mergeCell ref="G33:G34"/>
    <mergeCell ref="H33:H34"/>
    <mergeCell ref="I33:I34"/>
    <mergeCell ref="J33:J34"/>
    <mergeCell ref="K33:K34"/>
    <mergeCell ref="L33:L34"/>
    <mergeCell ref="A33:A34"/>
    <mergeCell ref="B33:B34"/>
    <mergeCell ref="C33:C34"/>
    <mergeCell ref="D33:D34"/>
    <mergeCell ref="E33:E34"/>
    <mergeCell ref="F33:F34"/>
    <mergeCell ref="AM27:AM31"/>
    <mergeCell ref="AN27:AN31"/>
    <mergeCell ref="AO27:AO31"/>
    <mergeCell ref="M27:M31"/>
    <mergeCell ref="N27:N31"/>
    <mergeCell ref="O27:O31"/>
    <mergeCell ref="P27:P31"/>
    <mergeCell ref="Q27:Q31"/>
    <mergeCell ref="R27:R31"/>
    <mergeCell ref="G27:G31"/>
    <mergeCell ref="H27:H31"/>
    <mergeCell ref="I27:I31"/>
    <mergeCell ref="J27:J31"/>
    <mergeCell ref="K27:K31"/>
    <mergeCell ref="L27:L31"/>
    <mergeCell ref="A27:A31"/>
    <mergeCell ref="B27:B31"/>
    <mergeCell ref="C27:C31"/>
    <mergeCell ref="AP27:AP31"/>
    <mergeCell ref="AQ27:AQ31"/>
    <mergeCell ref="AR27:AR31"/>
    <mergeCell ref="S27:S31"/>
    <mergeCell ref="T27:T31"/>
    <mergeCell ref="U27:U31"/>
    <mergeCell ref="V27:V31"/>
    <mergeCell ref="AK27:AK31"/>
    <mergeCell ref="AL27:AL31"/>
    <mergeCell ref="D27:D31"/>
    <mergeCell ref="E27:E31"/>
    <mergeCell ref="F27:F31"/>
    <mergeCell ref="AM24:AM26"/>
    <mergeCell ref="AN24:AN26"/>
    <mergeCell ref="AO24:AO26"/>
    <mergeCell ref="AP24:AP26"/>
    <mergeCell ref="AQ24:AQ26"/>
    <mergeCell ref="AR24:AR26"/>
    <mergeCell ref="S24:S26"/>
    <mergeCell ref="T24:T26"/>
    <mergeCell ref="U24:U26"/>
    <mergeCell ref="V24:V26"/>
    <mergeCell ref="AK24:AK26"/>
    <mergeCell ref="AL24:AL26"/>
    <mergeCell ref="M24:M26"/>
    <mergeCell ref="N24:N26"/>
    <mergeCell ref="O24:O26"/>
    <mergeCell ref="P24:P26"/>
    <mergeCell ref="Q24:Q26"/>
    <mergeCell ref="R24:R26"/>
    <mergeCell ref="G24:G26"/>
    <mergeCell ref="H24:H26"/>
    <mergeCell ref="I24:I26"/>
    <mergeCell ref="J24:J26"/>
    <mergeCell ref="K24:K26"/>
    <mergeCell ref="L24:L26"/>
    <mergeCell ref="A24:A26"/>
    <mergeCell ref="B24:B26"/>
    <mergeCell ref="C24:C26"/>
    <mergeCell ref="D24:D26"/>
    <mergeCell ref="E24:E26"/>
    <mergeCell ref="F24:F26"/>
    <mergeCell ref="AM22:AM23"/>
    <mergeCell ref="AN22:AN23"/>
    <mergeCell ref="AO22:AO23"/>
    <mergeCell ref="AP22:AP23"/>
    <mergeCell ref="AQ22:AQ23"/>
    <mergeCell ref="AR22:AR23"/>
    <mergeCell ref="S22:S23"/>
    <mergeCell ref="T22:T23"/>
    <mergeCell ref="U22:U23"/>
    <mergeCell ref="V22:V23"/>
    <mergeCell ref="AK22:AK23"/>
    <mergeCell ref="AL22:AL23"/>
    <mergeCell ref="M22:M23"/>
    <mergeCell ref="N22:N23"/>
    <mergeCell ref="O22:O23"/>
    <mergeCell ref="P22:P23"/>
    <mergeCell ref="Q22:Q23"/>
    <mergeCell ref="R22:R23"/>
    <mergeCell ref="G22:G23"/>
    <mergeCell ref="H22:H23"/>
    <mergeCell ref="I22:I23"/>
    <mergeCell ref="J22:J23"/>
    <mergeCell ref="K22:K23"/>
    <mergeCell ref="L22:L23"/>
    <mergeCell ref="A22:A23"/>
    <mergeCell ref="B22:B23"/>
    <mergeCell ref="C22:C23"/>
    <mergeCell ref="D22:D23"/>
    <mergeCell ref="E22:E23"/>
    <mergeCell ref="F22:F23"/>
    <mergeCell ref="AM20:AM21"/>
    <mergeCell ref="AN20:AN21"/>
    <mergeCell ref="AO20:AO21"/>
    <mergeCell ref="M20:M21"/>
    <mergeCell ref="N20:N21"/>
    <mergeCell ref="O20:O21"/>
    <mergeCell ref="P20:P21"/>
    <mergeCell ref="Q20:Q21"/>
    <mergeCell ref="R20:R21"/>
    <mergeCell ref="G20:G21"/>
    <mergeCell ref="H20:H21"/>
    <mergeCell ref="I20:I21"/>
    <mergeCell ref="J20:J21"/>
    <mergeCell ref="K20:K21"/>
    <mergeCell ref="L20:L21"/>
    <mergeCell ref="A20:A21"/>
    <mergeCell ref="B20:B21"/>
    <mergeCell ref="C20:C21"/>
    <mergeCell ref="AP20:AP21"/>
    <mergeCell ref="AQ20:AQ21"/>
    <mergeCell ref="AR20:AR21"/>
    <mergeCell ref="S20:S21"/>
    <mergeCell ref="T20:T21"/>
    <mergeCell ref="U20:U21"/>
    <mergeCell ref="V20:V21"/>
    <mergeCell ref="AK20:AK21"/>
    <mergeCell ref="AL20:AL21"/>
    <mergeCell ref="D20:D21"/>
    <mergeCell ref="E20:E21"/>
    <mergeCell ref="F20:F21"/>
    <mergeCell ref="AM18:AM19"/>
    <mergeCell ref="AN18:AN19"/>
    <mergeCell ref="AO18:AO19"/>
    <mergeCell ref="AP18:AP19"/>
    <mergeCell ref="AQ18:AQ19"/>
    <mergeCell ref="AR18:AR19"/>
    <mergeCell ref="S18:S19"/>
    <mergeCell ref="T18:T19"/>
    <mergeCell ref="U18:U19"/>
    <mergeCell ref="V18:V19"/>
    <mergeCell ref="AK18:AK19"/>
    <mergeCell ref="AL18:AL19"/>
    <mergeCell ref="M18:M19"/>
    <mergeCell ref="N18:N19"/>
    <mergeCell ref="O18:O19"/>
    <mergeCell ref="P18:P19"/>
    <mergeCell ref="Q18:Q19"/>
    <mergeCell ref="R18:R19"/>
    <mergeCell ref="G18:G19"/>
    <mergeCell ref="H18:H19"/>
    <mergeCell ref="I18:I19"/>
    <mergeCell ref="J18:J19"/>
    <mergeCell ref="K18:K19"/>
    <mergeCell ref="L18:L19"/>
    <mergeCell ref="AO15:AO17"/>
    <mergeCell ref="AP15:AP17"/>
    <mergeCell ref="AQ15:AQ17"/>
    <mergeCell ref="AR15:AR17"/>
    <mergeCell ref="A18:A19"/>
    <mergeCell ref="B18:B19"/>
    <mergeCell ref="C18:C19"/>
    <mergeCell ref="D18:D19"/>
    <mergeCell ref="E18:E19"/>
    <mergeCell ref="F18:F19"/>
    <mergeCell ref="U15:U17"/>
    <mergeCell ref="V15:V17"/>
    <mergeCell ref="AK15:AK17"/>
    <mergeCell ref="AL15:AL17"/>
    <mergeCell ref="AM15:AM17"/>
    <mergeCell ref="AN15:AN17"/>
    <mergeCell ref="O15:O17"/>
    <mergeCell ref="P15:P17"/>
    <mergeCell ref="Q15:Q17"/>
    <mergeCell ref="R15:R17"/>
    <mergeCell ref="S15:S17"/>
    <mergeCell ref="T15:T17"/>
    <mergeCell ref="I15:I17"/>
    <mergeCell ref="J15:J17"/>
    <mergeCell ref="K15:K17"/>
    <mergeCell ref="L15:L17"/>
    <mergeCell ref="M15:M17"/>
    <mergeCell ref="N15:N17"/>
    <mergeCell ref="AT13:AT14"/>
    <mergeCell ref="AU13:AU14"/>
    <mergeCell ref="AO13:AO14"/>
    <mergeCell ref="AP13:AP14"/>
    <mergeCell ref="AQ13:AQ14"/>
    <mergeCell ref="AR13:AR14"/>
    <mergeCell ref="AS13:AS14"/>
    <mergeCell ref="W13:W14"/>
    <mergeCell ref="X13:X14"/>
    <mergeCell ref="Y13:Y14"/>
    <mergeCell ref="N13:N14"/>
    <mergeCell ref="O13:O14"/>
    <mergeCell ref="P13:P14"/>
    <mergeCell ref="Q13:Q14"/>
    <mergeCell ref="R13:R14"/>
    <mergeCell ref="S13:S14"/>
    <mergeCell ref="A15:A17"/>
    <mergeCell ref="B15:B17"/>
    <mergeCell ref="C15:C17"/>
    <mergeCell ref="D15:D17"/>
    <mergeCell ref="E15:E17"/>
    <mergeCell ref="F15:F17"/>
    <mergeCell ref="G15:G17"/>
    <mergeCell ref="H15:H17"/>
    <mergeCell ref="AN13:AN14"/>
    <mergeCell ref="AG13:AG14"/>
    <mergeCell ref="AH13:AI14"/>
    <mergeCell ref="AJ13:AJ14"/>
    <mergeCell ref="AK13:AK14"/>
    <mergeCell ref="AL13:AL14"/>
    <mergeCell ref="AM13:AM14"/>
    <mergeCell ref="Z13:Z14"/>
    <mergeCell ref="AA13:AA14"/>
    <mergeCell ref="AB13:AB14"/>
    <mergeCell ref="AC13:AC14"/>
    <mergeCell ref="AD13:AD14"/>
    <mergeCell ref="AE13:AF14"/>
    <mergeCell ref="T13:T14"/>
    <mergeCell ref="U13:U14"/>
    <mergeCell ref="V13:V14"/>
    <mergeCell ref="F13:F14"/>
    <mergeCell ref="G13:G14"/>
    <mergeCell ref="H13:H14"/>
    <mergeCell ref="I13:I14"/>
    <mergeCell ref="J13:J14"/>
    <mergeCell ref="K13:K14"/>
    <mergeCell ref="L13:L14"/>
    <mergeCell ref="M13:M14"/>
    <mergeCell ref="F9:G9"/>
    <mergeCell ref="M9:N9"/>
    <mergeCell ref="H2:AR5"/>
    <mergeCell ref="M10:N10"/>
    <mergeCell ref="O10:Q10"/>
    <mergeCell ref="F11:J11"/>
    <mergeCell ref="K11:W11"/>
    <mergeCell ref="F12:O12"/>
    <mergeCell ref="P12:V12"/>
    <mergeCell ref="W12:AK12"/>
    <mergeCell ref="G7:J7"/>
    <mergeCell ref="K7:W7"/>
    <mergeCell ref="AL12:AR12"/>
    <mergeCell ref="AS12:AU12"/>
    <mergeCell ref="O9:Q9"/>
    <mergeCell ref="AS2:AV5"/>
  </mergeCells>
  <conditionalFormatting sqref="Q81 Q44:Q69">
    <cfRule type="cellIs" dxfId="1019" priority="980" operator="equal">
      <formula>"Rara vez"</formula>
    </cfRule>
    <cfRule type="cellIs" dxfId="1018" priority="1004" operator="equal">
      <formula>"Improbable"</formula>
    </cfRule>
    <cfRule type="cellIs" dxfId="1017" priority="1005" operator="equal">
      <formula>"Posible"</formula>
    </cfRule>
    <cfRule type="cellIs" dxfId="1016" priority="1006" operator="equal">
      <formula>"Probable"</formula>
    </cfRule>
    <cfRule type="cellIs" dxfId="1015" priority="1007" operator="equal">
      <formula>"Casi seguro"</formula>
    </cfRule>
    <cfRule type="cellIs" dxfId="1014" priority="1008" operator="equal">
      <formula>"Muy Baja"</formula>
    </cfRule>
  </conditionalFormatting>
  <conditionalFormatting sqref="U81 T44:U69 AO44:AO69">
    <cfRule type="cellIs" dxfId="1013" priority="999" operator="equal">
      <formula>"Catastrófico"</formula>
    </cfRule>
    <cfRule type="cellIs" dxfId="1012" priority="1000" operator="equal">
      <formula>"Mayor"</formula>
    </cfRule>
    <cfRule type="cellIs" dxfId="1011" priority="1001" operator="equal">
      <formula>"Moderado"</formula>
    </cfRule>
    <cfRule type="cellIs" dxfId="1010" priority="1002" operator="equal">
      <formula>"Menor"</formula>
    </cfRule>
    <cfRule type="cellIs" dxfId="1009" priority="1003" operator="equal">
      <formula>"Leve"</formula>
    </cfRule>
  </conditionalFormatting>
  <conditionalFormatting sqref="V81 V44:V69 AQ44:AQ69">
    <cfRule type="cellIs" dxfId="1008" priority="995" operator="equal">
      <formula>"Extremo"</formula>
    </cfRule>
    <cfRule type="cellIs" dxfId="1007" priority="996" operator="equal">
      <formula>"Alto"</formula>
    </cfRule>
    <cfRule type="cellIs" dxfId="1006" priority="997" operator="equal">
      <formula>"Moderado"</formula>
    </cfRule>
    <cfRule type="cellIs" dxfId="1005" priority="998" operator="equal">
      <formula>"Bajo"</formula>
    </cfRule>
  </conditionalFormatting>
  <conditionalFormatting sqref="AM81 AM44:AM69">
    <cfRule type="cellIs" dxfId="1004" priority="990" operator="equal">
      <formula>"Muy Alta"</formula>
    </cfRule>
    <cfRule type="cellIs" dxfId="1003" priority="991" operator="equal">
      <formula>"Alta"</formula>
    </cfRule>
    <cfRule type="cellIs" dxfId="1002" priority="992" operator="equal">
      <formula>"Media"</formula>
    </cfRule>
    <cfRule type="cellIs" dxfId="1001" priority="993" operator="equal">
      <formula>"Baja"</formula>
    </cfRule>
    <cfRule type="cellIs" dxfId="1000" priority="994" operator="equal">
      <formula>"Muy Baja"</formula>
    </cfRule>
  </conditionalFormatting>
  <conditionalFormatting sqref="AO81">
    <cfRule type="cellIs" dxfId="999" priority="985" operator="equal">
      <formula>"Catastrófico"</formula>
    </cfRule>
    <cfRule type="cellIs" dxfId="998" priority="986" operator="equal">
      <formula>"Mayor"</formula>
    </cfRule>
    <cfRule type="cellIs" dxfId="997" priority="987" operator="equal">
      <formula>"Moderado"</formula>
    </cfRule>
    <cfRule type="cellIs" dxfId="996" priority="988" operator="equal">
      <formula>"Menor"</formula>
    </cfRule>
    <cfRule type="cellIs" dxfId="995" priority="989" operator="equal">
      <formula>"Leve"</formula>
    </cfRule>
  </conditionalFormatting>
  <conditionalFormatting sqref="AQ81">
    <cfRule type="cellIs" dxfId="994" priority="981" operator="equal">
      <formula>"Extremo"</formula>
    </cfRule>
    <cfRule type="cellIs" dxfId="993" priority="982" operator="equal">
      <formula>"Alto"</formula>
    </cfRule>
    <cfRule type="cellIs" dxfId="992" priority="983" operator="equal">
      <formula>"Moderado"</formula>
    </cfRule>
    <cfRule type="cellIs" dxfId="991" priority="984" operator="equal">
      <formula>"Bajo"</formula>
    </cfRule>
  </conditionalFormatting>
  <conditionalFormatting sqref="S81 S44:S69">
    <cfRule type="cellIs" dxfId="990" priority="972" operator="equal">
      <formula>"Moderado"</formula>
    </cfRule>
    <cfRule type="cellIs" dxfId="989" priority="973" operator="equal">
      <formula>"Mayor"</formula>
    </cfRule>
    <cfRule type="cellIs" dxfId="988" priority="979" operator="equal">
      <formula>"Catastrófico"</formula>
    </cfRule>
  </conditionalFormatting>
  <conditionalFormatting sqref="T81">
    <cfRule type="cellIs" dxfId="987" priority="974" operator="equal">
      <formula>"Catastrófico"</formula>
    </cfRule>
    <cfRule type="cellIs" dxfId="986" priority="975" operator="equal">
      <formula>"Mayor"</formula>
    </cfRule>
    <cfRule type="cellIs" dxfId="985" priority="976" operator="equal">
      <formula>"Moderado"</formula>
    </cfRule>
    <cfRule type="cellIs" dxfId="984" priority="977" operator="equal">
      <formula>"Menor"</formula>
    </cfRule>
    <cfRule type="cellIs" dxfId="983" priority="978" operator="equal">
      <formula>"Leve"</formula>
    </cfRule>
  </conditionalFormatting>
  <conditionalFormatting sqref="AH24:AH26 AF24:AF26 AH44:AH75 AF44:AF75 AF81:AF82 AH81:AH82 AF35:AF38 AH35:AH38">
    <cfRule type="cellIs" dxfId="982" priority="969" operator="equal">
      <formula>"DÉBIL"</formula>
    </cfRule>
    <cfRule type="cellIs" dxfId="981" priority="970" operator="equal">
      <formula>"MODERADO"</formula>
    </cfRule>
    <cfRule type="cellIs" dxfId="980" priority="971" operator="equal">
      <formula>"FUERTE"</formula>
    </cfRule>
  </conditionalFormatting>
  <conditionalFormatting sqref="AK24:AK26 AK44:AK75 AK81:AK82 AK35:AK38">
    <cfRule type="cellIs" dxfId="979" priority="966" operator="equal">
      <formula>"MODERADO"</formula>
    </cfRule>
    <cfRule type="cellIs" dxfId="978" priority="967" operator="equal">
      <formula>"DÉBIL"</formula>
    </cfRule>
    <cfRule type="cellIs" dxfId="977" priority="968" operator="equal">
      <formula>"FUERTE"</formula>
    </cfRule>
  </conditionalFormatting>
  <conditionalFormatting sqref="AQ18">
    <cfRule type="cellIs" dxfId="976" priority="938" operator="equal">
      <formula>"Extremo"</formula>
    </cfRule>
    <cfRule type="cellIs" dxfId="975" priority="939" operator="equal">
      <formula>"Alto"</formula>
    </cfRule>
    <cfRule type="cellIs" dxfId="974" priority="940" operator="equal">
      <formula>"Moderado"</formula>
    </cfRule>
    <cfRule type="cellIs" dxfId="973" priority="941" operator="equal">
      <formula>"Bajo"</formula>
    </cfRule>
  </conditionalFormatting>
  <conditionalFormatting sqref="Q18">
    <cfRule type="cellIs" dxfId="972" priority="937" operator="equal">
      <formula>"Rara vez"</formula>
    </cfRule>
    <cfRule type="cellIs" dxfId="971" priority="961" operator="equal">
      <formula>"Improbable"</formula>
    </cfRule>
    <cfRule type="cellIs" dxfId="970" priority="962" operator="equal">
      <formula>"Posible"</formula>
    </cfRule>
    <cfRule type="cellIs" dxfId="969" priority="963" operator="equal">
      <formula>"Probable"</formula>
    </cfRule>
    <cfRule type="cellIs" dxfId="968" priority="964" operator="equal">
      <formula>"Casi seguro"</formula>
    </cfRule>
    <cfRule type="cellIs" dxfId="967" priority="965" operator="equal">
      <formula>"Muy Baja"</formula>
    </cfRule>
  </conditionalFormatting>
  <conditionalFormatting sqref="U18">
    <cfRule type="cellIs" dxfId="966" priority="956" operator="equal">
      <formula>"Catastrófico"</formula>
    </cfRule>
    <cfRule type="cellIs" dxfId="965" priority="957" operator="equal">
      <formula>"Mayor"</formula>
    </cfRule>
    <cfRule type="cellIs" dxfId="964" priority="958" operator="equal">
      <formula>"Moderado"</formula>
    </cfRule>
    <cfRule type="cellIs" dxfId="963" priority="959" operator="equal">
      <formula>"Menor"</formula>
    </cfRule>
    <cfRule type="cellIs" dxfId="962" priority="960" operator="equal">
      <formula>"Leve"</formula>
    </cfRule>
  </conditionalFormatting>
  <conditionalFormatting sqref="V18">
    <cfRule type="cellIs" dxfId="961" priority="952" operator="equal">
      <formula>"Extremo"</formula>
    </cfRule>
    <cfRule type="cellIs" dxfId="960" priority="953" operator="equal">
      <formula>"Alto"</formula>
    </cfRule>
    <cfRule type="cellIs" dxfId="959" priority="954" operator="equal">
      <formula>"Moderado"</formula>
    </cfRule>
    <cfRule type="cellIs" dxfId="958" priority="955" operator="equal">
      <formula>"Bajo"</formula>
    </cfRule>
  </conditionalFormatting>
  <conditionalFormatting sqref="AM18">
    <cfRule type="cellIs" dxfId="957" priority="947" operator="equal">
      <formula>"Muy Alta"</formula>
    </cfRule>
    <cfRule type="cellIs" dxfId="956" priority="948" operator="equal">
      <formula>"Alta"</formula>
    </cfRule>
    <cfRule type="cellIs" dxfId="955" priority="949" operator="equal">
      <formula>"Media"</formula>
    </cfRule>
    <cfRule type="cellIs" dxfId="954" priority="950" operator="equal">
      <formula>"Baja"</formula>
    </cfRule>
    <cfRule type="cellIs" dxfId="953" priority="951" operator="equal">
      <formula>"Muy Baja"</formula>
    </cfRule>
  </conditionalFormatting>
  <conditionalFormatting sqref="AO18">
    <cfRule type="cellIs" dxfId="952" priority="942" operator="equal">
      <formula>"Catastrófico"</formula>
    </cfRule>
    <cfRule type="cellIs" dxfId="951" priority="943" operator="equal">
      <formula>"Mayor"</formula>
    </cfRule>
    <cfRule type="cellIs" dxfId="950" priority="944" operator="equal">
      <formula>"Moderado"</formula>
    </cfRule>
    <cfRule type="cellIs" dxfId="949" priority="945" operator="equal">
      <formula>"Menor"</formula>
    </cfRule>
    <cfRule type="cellIs" dxfId="948" priority="946" operator="equal">
      <formula>"Leve"</formula>
    </cfRule>
  </conditionalFormatting>
  <conditionalFormatting sqref="S18">
    <cfRule type="cellIs" dxfId="947" priority="929" operator="equal">
      <formula>"Moderado"</formula>
    </cfRule>
    <cfRule type="cellIs" dxfId="946" priority="930" operator="equal">
      <formula>"Mayor"</formula>
    </cfRule>
    <cfRule type="cellIs" dxfId="945" priority="936" operator="equal">
      <formula>"Catastrófico"</formula>
    </cfRule>
  </conditionalFormatting>
  <conditionalFormatting sqref="T18">
    <cfRule type="cellIs" dxfId="944" priority="931" operator="equal">
      <formula>"Catastrófico"</formula>
    </cfRule>
    <cfRule type="cellIs" dxfId="943" priority="932" operator="equal">
      <formula>"Mayor"</formula>
    </cfRule>
    <cfRule type="cellIs" dxfId="942" priority="933" operator="equal">
      <formula>"Moderado"</formula>
    </cfRule>
    <cfRule type="cellIs" dxfId="941" priority="934" operator="equal">
      <formula>"Menor"</formula>
    </cfRule>
    <cfRule type="cellIs" dxfId="940" priority="935" operator="equal">
      <formula>"Leve"</formula>
    </cfRule>
  </conditionalFormatting>
  <conditionalFormatting sqref="AF18:AF21 AH18:AH21">
    <cfRule type="cellIs" dxfId="939" priority="926" operator="equal">
      <formula>"DÉBIL"</formula>
    </cfRule>
    <cfRule type="cellIs" dxfId="938" priority="927" operator="equal">
      <formula>"MODERADO"</formula>
    </cfRule>
    <cfRule type="cellIs" dxfId="937" priority="928" operator="equal">
      <formula>"FUERTE"</formula>
    </cfRule>
  </conditionalFormatting>
  <conditionalFormatting sqref="AK18:AK21">
    <cfRule type="cellIs" dxfId="936" priority="923" operator="equal">
      <formula>"MODERADO"</formula>
    </cfRule>
    <cfRule type="cellIs" dxfId="935" priority="924" operator="equal">
      <formula>"DÉBIL"</formula>
    </cfRule>
    <cfRule type="cellIs" dxfId="934" priority="925" operator="equal">
      <formula>"FUERTE"</formula>
    </cfRule>
  </conditionalFormatting>
  <conditionalFormatting sqref="Q22">
    <cfRule type="cellIs" dxfId="933" priority="894" operator="equal">
      <formula>"Rara vez"</formula>
    </cfRule>
    <cfRule type="cellIs" dxfId="932" priority="918" operator="equal">
      <formula>"Improbable"</formula>
    </cfRule>
    <cfRule type="cellIs" dxfId="931" priority="919" operator="equal">
      <formula>"Posible"</formula>
    </cfRule>
    <cfRule type="cellIs" dxfId="930" priority="920" operator="equal">
      <formula>"Probable"</formula>
    </cfRule>
    <cfRule type="cellIs" dxfId="929" priority="921" operator="equal">
      <formula>"Casi seguro"</formula>
    </cfRule>
    <cfRule type="cellIs" dxfId="928" priority="922" operator="equal">
      <formula>"Muy Baja"</formula>
    </cfRule>
  </conditionalFormatting>
  <conditionalFormatting sqref="U22">
    <cfRule type="cellIs" dxfId="927" priority="913" operator="equal">
      <formula>"Catastrófico"</formula>
    </cfRule>
    <cfRule type="cellIs" dxfId="926" priority="914" operator="equal">
      <formula>"Mayor"</formula>
    </cfRule>
    <cfRule type="cellIs" dxfId="925" priority="915" operator="equal">
      <formula>"Moderado"</formula>
    </cfRule>
    <cfRule type="cellIs" dxfId="924" priority="916" operator="equal">
      <formula>"Menor"</formula>
    </cfRule>
    <cfRule type="cellIs" dxfId="923" priority="917" operator="equal">
      <formula>"Leve"</formula>
    </cfRule>
  </conditionalFormatting>
  <conditionalFormatting sqref="V22">
    <cfRule type="cellIs" dxfId="922" priority="909" operator="equal">
      <formula>"Extremo"</formula>
    </cfRule>
    <cfRule type="cellIs" dxfId="921" priority="910" operator="equal">
      <formula>"Alto"</formula>
    </cfRule>
    <cfRule type="cellIs" dxfId="920" priority="911" operator="equal">
      <formula>"Moderado"</formula>
    </cfRule>
    <cfRule type="cellIs" dxfId="919" priority="912" operator="equal">
      <formula>"Bajo"</formula>
    </cfRule>
  </conditionalFormatting>
  <conditionalFormatting sqref="AM22">
    <cfRule type="cellIs" dxfId="918" priority="904" operator="equal">
      <formula>"Muy Alta"</formula>
    </cfRule>
    <cfRule type="cellIs" dxfId="917" priority="905" operator="equal">
      <formula>"Alta"</formula>
    </cfRule>
    <cfRule type="cellIs" dxfId="916" priority="906" operator="equal">
      <formula>"Media"</formula>
    </cfRule>
    <cfRule type="cellIs" dxfId="915" priority="907" operator="equal">
      <formula>"Baja"</formula>
    </cfRule>
    <cfRule type="cellIs" dxfId="914" priority="908" operator="equal">
      <formula>"Muy Baja"</formula>
    </cfRule>
  </conditionalFormatting>
  <conditionalFormatting sqref="AO22">
    <cfRule type="cellIs" dxfId="913" priority="899" operator="equal">
      <formula>"Catastrófico"</formula>
    </cfRule>
    <cfRule type="cellIs" dxfId="912" priority="900" operator="equal">
      <formula>"Mayor"</formula>
    </cfRule>
    <cfRule type="cellIs" dxfId="911" priority="901" operator="equal">
      <formula>"Moderado"</formula>
    </cfRule>
    <cfRule type="cellIs" dxfId="910" priority="902" operator="equal">
      <formula>"Menor"</formula>
    </cfRule>
    <cfRule type="cellIs" dxfId="909" priority="903" operator="equal">
      <formula>"Leve"</formula>
    </cfRule>
  </conditionalFormatting>
  <conditionalFormatting sqref="AQ22">
    <cfRule type="cellIs" dxfId="908" priority="895" operator="equal">
      <formula>"Extremo"</formula>
    </cfRule>
    <cfRule type="cellIs" dxfId="907" priority="896" operator="equal">
      <formula>"Alto"</formula>
    </cfRule>
    <cfRule type="cellIs" dxfId="906" priority="897" operator="equal">
      <formula>"Moderado"</formula>
    </cfRule>
    <cfRule type="cellIs" dxfId="905" priority="898" operator="equal">
      <formula>"Bajo"</formula>
    </cfRule>
  </conditionalFormatting>
  <conditionalFormatting sqref="S22">
    <cfRule type="cellIs" dxfId="904" priority="886" operator="equal">
      <formula>"Moderado"</formula>
    </cfRule>
    <cfRule type="cellIs" dxfId="903" priority="887" operator="equal">
      <formula>"Mayor"</formula>
    </cfRule>
    <cfRule type="cellIs" dxfId="902" priority="893" operator="equal">
      <formula>"Catastrófico"</formula>
    </cfRule>
  </conditionalFormatting>
  <conditionalFormatting sqref="T22">
    <cfRule type="cellIs" dxfId="901" priority="888" operator="equal">
      <formula>"Catastrófico"</formula>
    </cfRule>
    <cfRule type="cellIs" dxfId="900" priority="889" operator="equal">
      <formula>"Mayor"</formula>
    </cfRule>
    <cfRule type="cellIs" dxfId="899" priority="890" operator="equal">
      <formula>"Moderado"</formula>
    </cfRule>
    <cfRule type="cellIs" dxfId="898" priority="891" operator="equal">
      <formula>"Menor"</formula>
    </cfRule>
    <cfRule type="cellIs" dxfId="897" priority="892" operator="equal">
      <formula>"Leve"</formula>
    </cfRule>
  </conditionalFormatting>
  <conditionalFormatting sqref="AQ24">
    <cfRule type="cellIs" dxfId="896" priority="852" operator="equal">
      <formula>"Extremo"</formula>
    </cfRule>
    <cfRule type="cellIs" dxfId="895" priority="853" operator="equal">
      <formula>"Alto"</formula>
    </cfRule>
    <cfRule type="cellIs" dxfId="894" priority="854" operator="equal">
      <formula>"Moderado"</formula>
    </cfRule>
    <cfRule type="cellIs" dxfId="893" priority="855" operator="equal">
      <formula>"Bajo"</formula>
    </cfRule>
  </conditionalFormatting>
  <conditionalFormatting sqref="AF22:AF23 AH22:AH23">
    <cfRule type="cellIs" dxfId="892" priority="883" operator="equal">
      <formula>"DÉBIL"</formula>
    </cfRule>
    <cfRule type="cellIs" dxfId="891" priority="884" operator="equal">
      <formula>"MODERADO"</formula>
    </cfRule>
    <cfRule type="cellIs" dxfId="890" priority="885" operator="equal">
      <formula>"FUERTE"</formula>
    </cfRule>
  </conditionalFormatting>
  <conditionalFormatting sqref="AK22:AK23">
    <cfRule type="cellIs" dxfId="889" priority="880" operator="equal">
      <formula>"MODERADO"</formula>
    </cfRule>
    <cfRule type="cellIs" dxfId="888" priority="881" operator="equal">
      <formula>"DÉBIL"</formula>
    </cfRule>
    <cfRule type="cellIs" dxfId="887" priority="882" operator="equal">
      <formula>"FUERTE"</formula>
    </cfRule>
  </conditionalFormatting>
  <conditionalFormatting sqref="Q24">
    <cfRule type="cellIs" dxfId="886" priority="851" operator="equal">
      <formula>"Rara vez"</formula>
    </cfRule>
    <cfRule type="cellIs" dxfId="885" priority="875" operator="equal">
      <formula>"Improbable"</formula>
    </cfRule>
    <cfRule type="cellIs" dxfId="884" priority="876" operator="equal">
      <formula>"Posible"</formula>
    </cfRule>
    <cfRule type="cellIs" dxfId="883" priority="877" operator="equal">
      <formula>"Probable"</formula>
    </cfRule>
    <cfRule type="cellIs" dxfId="882" priority="878" operator="equal">
      <formula>"Casi seguro"</formula>
    </cfRule>
    <cfRule type="cellIs" dxfId="881" priority="879" operator="equal">
      <formula>"Muy Baja"</formula>
    </cfRule>
  </conditionalFormatting>
  <conditionalFormatting sqref="U24">
    <cfRule type="cellIs" dxfId="880" priority="870" operator="equal">
      <formula>"Catastrófico"</formula>
    </cfRule>
    <cfRule type="cellIs" dxfId="879" priority="871" operator="equal">
      <formula>"Mayor"</formula>
    </cfRule>
    <cfRule type="cellIs" dxfId="878" priority="872" operator="equal">
      <formula>"Moderado"</formula>
    </cfRule>
    <cfRule type="cellIs" dxfId="877" priority="873" operator="equal">
      <formula>"Menor"</formula>
    </cfRule>
    <cfRule type="cellIs" dxfId="876" priority="874" operator="equal">
      <formula>"Leve"</formula>
    </cfRule>
  </conditionalFormatting>
  <conditionalFormatting sqref="V24">
    <cfRule type="cellIs" dxfId="875" priority="866" operator="equal">
      <formula>"Extremo"</formula>
    </cfRule>
    <cfRule type="cellIs" dxfId="874" priority="867" operator="equal">
      <formula>"Alto"</formula>
    </cfRule>
    <cfRule type="cellIs" dxfId="873" priority="868" operator="equal">
      <formula>"Moderado"</formula>
    </cfRule>
    <cfRule type="cellIs" dxfId="872" priority="869" operator="equal">
      <formula>"Bajo"</formula>
    </cfRule>
  </conditionalFormatting>
  <conditionalFormatting sqref="AM24">
    <cfRule type="cellIs" dxfId="871" priority="861" operator="equal">
      <formula>"Muy Alta"</formula>
    </cfRule>
    <cfRule type="cellIs" dxfId="870" priority="862" operator="equal">
      <formula>"Alta"</formula>
    </cfRule>
    <cfRule type="cellIs" dxfId="869" priority="863" operator="equal">
      <formula>"Media"</formula>
    </cfRule>
    <cfRule type="cellIs" dxfId="868" priority="864" operator="equal">
      <formula>"Baja"</formula>
    </cfRule>
    <cfRule type="cellIs" dxfId="867" priority="865" operator="equal">
      <formula>"Muy Baja"</formula>
    </cfRule>
  </conditionalFormatting>
  <conditionalFormatting sqref="AO24">
    <cfRule type="cellIs" dxfId="866" priority="856" operator="equal">
      <formula>"Catastrófico"</formula>
    </cfRule>
    <cfRule type="cellIs" dxfId="865" priority="857" operator="equal">
      <formula>"Mayor"</formula>
    </cfRule>
    <cfRule type="cellIs" dxfId="864" priority="858" operator="equal">
      <formula>"Moderado"</formula>
    </cfRule>
    <cfRule type="cellIs" dxfId="863" priority="859" operator="equal">
      <formula>"Menor"</formula>
    </cfRule>
    <cfRule type="cellIs" dxfId="862" priority="860" operator="equal">
      <formula>"Leve"</formula>
    </cfRule>
  </conditionalFormatting>
  <conditionalFormatting sqref="S24">
    <cfRule type="cellIs" dxfId="861" priority="843" operator="equal">
      <formula>"Moderado"</formula>
    </cfRule>
    <cfRule type="cellIs" dxfId="860" priority="844" operator="equal">
      <formula>"Mayor"</formula>
    </cfRule>
    <cfRule type="cellIs" dxfId="859" priority="850" operator="equal">
      <formula>"Catastrófico"</formula>
    </cfRule>
  </conditionalFormatting>
  <conditionalFormatting sqref="T24">
    <cfRule type="cellIs" dxfId="858" priority="845" operator="equal">
      <formula>"Catastrófico"</formula>
    </cfRule>
    <cfRule type="cellIs" dxfId="857" priority="846" operator="equal">
      <formula>"Mayor"</formula>
    </cfRule>
    <cfRule type="cellIs" dxfId="856" priority="847" operator="equal">
      <formula>"Moderado"</formula>
    </cfRule>
    <cfRule type="cellIs" dxfId="855" priority="848" operator="equal">
      <formula>"Menor"</formula>
    </cfRule>
    <cfRule type="cellIs" dxfId="854" priority="849" operator="equal">
      <formula>"Leve"</formula>
    </cfRule>
  </conditionalFormatting>
  <conditionalFormatting sqref="Q45">
    <cfRule type="cellIs" dxfId="853" priority="814" operator="equal">
      <formula>"Rara vez"</formula>
    </cfRule>
    <cfRule type="cellIs" dxfId="852" priority="838" operator="equal">
      <formula>"Improbable"</formula>
    </cfRule>
    <cfRule type="cellIs" dxfId="851" priority="839" operator="equal">
      <formula>"Posible"</formula>
    </cfRule>
    <cfRule type="cellIs" dxfId="850" priority="840" operator="equal">
      <formula>"Probable"</formula>
    </cfRule>
    <cfRule type="cellIs" dxfId="849" priority="841" operator="equal">
      <formula>"Casi seguro"</formula>
    </cfRule>
    <cfRule type="cellIs" dxfId="848" priority="842" operator="equal">
      <formula>"Muy Baja"</formula>
    </cfRule>
  </conditionalFormatting>
  <conditionalFormatting sqref="U45">
    <cfRule type="cellIs" dxfId="847" priority="833" operator="equal">
      <formula>"Catastrófico"</formula>
    </cfRule>
    <cfRule type="cellIs" dxfId="846" priority="834" operator="equal">
      <formula>"Mayor"</formula>
    </cfRule>
    <cfRule type="cellIs" dxfId="845" priority="835" operator="equal">
      <formula>"Moderado"</formula>
    </cfRule>
    <cfRule type="cellIs" dxfId="844" priority="836" operator="equal">
      <formula>"Menor"</formula>
    </cfRule>
    <cfRule type="cellIs" dxfId="843" priority="837" operator="equal">
      <formula>"Leve"</formula>
    </cfRule>
  </conditionalFormatting>
  <conditionalFormatting sqref="V45">
    <cfRule type="cellIs" dxfId="842" priority="829" operator="equal">
      <formula>"Extremo"</formula>
    </cfRule>
    <cfRule type="cellIs" dxfId="841" priority="830" operator="equal">
      <formula>"Alto"</formula>
    </cfRule>
    <cfRule type="cellIs" dxfId="840" priority="831" operator="equal">
      <formula>"Moderado"</formula>
    </cfRule>
    <cfRule type="cellIs" dxfId="839" priority="832" operator="equal">
      <formula>"Bajo"</formula>
    </cfRule>
  </conditionalFormatting>
  <conditionalFormatting sqref="AM45">
    <cfRule type="cellIs" dxfId="838" priority="824" operator="equal">
      <formula>"Muy Alta"</formula>
    </cfRule>
    <cfRule type="cellIs" dxfId="837" priority="825" operator="equal">
      <formula>"Alta"</formula>
    </cfRule>
    <cfRule type="cellIs" dxfId="836" priority="826" operator="equal">
      <formula>"Media"</formula>
    </cfRule>
    <cfRule type="cellIs" dxfId="835" priority="827" operator="equal">
      <formula>"Baja"</formula>
    </cfRule>
    <cfRule type="cellIs" dxfId="834" priority="828" operator="equal">
      <formula>"Muy Baja"</formula>
    </cfRule>
  </conditionalFormatting>
  <conditionalFormatting sqref="AO45">
    <cfRule type="cellIs" dxfId="833" priority="819" operator="equal">
      <formula>"Catastrófico"</formula>
    </cfRule>
    <cfRule type="cellIs" dxfId="832" priority="820" operator="equal">
      <formula>"Mayor"</formula>
    </cfRule>
    <cfRule type="cellIs" dxfId="831" priority="821" operator="equal">
      <formula>"Moderado"</formula>
    </cfRule>
    <cfRule type="cellIs" dxfId="830" priority="822" operator="equal">
      <formula>"Menor"</formula>
    </cfRule>
    <cfRule type="cellIs" dxfId="829" priority="823" operator="equal">
      <formula>"Leve"</formula>
    </cfRule>
  </conditionalFormatting>
  <conditionalFormatting sqref="AQ45">
    <cfRule type="cellIs" dxfId="828" priority="815" operator="equal">
      <formula>"Extremo"</formula>
    </cfRule>
    <cfRule type="cellIs" dxfId="827" priority="816" operator="equal">
      <formula>"Alto"</formula>
    </cfRule>
    <cfRule type="cellIs" dxfId="826" priority="817" operator="equal">
      <formula>"Moderado"</formula>
    </cfRule>
    <cfRule type="cellIs" dxfId="825" priority="818" operator="equal">
      <formula>"Bajo"</formula>
    </cfRule>
  </conditionalFormatting>
  <conditionalFormatting sqref="S45">
    <cfRule type="cellIs" dxfId="824" priority="806" operator="equal">
      <formula>"Moderado"</formula>
    </cfRule>
    <cfRule type="cellIs" dxfId="823" priority="807" operator="equal">
      <formula>"Mayor"</formula>
    </cfRule>
    <cfRule type="cellIs" dxfId="822" priority="813" operator="equal">
      <formula>"Catastrófico"</formula>
    </cfRule>
  </conditionalFormatting>
  <conditionalFormatting sqref="T45">
    <cfRule type="cellIs" dxfId="821" priority="808" operator="equal">
      <formula>"Catastrófico"</formula>
    </cfRule>
    <cfRule type="cellIs" dxfId="820" priority="809" operator="equal">
      <formula>"Mayor"</formula>
    </cfRule>
    <cfRule type="cellIs" dxfId="819" priority="810" operator="equal">
      <formula>"Moderado"</formula>
    </cfRule>
    <cfRule type="cellIs" dxfId="818" priority="811" operator="equal">
      <formula>"Menor"</formula>
    </cfRule>
    <cfRule type="cellIs" dxfId="817" priority="812" operator="equal">
      <formula>"Leve"</formula>
    </cfRule>
  </conditionalFormatting>
  <conditionalFormatting sqref="AQ48 AQ52">
    <cfRule type="cellIs" dxfId="816" priority="772" operator="equal">
      <formula>"Extremo"</formula>
    </cfRule>
    <cfRule type="cellIs" dxfId="815" priority="773" operator="equal">
      <formula>"Alto"</formula>
    </cfRule>
    <cfRule type="cellIs" dxfId="814" priority="774" operator="equal">
      <formula>"Moderado"</formula>
    </cfRule>
    <cfRule type="cellIs" dxfId="813" priority="775" operator="equal">
      <formula>"Bajo"</formula>
    </cfRule>
  </conditionalFormatting>
  <conditionalFormatting sqref="AF45:AF47 AH45:AH47">
    <cfRule type="cellIs" dxfId="812" priority="803" operator="equal">
      <formula>"DÉBIL"</formula>
    </cfRule>
    <cfRule type="cellIs" dxfId="811" priority="804" operator="equal">
      <formula>"MODERADO"</formula>
    </cfRule>
    <cfRule type="cellIs" dxfId="810" priority="805" operator="equal">
      <formula>"FUERTE"</formula>
    </cfRule>
  </conditionalFormatting>
  <conditionalFormatting sqref="AK45:AK47">
    <cfRule type="cellIs" dxfId="809" priority="800" operator="equal">
      <formula>"MODERADO"</formula>
    </cfRule>
    <cfRule type="cellIs" dxfId="808" priority="801" operator="equal">
      <formula>"DÉBIL"</formula>
    </cfRule>
    <cfRule type="cellIs" dxfId="807" priority="802" operator="equal">
      <formula>"FUERTE"</formula>
    </cfRule>
  </conditionalFormatting>
  <conditionalFormatting sqref="Q48 Q52">
    <cfRule type="cellIs" dxfId="806" priority="771" operator="equal">
      <formula>"Rara vez"</formula>
    </cfRule>
    <cfRule type="cellIs" dxfId="805" priority="795" operator="equal">
      <formula>"Improbable"</formula>
    </cfRule>
    <cfRule type="cellIs" dxfId="804" priority="796" operator="equal">
      <formula>"Posible"</formula>
    </cfRule>
    <cfRule type="cellIs" dxfId="803" priority="797" operator="equal">
      <formula>"Probable"</formula>
    </cfRule>
    <cfRule type="cellIs" dxfId="802" priority="798" operator="equal">
      <formula>"Casi seguro"</formula>
    </cfRule>
    <cfRule type="cellIs" dxfId="801" priority="799" operator="equal">
      <formula>"Muy Baja"</formula>
    </cfRule>
  </conditionalFormatting>
  <conditionalFormatting sqref="U48 U52">
    <cfRule type="cellIs" dxfId="800" priority="790" operator="equal">
      <formula>"Catastrófico"</formula>
    </cfRule>
    <cfRule type="cellIs" dxfId="799" priority="791" operator="equal">
      <formula>"Mayor"</formula>
    </cfRule>
    <cfRule type="cellIs" dxfId="798" priority="792" operator="equal">
      <formula>"Moderado"</formula>
    </cfRule>
    <cfRule type="cellIs" dxfId="797" priority="793" operator="equal">
      <formula>"Menor"</formula>
    </cfRule>
    <cfRule type="cellIs" dxfId="796" priority="794" operator="equal">
      <formula>"Leve"</formula>
    </cfRule>
  </conditionalFormatting>
  <conditionalFormatting sqref="V48 V52">
    <cfRule type="cellIs" dxfId="795" priority="786" operator="equal">
      <formula>"Extremo"</formula>
    </cfRule>
    <cfRule type="cellIs" dxfId="794" priority="787" operator="equal">
      <formula>"Alto"</formula>
    </cfRule>
    <cfRule type="cellIs" dxfId="793" priority="788" operator="equal">
      <formula>"Moderado"</formula>
    </cfRule>
    <cfRule type="cellIs" dxfId="792" priority="789" operator="equal">
      <formula>"Bajo"</formula>
    </cfRule>
  </conditionalFormatting>
  <conditionalFormatting sqref="AM48 AM52">
    <cfRule type="cellIs" dxfId="791" priority="781" operator="equal">
      <formula>"Muy Alta"</formula>
    </cfRule>
    <cfRule type="cellIs" dxfId="790" priority="782" operator="equal">
      <formula>"Alta"</formula>
    </cfRule>
    <cfRule type="cellIs" dxfId="789" priority="783" operator="equal">
      <formula>"Media"</formula>
    </cfRule>
    <cfRule type="cellIs" dxfId="788" priority="784" operator="equal">
      <formula>"Baja"</formula>
    </cfRule>
    <cfRule type="cellIs" dxfId="787" priority="785" operator="equal">
      <formula>"Muy Baja"</formula>
    </cfRule>
  </conditionalFormatting>
  <conditionalFormatting sqref="AO48 AO52">
    <cfRule type="cellIs" dxfId="786" priority="776" operator="equal">
      <formula>"Catastrófico"</formula>
    </cfRule>
    <cfRule type="cellIs" dxfId="785" priority="777" operator="equal">
      <formula>"Mayor"</formula>
    </cfRule>
    <cfRule type="cellIs" dxfId="784" priority="778" operator="equal">
      <formula>"Moderado"</formula>
    </cfRule>
    <cfRule type="cellIs" dxfId="783" priority="779" operator="equal">
      <formula>"Menor"</formula>
    </cfRule>
    <cfRule type="cellIs" dxfId="782" priority="780" operator="equal">
      <formula>"Leve"</formula>
    </cfRule>
  </conditionalFormatting>
  <conditionalFormatting sqref="S48 S52">
    <cfRule type="cellIs" dxfId="781" priority="763" operator="equal">
      <formula>"Moderado"</formula>
    </cfRule>
    <cfRule type="cellIs" dxfId="780" priority="764" operator="equal">
      <formula>"Mayor"</formula>
    </cfRule>
    <cfRule type="cellIs" dxfId="779" priority="770" operator="equal">
      <formula>"Catastrófico"</formula>
    </cfRule>
  </conditionalFormatting>
  <conditionalFormatting sqref="T48 T52">
    <cfRule type="cellIs" dxfId="778" priority="765" operator="equal">
      <formula>"Catastrófico"</formula>
    </cfRule>
    <cfRule type="cellIs" dxfId="777" priority="766" operator="equal">
      <formula>"Mayor"</formula>
    </cfRule>
    <cfRule type="cellIs" dxfId="776" priority="767" operator="equal">
      <formula>"Moderado"</formula>
    </cfRule>
    <cfRule type="cellIs" dxfId="775" priority="768" operator="equal">
      <formula>"Menor"</formula>
    </cfRule>
    <cfRule type="cellIs" dxfId="774" priority="769" operator="equal">
      <formula>"Leve"</formula>
    </cfRule>
  </conditionalFormatting>
  <conditionalFormatting sqref="Q54">
    <cfRule type="cellIs" dxfId="773" priority="734" operator="equal">
      <formula>"Rara vez"</formula>
    </cfRule>
    <cfRule type="cellIs" dxfId="772" priority="758" operator="equal">
      <formula>"Improbable"</formula>
    </cfRule>
    <cfRule type="cellIs" dxfId="771" priority="759" operator="equal">
      <formula>"Posible"</formula>
    </cfRule>
    <cfRule type="cellIs" dxfId="770" priority="760" operator="equal">
      <formula>"Probable"</formula>
    </cfRule>
    <cfRule type="cellIs" dxfId="769" priority="761" operator="equal">
      <formula>"Casi seguro"</formula>
    </cfRule>
    <cfRule type="cellIs" dxfId="768" priority="762" operator="equal">
      <formula>"Muy Baja"</formula>
    </cfRule>
  </conditionalFormatting>
  <conditionalFormatting sqref="U54">
    <cfRule type="cellIs" dxfId="767" priority="753" operator="equal">
      <formula>"Catastrófico"</formula>
    </cfRule>
    <cfRule type="cellIs" dxfId="766" priority="754" operator="equal">
      <formula>"Mayor"</formula>
    </cfRule>
    <cfRule type="cellIs" dxfId="765" priority="755" operator="equal">
      <formula>"Moderado"</formula>
    </cfRule>
    <cfRule type="cellIs" dxfId="764" priority="756" operator="equal">
      <formula>"Menor"</formula>
    </cfRule>
    <cfRule type="cellIs" dxfId="763" priority="757" operator="equal">
      <formula>"Leve"</formula>
    </cfRule>
  </conditionalFormatting>
  <conditionalFormatting sqref="V54">
    <cfRule type="cellIs" dxfId="762" priority="749" operator="equal">
      <formula>"Extremo"</formula>
    </cfRule>
    <cfRule type="cellIs" dxfId="761" priority="750" operator="equal">
      <formula>"Alto"</formula>
    </cfRule>
    <cfRule type="cellIs" dxfId="760" priority="751" operator="equal">
      <formula>"Moderado"</formula>
    </cfRule>
    <cfRule type="cellIs" dxfId="759" priority="752" operator="equal">
      <formula>"Bajo"</formula>
    </cfRule>
  </conditionalFormatting>
  <conditionalFormatting sqref="AM54">
    <cfRule type="cellIs" dxfId="758" priority="744" operator="equal">
      <formula>"Muy Alta"</formula>
    </cfRule>
    <cfRule type="cellIs" dxfId="757" priority="745" operator="equal">
      <formula>"Alta"</formula>
    </cfRule>
    <cfRule type="cellIs" dxfId="756" priority="746" operator="equal">
      <formula>"Media"</formula>
    </cfRule>
    <cfRule type="cellIs" dxfId="755" priority="747" operator="equal">
      <formula>"Baja"</formula>
    </cfRule>
    <cfRule type="cellIs" dxfId="754" priority="748" operator="equal">
      <formula>"Muy Baja"</formula>
    </cfRule>
  </conditionalFormatting>
  <conditionalFormatting sqref="AO54">
    <cfRule type="cellIs" dxfId="753" priority="739" operator="equal">
      <formula>"Catastrófico"</formula>
    </cfRule>
    <cfRule type="cellIs" dxfId="752" priority="740" operator="equal">
      <formula>"Mayor"</formula>
    </cfRule>
    <cfRule type="cellIs" dxfId="751" priority="741" operator="equal">
      <formula>"Moderado"</formula>
    </cfRule>
    <cfRule type="cellIs" dxfId="750" priority="742" operator="equal">
      <formula>"Menor"</formula>
    </cfRule>
    <cfRule type="cellIs" dxfId="749" priority="743" operator="equal">
      <formula>"Leve"</formula>
    </cfRule>
  </conditionalFormatting>
  <conditionalFormatting sqref="AQ54">
    <cfRule type="cellIs" dxfId="748" priority="735" operator="equal">
      <formula>"Extremo"</formula>
    </cfRule>
    <cfRule type="cellIs" dxfId="747" priority="736" operator="equal">
      <formula>"Alto"</formula>
    </cfRule>
    <cfRule type="cellIs" dxfId="746" priority="737" operator="equal">
      <formula>"Moderado"</formula>
    </cfRule>
    <cfRule type="cellIs" dxfId="745" priority="738" operator="equal">
      <formula>"Bajo"</formula>
    </cfRule>
  </conditionalFormatting>
  <conditionalFormatting sqref="S54">
    <cfRule type="cellIs" dxfId="744" priority="726" operator="equal">
      <formula>"Moderado"</formula>
    </cfRule>
    <cfRule type="cellIs" dxfId="743" priority="727" operator="equal">
      <formula>"Mayor"</formula>
    </cfRule>
    <cfRule type="cellIs" dxfId="742" priority="733" operator="equal">
      <formula>"Catastrófico"</formula>
    </cfRule>
  </conditionalFormatting>
  <conditionalFormatting sqref="T54">
    <cfRule type="cellIs" dxfId="741" priority="728" operator="equal">
      <formula>"Catastrófico"</formula>
    </cfRule>
    <cfRule type="cellIs" dxfId="740" priority="729" operator="equal">
      <formula>"Mayor"</formula>
    </cfRule>
    <cfRule type="cellIs" dxfId="739" priority="730" operator="equal">
      <formula>"Moderado"</formula>
    </cfRule>
    <cfRule type="cellIs" dxfId="738" priority="731" operator="equal">
      <formula>"Menor"</formula>
    </cfRule>
    <cfRule type="cellIs" dxfId="737" priority="732" operator="equal">
      <formula>"Leve"</formula>
    </cfRule>
  </conditionalFormatting>
  <conditionalFormatting sqref="Q57">
    <cfRule type="cellIs" dxfId="736" priority="697" operator="equal">
      <formula>"Rara vez"</formula>
    </cfRule>
    <cfRule type="cellIs" dxfId="735" priority="721" operator="equal">
      <formula>"Improbable"</formula>
    </cfRule>
    <cfRule type="cellIs" dxfId="734" priority="722" operator="equal">
      <formula>"Posible"</formula>
    </cfRule>
    <cfRule type="cellIs" dxfId="733" priority="723" operator="equal">
      <formula>"Probable"</formula>
    </cfRule>
    <cfRule type="cellIs" dxfId="732" priority="724" operator="equal">
      <formula>"Casi seguro"</formula>
    </cfRule>
    <cfRule type="cellIs" dxfId="731" priority="725" operator="equal">
      <formula>"Muy Baja"</formula>
    </cfRule>
  </conditionalFormatting>
  <conditionalFormatting sqref="U57">
    <cfRule type="cellIs" dxfId="730" priority="716" operator="equal">
      <formula>"Catastrófico"</formula>
    </cfRule>
    <cfRule type="cellIs" dxfId="729" priority="717" operator="equal">
      <formula>"Mayor"</formula>
    </cfRule>
    <cfRule type="cellIs" dxfId="728" priority="718" operator="equal">
      <formula>"Moderado"</formula>
    </cfRule>
    <cfRule type="cellIs" dxfId="727" priority="719" operator="equal">
      <formula>"Menor"</formula>
    </cfRule>
    <cfRule type="cellIs" dxfId="726" priority="720" operator="equal">
      <formula>"Leve"</formula>
    </cfRule>
  </conditionalFormatting>
  <conditionalFormatting sqref="V57">
    <cfRule type="cellIs" dxfId="725" priority="712" operator="equal">
      <formula>"Extremo"</formula>
    </cfRule>
    <cfRule type="cellIs" dxfId="724" priority="713" operator="equal">
      <formula>"Alto"</formula>
    </cfRule>
    <cfRule type="cellIs" dxfId="723" priority="714" operator="equal">
      <formula>"Moderado"</formula>
    </cfRule>
    <cfRule type="cellIs" dxfId="722" priority="715" operator="equal">
      <formula>"Bajo"</formula>
    </cfRule>
  </conditionalFormatting>
  <conditionalFormatting sqref="AM57">
    <cfRule type="cellIs" dxfId="721" priority="707" operator="equal">
      <formula>"Muy Alta"</formula>
    </cfRule>
    <cfRule type="cellIs" dxfId="720" priority="708" operator="equal">
      <formula>"Alta"</formula>
    </cfRule>
    <cfRule type="cellIs" dxfId="719" priority="709" operator="equal">
      <formula>"Media"</formula>
    </cfRule>
    <cfRule type="cellIs" dxfId="718" priority="710" operator="equal">
      <formula>"Baja"</formula>
    </cfRule>
    <cfRule type="cellIs" dxfId="717" priority="711" operator="equal">
      <formula>"Muy Baja"</formula>
    </cfRule>
  </conditionalFormatting>
  <conditionalFormatting sqref="AO57">
    <cfRule type="cellIs" dxfId="716" priority="702" operator="equal">
      <formula>"Catastrófico"</formula>
    </cfRule>
    <cfRule type="cellIs" dxfId="715" priority="703" operator="equal">
      <formula>"Mayor"</formula>
    </cfRule>
    <cfRule type="cellIs" dxfId="714" priority="704" operator="equal">
      <formula>"Moderado"</formula>
    </cfRule>
    <cfRule type="cellIs" dxfId="713" priority="705" operator="equal">
      <formula>"Menor"</formula>
    </cfRule>
    <cfRule type="cellIs" dxfId="712" priority="706" operator="equal">
      <formula>"Leve"</formula>
    </cfRule>
  </conditionalFormatting>
  <conditionalFormatting sqref="AQ57">
    <cfRule type="cellIs" dxfId="711" priority="698" operator="equal">
      <formula>"Extremo"</formula>
    </cfRule>
    <cfRule type="cellIs" dxfId="710" priority="699" operator="equal">
      <formula>"Alto"</formula>
    </cfRule>
    <cfRule type="cellIs" dxfId="709" priority="700" operator="equal">
      <formula>"Moderado"</formula>
    </cfRule>
    <cfRule type="cellIs" dxfId="708" priority="701" operator="equal">
      <formula>"Bajo"</formula>
    </cfRule>
  </conditionalFormatting>
  <conditionalFormatting sqref="S57">
    <cfRule type="cellIs" dxfId="707" priority="689" operator="equal">
      <formula>"Moderado"</formula>
    </cfRule>
    <cfRule type="cellIs" dxfId="706" priority="690" operator="equal">
      <formula>"Mayor"</formula>
    </cfRule>
    <cfRule type="cellIs" dxfId="705" priority="696" operator="equal">
      <formula>"Catastrófico"</formula>
    </cfRule>
  </conditionalFormatting>
  <conditionalFormatting sqref="T57">
    <cfRule type="cellIs" dxfId="704" priority="691" operator="equal">
      <formula>"Catastrófico"</formula>
    </cfRule>
    <cfRule type="cellIs" dxfId="703" priority="692" operator="equal">
      <formula>"Mayor"</formula>
    </cfRule>
    <cfRule type="cellIs" dxfId="702" priority="693" operator="equal">
      <formula>"Moderado"</formula>
    </cfRule>
    <cfRule type="cellIs" dxfId="701" priority="694" operator="equal">
      <formula>"Menor"</formula>
    </cfRule>
    <cfRule type="cellIs" dxfId="700" priority="695" operator="equal">
      <formula>"Leve"</formula>
    </cfRule>
  </conditionalFormatting>
  <conditionalFormatting sqref="AQ60">
    <cfRule type="cellIs" dxfId="699" priority="655" operator="equal">
      <formula>"Extremo"</formula>
    </cfRule>
    <cfRule type="cellIs" dxfId="698" priority="656" operator="equal">
      <formula>"Alto"</formula>
    </cfRule>
    <cfRule type="cellIs" dxfId="697" priority="657" operator="equal">
      <formula>"Moderado"</formula>
    </cfRule>
    <cfRule type="cellIs" dxfId="696" priority="658" operator="equal">
      <formula>"Bajo"</formula>
    </cfRule>
  </conditionalFormatting>
  <conditionalFormatting sqref="AF57:AF59 AH57:AH59">
    <cfRule type="cellIs" dxfId="695" priority="686" operator="equal">
      <formula>"DÉBIL"</formula>
    </cfRule>
    <cfRule type="cellIs" dxfId="694" priority="687" operator="equal">
      <formula>"MODERADO"</formula>
    </cfRule>
    <cfRule type="cellIs" dxfId="693" priority="688" operator="equal">
      <formula>"FUERTE"</formula>
    </cfRule>
  </conditionalFormatting>
  <conditionalFormatting sqref="AK57:AK59">
    <cfRule type="cellIs" dxfId="692" priority="683" operator="equal">
      <formula>"MODERADO"</formula>
    </cfRule>
    <cfRule type="cellIs" dxfId="691" priority="684" operator="equal">
      <formula>"DÉBIL"</formula>
    </cfRule>
    <cfRule type="cellIs" dxfId="690" priority="685" operator="equal">
      <formula>"FUERTE"</formula>
    </cfRule>
  </conditionalFormatting>
  <conditionalFormatting sqref="Q60">
    <cfRule type="cellIs" dxfId="689" priority="654" operator="equal">
      <formula>"Rara vez"</formula>
    </cfRule>
    <cfRule type="cellIs" dxfId="688" priority="678" operator="equal">
      <formula>"Improbable"</formula>
    </cfRule>
    <cfRule type="cellIs" dxfId="687" priority="679" operator="equal">
      <formula>"Posible"</formula>
    </cfRule>
    <cfRule type="cellIs" dxfId="686" priority="680" operator="equal">
      <formula>"Probable"</formula>
    </cfRule>
    <cfRule type="cellIs" dxfId="685" priority="681" operator="equal">
      <formula>"Casi seguro"</formula>
    </cfRule>
    <cfRule type="cellIs" dxfId="684" priority="682" operator="equal">
      <formula>"Muy Baja"</formula>
    </cfRule>
  </conditionalFormatting>
  <conditionalFormatting sqref="U60">
    <cfRule type="cellIs" dxfId="683" priority="673" operator="equal">
      <formula>"Catastrófico"</formula>
    </cfRule>
    <cfRule type="cellIs" dxfId="682" priority="674" operator="equal">
      <formula>"Mayor"</formula>
    </cfRule>
    <cfRule type="cellIs" dxfId="681" priority="675" operator="equal">
      <formula>"Moderado"</formula>
    </cfRule>
    <cfRule type="cellIs" dxfId="680" priority="676" operator="equal">
      <formula>"Menor"</formula>
    </cfRule>
    <cfRule type="cellIs" dxfId="679" priority="677" operator="equal">
      <formula>"Leve"</formula>
    </cfRule>
  </conditionalFormatting>
  <conditionalFormatting sqref="V60">
    <cfRule type="cellIs" dxfId="678" priority="669" operator="equal">
      <formula>"Extremo"</formula>
    </cfRule>
    <cfRule type="cellIs" dxfId="677" priority="670" operator="equal">
      <formula>"Alto"</formula>
    </cfRule>
    <cfRule type="cellIs" dxfId="676" priority="671" operator="equal">
      <formula>"Moderado"</formula>
    </cfRule>
    <cfRule type="cellIs" dxfId="675" priority="672" operator="equal">
      <formula>"Bajo"</formula>
    </cfRule>
  </conditionalFormatting>
  <conditionalFormatting sqref="AM60">
    <cfRule type="cellIs" dxfId="674" priority="664" operator="equal">
      <formula>"Muy Alta"</formula>
    </cfRule>
    <cfRule type="cellIs" dxfId="673" priority="665" operator="equal">
      <formula>"Alta"</formula>
    </cfRule>
    <cfRule type="cellIs" dxfId="672" priority="666" operator="equal">
      <formula>"Media"</formula>
    </cfRule>
    <cfRule type="cellIs" dxfId="671" priority="667" operator="equal">
      <formula>"Baja"</formula>
    </cfRule>
    <cfRule type="cellIs" dxfId="670" priority="668" operator="equal">
      <formula>"Muy Baja"</formula>
    </cfRule>
  </conditionalFormatting>
  <conditionalFormatting sqref="AO60">
    <cfRule type="cellIs" dxfId="669" priority="659" operator="equal">
      <formula>"Catastrófico"</formula>
    </cfRule>
    <cfRule type="cellIs" dxfId="668" priority="660" operator="equal">
      <formula>"Mayor"</formula>
    </cfRule>
    <cfRule type="cellIs" dxfId="667" priority="661" operator="equal">
      <formula>"Moderado"</formula>
    </cfRule>
    <cfRule type="cellIs" dxfId="666" priority="662" operator="equal">
      <formula>"Menor"</formula>
    </cfRule>
    <cfRule type="cellIs" dxfId="665" priority="663" operator="equal">
      <formula>"Leve"</formula>
    </cfRule>
  </conditionalFormatting>
  <conditionalFormatting sqref="S60">
    <cfRule type="cellIs" dxfId="664" priority="646" operator="equal">
      <formula>"Moderado"</formula>
    </cfRule>
    <cfRule type="cellIs" dxfId="663" priority="647" operator="equal">
      <formula>"Mayor"</formula>
    </cfRule>
    <cfRule type="cellIs" dxfId="662" priority="653" operator="equal">
      <formula>"Catastrófico"</formula>
    </cfRule>
  </conditionalFormatting>
  <conditionalFormatting sqref="T60">
    <cfRule type="cellIs" dxfId="661" priority="648" operator="equal">
      <formula>"Catastrófico"</formula>
    </cfRule>
    <cfRule type="cellIs" dxfId="660" priority="649" operator="equal">
      <formula>"Mayor"</formula>
    </cfRule>
    <cfRule type="cellIs" dxfId="659" priority="650" operator="equal">
      <formula>"Moderado"</formula>
    </cfRule>
    <cfRule type="cellIs" dxfId="658" priority="651" operator="equal">
      <formula>"Menor"</formula>
    </cfRule>
    <cfRule type="cellIs" dxfId="657" priority="652" operator="equal">
      <formula>"Leve"</formula>
    </cfRule>
  </conditionalFormatting>
  <conditionalFormatting sqref="AF60:AF69 AH60:AH69">
    <cfRule type="cellIs" dxfId="656" priority="643" operator="equal">
      <formula>"DÉBIL"</formula>
    </cfRule>
    <cfRule type="cellIs" dxfId="655" priority="644" operator="equal">
      <formula>"MODERADO"</formula>
    </cfRule>
    <cfRule type="cellIs" dxfId="654" priority="645" operator="equal">
      <formula>"FUERTE"</formula>
    </cfRule>
  </conditionalFormatting>
  <conditionalFormatting sqref="AK60:AK69">
    <cfRule type="cellIs" dxfId="653" priority="640" operator="equal">
      <formula>"MODERADO"</formula>
    </cfRule>
    <cfRule type="cellIs" dxfId="652" priority="641" operator="equal">
      <formula>"DÉBIL"</formula>
    </cfRule>
    <cfRule type="cellIs" dxfId="651" priority="642" operator="equal">
      <formula>"FUERTE"</formula>
    </cfRule>
  </conditionalFormatting>
  <conditionalFormatting sqref="Q65">
    <cfRule type="cellIs" dxfId="650" priority="611" operator="equal">
      <formula>"Rara vez"</formula>
    </cfRule>
    <cfRule type="cellIs" dxfId="649" priority="635" operator="equal">
      <formula>"Improbable"</formula>
    </cfRule>
    <cfRule type="cellIs" dxfId="648" priority="636" operator="equal">
      <formula>"Posible"</formula>
    </cfRule>
    <cfRule type="cellIs" dxfId="647" priority="637" operator="equal">
      <formula>"Probable"</formula>
    </cfRule>
    <cfRule type="cellIs" dxfId="646" priority="638" operator="equal">
      <formula>"Casi seguro"</formula>
    </cfRule>
    <cfRule type="cellIs" dxfId="645" priority="639" operator="equal">
      <formula>"Muy Baja"</formula>
    </cfRule>
  </conditionalFormatting>
  <conditionalFormatting sqref="U65">
    <cfRule type="cellIs" dxfId="644" priority="630" operator="equal">
      <formula>"Catastrófico"</formula>
    </cfRule>
    <cfRule type="cellIs" dxfId="643" priority="631" operator="equal">
      <formula>"Mayor"</formula>
    </cfRule>
    <cfRule type="cellIs" dxfId="642" priority="632" operator="equal">
      <formula>"Moderado"</formula>
    </cfRule>
    <cfRule type="cellIs" dxfId="641" priority="633" operator="equal">
      <formula>"Menor"</formula>
    </cfRule>
    <cfRule type="cellIs" dxfId="640" priority="634" operator="equal">
      <formula>"Leve"</formula>
    </cfRule>
  </conditionalFormatting>
  <conditionalFormatting sqref="V65">
    <cfRule type="cellIs" dxfId="639" priority="626" operator="equal">
      <formula>"Extremo"</formula>
    </cfRule>
    <cfRule type="cellIs" dxfId="638" priority="627" operator="equal">
      <formula>"Alto"</formula>
    </cfRule>
    <cfRule type="cellIs" dxfId="637" priority="628" operator="equal">
      <formula>"Moderado"</formula>
    </cfRule>
    <cfRule type="cellIs" dxfId="636" priority="629" operator="equal">
      <formula>"Bajo"</formula>
    </cfRule>
  </conditionalFormatting>
  <conditionalFormatting sqref="AM65">
    <cfRule type="cellIs" dxfId="635" priority="621" operator="equal">
      <formula>"Muy Alta"</formula>
    </cfRule>
    <cfRule type="cellIs" dxfId="634" priority="622" operator="equal">
      <formula>"Alta"</formula>
    </cfRule>
    <cfRule type="cellIs" dxfId="633" priority="623" operator="equal">
      <formula>"Media"</formula>
    </cfRule>
    <cfRule type="cellIs" dxfId="632" priority="624" operator="equal">
      <formula>"Baja"</formula>
    </cfRule>
    <cfRule type="cellIs" dxfId="631" priority="625" operator="equal">
      <formula>"Muy Baja"</formula>
    </cfRule>
  </conditionalFormatting>
  <conditionalFormatting sqref="AO65">
    <cfRule type="cellIs" dxfId="630" priority="616" operator="equal">
      <formula>"Catastrófico"</formula>
    </cfRule>
    <cfRule type="cellIs" dxfId="629" priority="617" operator="equal">
      <formula>"Mayor"</formula>
    </cfRule>
    <cfRule type="cellIs" dxfId="628" priority="618" operator="equal">
      <formula>"Moderado"</formula>
    </cfRule>
    <cfRule type="cellIs" dxfId="627" priority="619" operator="equal">
      <formula>"Menor"</formula>
    </cfRule>
    <cfRule type="cellIs" dxfId="626" priority="620" operator="equal">
      <formula>"Leve"</formula>
    </cfRule>
  </conditionalFormatting>
  <conditionalFormatting sqref="AQ65">
    <cfRule type="cellIs" dxfId="625" priority="612" operator="equal">
      <formula>"Extremo"</formula>
    </cfRule>
    <cfRule type="cellIs" dxfId="624" priority="613" operator="equal">
      <formula>"Alto"</formula>
    </cfRule>
    <cfRule type="cellIs" dxfId="623" priority="614" operator="equal">
      <formula>"Moderado"</formula>
    </cfRule>
    <cfRule type="cellIs" dxfId="622" priority="615" operator="equal">
      <formula>"Bajo"</formula>
    </cfRule>
  </conditionalFormatting>
  <conditionalFormatting sqref="S65">
    <cfRule type="cellIs" dxfId="621" priority="603" operator="equal">
      <formula>"Moderado"</formula>
    </cfRule>
    <cfRule type="cellIs" dxfId="620" priority="604" operator="equal">
      <formula>"Mayor"</formula>
    </cfRule>
    <cfRule type="cellIs" dxfId="619" priority="610" operator="equal">
      <formula>"Catastrófico"</formula>
    </cfRule>
  </conditionalFormatting>
  <conditionalFormatting sqref="T65">
    <cfRule type="cellIs" dxfId="618" priority="605" operator="equal">
      <formula>"Catastrófico"</formula>
    </cfRule>
    <cfRule type="cellIs" dxfId="617" priority="606" operator="equal">
      <formula>"Mayor"</formula>
    </cfRule>
    <cfRule type="cellIs" dxfId="616" priority="607" operator="equal">
      <formula>"Moderado"</formula>
    </cfRule>
    <cfRule type="cellIs" dxfId="615" priority="608" operator="equal">
      <formula>"Menor"</formula>
    </cfRule>
    <cfRule type="cellIs" dxfId="614" priority="609" operator="equal">
      <formula>"Leve"</formula>
    </cfRule>
  </conditionalFormatting>
  <conditionalFormatting sqref="AQ68">
    <cfRule type="cellIs" dxfId="613" priority="575" operator="equal">
      <formula>"Extremo"</formula>
    </cfRule>
    <cfRule type="cellIs" dxfId="612" priority="576" operator="equal">
      <formula>"Alto"</formula>
    </cfRule>
    <cfRule type="cellIs" dxfId="611" priority="577" operator="equal">
      <formula>"Moderado"</formula>
    </cfRule>
    <cfRule type="cellIs" dxfId="610" priority="578" operator="equal">
      <formula>"Bajo"</formula>
    </cfRule>
  </conditionalFormatting>
  <conditionalFormatting sqref="Q68">
    <cfRule type="cellIs" dxfId="609" priority="574" operator="equal">
      <formula>"Rara vez"</formula>
    </cfRule>
    <cfRule type="cellIs" dxfId="608" priority="598" operator="equal">
      <formula>"Improbable"</formula>
    </cfRule>
    <cfRule type="cellIs" dxfId="607" priority="599" operator="equal">
      <formula>"Posible"</formula>
    </cfRule>
    <cfRule type="cellIs" dxfId="606" priority="600" operator="equal">
      <formula>"Probable"</formula>
    </cfRule>
    <cfRule type="cellIs" dxfId="605" priority="601" operator="equal">
      <formula>"Casi seguro"</formula>
    </cfRule>
    <cfRule type="cellIs" dxfId="604" priority="602" operator="equal">
      <formula>"Muy Baja"</formula>
    </cfRule>
  </conditionalFormatting>
  <conditionalFormatting sqref="U68">
    <cfRule type="cellIs" dxfId="603" priority="593" operator="equal">
      <formula>"Catastrófico"</formula>
    </cfRule>
    <cfRule type="cellIs" dxfId="602" priority="594" operator="equal">
      <formula>"Mayor"</formula>
    </cfRule>
    <cfRule type="cellIs" dxfId="601" priority="595" operator="equal">
      <formula>"Moderado"</formula>
    </cfRule>
    <cfRule type="cellIs" dxfId="600" priority="596" operator="equal">
      <formula>"Menor"</formula>
    </cfRule>
    <cfRule type="cellIs" dxfId="599" priority="597" operator="equal">
      <formula>"Leve"</formula>
    </cfRule>
  </conditionalFormatting>
  <conditionalFormatting sqref="V68">
    <cfRule type="cellIs" dxfId="598" priority="589" operator="equal">
      <formula>"Extremo"</formula>
    </cfRule>
    <cfRule type="cellIs" dxfId="597" priority="590" operator="equal">
      <formula>"Alto"</formula>
    </cfRule>
    <cfRule type="cellIs" dxfId="596" priority="591" operator="equal">
      <formula>"Moderado"</formula>
    </cfRule>
    <cfRule type="cellIs" dxfId="595" priority="592" operator="equal">
      <formula>"Bajo"</formula>
    </cfRule>
  </conditionalFormatting>
  <conditionalFormatting sqref="AM68">
    <cfRule type="cellIs" dxfId="594" priority="584" operator="equal">
      <formula>"Muy Alta"</formula>
    </cfRule>
    <cfRule type="cellIs" dxfId="593" priority="585" operator="equal">
      <formula>"Alta"</formula>
    </cfRule>
    <cfRule type="cellIs" dxfId="592" priority="586" operator="equal">
      <formula>"Media"</formula>
    </cfRule>
    <cfRule type="cellIs" dxfId="591" priority="587" operator="equal">
      <formula>"Baja"</formula>
    </cfRule>
    <cfRule type="cellIs" dxfId="590" priority="588" operator="equal">
      <formula>"Muy Baja"</formula>
    </cfRule>
  </conditionalFormatting>
  <conditionalFormatting sqref="AO68">
    <cfRule type="cellIs" dxfId="589" priority="579" operator="equal">
      <formula>"Catastrófico"</formula>
    </cfRule>
    <cfRule type="cellIs" dxfId="588" priority="580" operator="equal">
      <formula>"Mayor"</formula>
    </cfRule>
    <cfRule type="cellIs" dxfId="587" priority="581" operator="equal">
      <formula>"Moderado"</formula>
    </cfRule>
    <cfRule type="cellIs" dxfId="586" priority="582" operator="equal">
      <formula>"Menor"</formula>
    </cfRule>
    <cfRule type="cellIs" dxfId="585" priority="583" operator="equal">
      <formula>"Leve"</formula>
    </cfRule>
  </conditionalFormatting>
  <conditionalFormatting sqref="S68">
    <cfRule type="cellIs" dxfId="584" priority="566" operator="equal">
      <formula>"Moderado"</formula>
    </cfRule>
    <cfRule type="cellIs" dxfId="583" priority="567" operator="equal">
      <formula>"Mayor"</formula>
    </cfRule>
    <cfRule type="cellIs" dxfId="582" priority="573" operator="equal">
      <formula>"Catastrófico"</formula>
    </cfRule>
  </conditionalFormatting>
  <conditionalFormatting sqref="T68">
    <cfRule type="cellIs" dxfId="581" priority="568" operator="equal">
      <formula>"Catastrófico"</formula>
    </cfRule>
    <cfRule type="cellIs" dxfId="580" priority="569" operator="equal">
      <formula>"Mayor"</formula>
    </cfRule>
    <cfRule type="cellIs" dxfId="579" priority="570" operator="equal">
      <formula>"Moderado"</formula>
    </cfRule>
    <cfRule type="cellIs" dxfId="578" priority="571" operator="equal">
      <formula>"Menor"</formula>
    </cfRule>
    <cfRule type="cellIs" dxfId="577" priority="572" operator="equal">
      <formula>"Leve"</formula>
    </cfRule>
  </conditionalFormatting>
  <conditionalFormatting sqref="AF68:AF69 AH68:AH69">
    <cfRule type="cellIs" dxfId="576" priority="563" operator="equal">
      <formula>"DÉBIL"</formula>
    </cfRule>
    <cfRule type="cellIs" dxfId="575" priority="564" operator="equal">
      <formula>"MODERADO"</formula>
    </cfRule>
    <cfRule type="cellIs" dxfId="574" priority="565" operator="equal">
      <formula>"FUERTE"</formula>
    </cfRule>
  </conditionalFormatting>
  <conditionalFormatting sqref="AK68:AK69">
    <cfRule type="cellIs" dxfId="573" priority="560" operator="equal">
      <formula>"MODERADO"</formula>
    </cfRule>
    <cfRule type="cellIs" dxfId="572" priority="561" operator="equal">
      <formula>"DÉBIL"</formula>
    </cfRule>
    <cfRule type="cellIs" dxfId="571" priority="562" operator="equal">
      <formula>"FUERTE"</formula>
    </cfRule>
  </conditionalFormatting>
  <conditionalFormatting sqref="Q20">
    <cfRule type="cellIs" dxfId="570" priority="531" operator="equal">
      <formula>"Rara vez"</formula>
    </cfRule>
    <cfRule type="cellIs" dxfId="569" priority="555" operator="equal">
      <formula>"Improbable"</formula>
    </cfRule>
    <cfRule type="cellIs" dxfId="568" priority="556" operator="equal">
      <formula>"Posible"</formula>
    </cfRule>
    <cfRule type="cellIs" dxfId="567" priority="557" operator="equal">
      <formula>"Probable"</formula>
    </cfRule>
    <cfRule type="cellIs" dxfId="566" priority="558" operator="equal">
      <formula>"Casi seguro"</formula>
    </cfRule>
    <cfRule type="cellIs" dxfId="565" priority="559" operator="equal">
      <formula>"Muy Baja"</formula>
    </cfRule>
  </conditionalFormatting>
  <conditionalFormatting sqref="U20">
    <cfRule type="cellIs" dxfId="564" priority="550" operator="equal">
      <formula>"Catastrófico"</formula>
    </cfRule>
    <cfRule type="cellIs" dxfId="563" priority="551" operator="equal">
      <formula>"Mayor"</formula>
    </cfRule>
    <cfRule type="cellIs" dxfId="562" priority="552" operator="equal">
      <formula>"Moderado"</formula>
    </cfRule>
    <cfRule type="cellIs" dxfId="561" priority="553" operator="equal">
      <formula>"Menor"</formula>
    </cfRule>
    <cfRule type="cellIs" dxfId="560" priority="554" operator="equal">
      <formula>"Leve"</formula>
    </cfRule>
  </conditionalFormatting>
  <conditionalFormatting sqref="V20">
    <cfRule type="cellIs" dxfId="559" priority="546" operator="equal">
      <formula>"Extremo"</formula>
    </cfRule>
    <cfRule type="cellIs" dxfId="558" priority="547" operator="equal">
      <formula>"Alto"</formula>
    </cfRule>
    <cfRule type="cellIs" dxfId="557" priority="548" operator="equal">
      <formula>"Moderado"</formula>
    </cfRule>
    <cfRule type="cellIs" dxfId="556" priority="549" operator="equal">
      <formula>"Bajo"</formula>
    </cfRule>
  </conditionalFormatting>
  <conditionalFormatting sqref="AM20">
    <cfRule type="cellIs" dxfId="555" priority="541" operator="equal">
      <formula>"Muy Alta"</formula>
    </cfRule>
    <cfRule type="cellIs" dxfId="554" priority="542" operator="equal">
      <formula>"Alta"</formula>
    </cfRule>
    <cfRule type="cellIs" dxfId="553" priority="543" operator="equal">
      <formula>"Media"</formula>
    </cfRule>
    <cfRule type="cellIs" dxfId="552" priority="544" operator="equal">
      <formula>"Baja"</formula>
    </cfRule>
    <cfRule type="cellIs" dxfId="551" priority="545" operator="equal">
      <formula>"Muy Baja"</formula>
    </cfRule>
  </conditionalFormatting>
  <conditionalFormatting sqref="AO20">
    <cfRule type="cellIs" dxfId="550" priority="536" operator="equal">
      <formula>"Catastrófico"</formula>
    </cfRule>
    <cfRule type="cellIs" dxfId="549" priority="537" operator="equal">
      <formula>"Mayor"</formula>
    </cfRule>
    <cfRule type="cellIs" dxfId="548" priority="538" operator="equal">
      <formula>"Moderado"</formula>
    </cfRule>
    <cfRule type="cellIs" dxfId="547" priority="539" operator="equal">
      <formula>"Menor"</formula>
    </cfRule>
    <cfRule type="cellIs" dxfId="546" priority="540" operator="equal">
      <formula>"Leve"</formula>
    </cfRule>
  </conditionalFormatting>
  <conditionalFormatting sqref="AQ20">
    <cfRule type="cellIs" dxfId="545" priority="532" operator="equal">
      <formula>"Extremo"</formula>
    </cfRule>
    <cfRule type="cellIs" dxfId="544" priority="533" operator="equal">
      <formula>"Alto"</formula>
    </cfRule>
    <cfRule type="cellIs" dxfId="543" priority="534" operator="equal">
      <formula>"Moderado"</formula>
    </cfRule>
    <cfRule type="cellIs" dxfId="542" priority="535" operator="equal">
      <formula>"Bajo"</formula>
    </cfRule>
  </conditionalFormatting>
  <conditionalFormatting sqref="S20">
    <cfRule type="cellIs" dxfId="541" priority="523" operator="equal">
      <formula>"Moderado"</formula>
    </cfRule>
    <cfRule type="cellIs" dxfId="540" priority="524" operator="equal">
      <formula>"Mayor"</formula>
    </cfRule>
    <cfRule type="cellIs" dxfId="539" priority="530" operator="equal">
      <formula>"Catastrófico"</formula>
    </cfRule>
  </conditionalFormatting>
  <conditionalFormatting sqref="T20">
    <cfRule type="cellIs" dxfId="538" priority="525" operator="equal">
      <formula>"Catastrófico"</formula>
    </cfRule>
    <cfRule type="cellIs" dxfId="537" priority="526" operator="equal">
      <formula>"Mayor"</formula>
    </cfRule>
    <cfRule type="cellIs" dxfId="536" priority="527" operator="equal">
      <formula>"Moderado"</formula>
    </cfRule>
    <cfRule type="cellIs" dxfId="535" priority="528" operator="equal">
      <formula>"Menor"</formula>
    </cfRule>
    <cfRule type="cellIs" dxfId="534" priority="529" operator="equal">
      <formula>"Leve"</formula>
    </cfRule>
  </conditionalFormatting>
  <conditionalFormatting sqref="AF20:AF21 AH20:AH21">
    <cfRule type="cellIs" dxfId="533" priority="520" operator="equal">
      <formula>"DÉBIL"</formula>
    </cfRule>
    <cfRule type="cellIs" dxfId="532" priority="521" operator="equal">
      <formula>"MODERADO"</formula>
    </cfRule>
    <cfRule type="cellIs" dxfId="531" priority="522" operator="equal">
      <formula>"FUERTE"</formula>
    </cfRule>
  </conditionalFormatting>
  <conditionalFormatting sqref="AK20:AK21">
    <cfRule type="cellIs" dxfId="530" priority="517" operator="equal">
      <formula>"MODERADO"</formula>
    </cfRule>
    <cfRule type="cellIs" dxfId="529" priority="518" operator="equal">
      <formula>"DÉBIL"</formula>
    </cfRule>
    <cfRule type="cellIs" dxfId="528" priority="519" operator="equal">
      <formula>"FUERTE"</formula>
    </cfRule>
  </conditionalFormatting>
  <conditionalFormatting sqref="Q35">
    <cfRule type="cellIs" dxfId="527" priority="488" operator="equal">
      <formula>"Rara vez"</formula>
    </cfRule>
    <cfRule type="cellIs" dxfId="526" priority="512" operator="equal">
      <formula>"Improbable"</formula>
    </cfRule>
    <cfRule type="cellIs" dxfId="525" priority="513" operator="equal">
      <formula>"Posible"</formula>
    </cfRule>
    <cfRule type="cellIs" dxfId="524" priority="514" operator="equal">
      <formula>"Probable"</formula>
    </cfRule>
    <cfRule type="cellIs" dxfId="523" priority="515" operator="equal">
      <formula>"Casi seguro"</formula>
    </cfRule>
    <cfRule type="cellIs" dxfId="522" priority="516" operator="equal">
      <formula>"Muy Baja"</formula>
    </cfRule>
  </conditionalFormatting>
  <conditionalFormatting sqref="U35">
    <cfRule type="cellIs" dxfId="521" priority="507" operator="equal">
      <formula>"Catastrófico"</formula>
    </cfRule>
    <cfRule type="cellIs" dxfId="520" priority="508" operator="equal">
      <formula>"Mayor"</formula>
    </cfRule>
    <cfRule type="cellIs" dxfId="519" priority="509" operator="equal">
      <formula>"Moderado"</formula>
    </cfRule>
    <cfRule type="cellIs" dxfId="518" priority="510" operator="equal">
      <formula>"Menor"</formula>
    </cfRule>
    <cfRule type="cellIs" dxfId="517" priority="511" operator="equal">
      <formula>"Leve"</formula>
    </cfRule>
  </conditionalFormatting>
  <conditionalFormatting sqref="V35">
    <cfRule type="cellIs" dxfId="516" priority="503" operator="equal">
      <formula>"Extremo"</formula>
    </cfRule>
    <cfRule type="cellIs" dxfId="515" priority="504" operator="equal">
      <formula>"Alto"</formula>
    </cfRule>
    <cfRule type="cellIs" dxfId="514" priority="505" operator="equal">
      <formula>"Moderado"</formula>
    </cfRule>
    <cfRule type="cellIs" dxfId="513" priority="506" operator="equal">
      <formula>"Bajo"</formula>
    </cfRule>
  </conditionalFormatting>
  <conditionalFormatting sqref="AM35">
    <cfRule type="cellIs" dxfId="512" priority="498" operator="equal">
      <formula>"Muy Alta"</formula>
    </cfRule>
    <cfRule type="cellIs" dxfId="511" priority="499" operator="equal">
      <formula>"Alta"</formula>
    </cfRule>
    <cfRule type="cellIs" dxfId="510" priority="500" operator="equal">
      <formula>"Media"</formula>
    </cfRule>
    <cfRule type="cellIs" dxfId="509" priority="501" operator="equal">
      <formula>"Baja"</formula>
    </cfRule>
    <cfRule type="cellIs" dxfId="508" priority="502" operator="equal">
      <formula>"Muy Baja"</formula>
    </cfRule>
  </conditionalFormatting>
  <conditionalFormatting sqref="AO35">
    <cfRule type="cellIs" dxfId="507" priority="493" operator="equal">
      <formula>"Catastrófico"</formula>
    </cfRule>
    <cfRule type="cellIs" dxfId="506" priority="494" operator="equal">
      <formula>"Mayor"</formula>
    </cfRule>
    <cfRule type="cellIs" dxfId="505" priority="495" operator="equal">
      <formula>"Moderado"</formula>
    </cfRule>
    <cfRule type="cellIs" dxfId="504" priority="496" operator="equal">
      <formula>"Menor"</formula>
    </cfRule>
    <cfRule type="cellIs" dxfId="503" priority="497" operator="equal">
      <formula>"Leve"</formula>
    </cfRule>
  </conditionalFormatting>
  <conditionalFormatting sqref="AQ35">
    <cfRule type="cellIs" dxfId="502" priority="489" operator="equal">
      <formula>"Extremo"</formula>
    </cfRule>
    <cfRule type="cellIs" dxfId="501" priority="490" operator="equal">
      <formula>"Alto"</formula>
    </cfRule>
    <cfRule type="cellIs" dxfId="500" priority="491" operator="equal">
      <formula>"Moderado"</formula>
    </cfRule>
    <cfRule type="cellIs" dxfId="499" priority="492" operator="equal">
      <formula>"Bajo"</formula>
    </cfRule>
  </conditionalFormatting>
  <conditionalFormatting sqref="S35">
    <cfRule type="cellIs" dxfId="498" priority="480" operator="equal">
      <formula>"Moderado"</formula>
    </cfRule>
    <cfRule type="cellIs" dxfId="497" priority="481" operator="equal">
      <formula>"Mayor"</formula>
    </cfRule>
    <cfRule type="cellIs" dxfId="496" priority="487" operator="equal">
      <formula>"Catastrófico"</formula>
    </cfRule>
  </conditionalFormatting>
  <conditionalFormatting sqref="T35">
    <cfRule type="cellIs" dxfId="495" priority="482" operator="equal">
      <formula>"Catastrófico"</formula>
    </cfRule>
    <cfRule type="cellIs" dxfId="494" priority="483" operator="equal">
      <formula>"Mayor"</formula>
    </cfRule>
    <cfRule type="cellIs" dxfId="493" priority="484" operator="equal">
      <formula>"Moderado"</formula>
    </cfRule>
    <cfRule type="cellIs" dxfId="492" priority="485" operator="equal">
      <formula>"Menor"</formula>
    </cfRule>
    <cfRule type="cellIs" dxfId="491" priority="486" operator="equal">
      <formula>"Leve"</formula>
    </cfRule>
  </conditionalFormatting>
  <conditionalFormatting sqref="AF35:AF36 AH35:AH36">
    <cfRule type="cellIs" dxfId="490" priority="477" operator="equal">
      <formula>"DÉBIL"</formula>
    </cfRule>
    <cfRule type="cellIs" dxfId="489" priority="478" operator="equal">
      <formula>"MODERADO"</formula>
    </cfRule>
    <cfRule type="cellIs" dxfId="488" priority="479" operator="equal">
      <formula>"FUERTE"</formula>
    </cfRule>
  </conditionalFormatting>
  <conditionalFormatting sqref="AK35:AK36">
    <cfRule type="cellIs" dxfId="487" priority="474" operator="equal">
      <formula>"MODERADO"</formula>
    </cfRule>
    <cfRule type="cellIs" dxfId="486" priority="475" operator="equal">
      <formula>"DÉBIL"</formula>
    </cfRule>
    <cfRule type="cellIs" dxfId="485" priority="476" operator="equal">
      <formula>"FUERTE"</formula>
    </cfRule>
  </conditionalFormatting>
  <conditionalFormatting sqref="Q37">
    <cfRule type="cellIs" dxfId="484" priority="445" operator="equal">
      <formula>"Rara vez"</formula>
    </cfRule>
    <cfRule type="cellIs" dxfId="483" priority="469" operator="equal">
      <formula>"Improbable"</formula>
    </cfRule>
    <cfRule type="cellIs" dxfId="482" priority="470" operator="equal">
      <formula>"Posible"</formula>
    </cfRule>
    <cfRule type="cellIs" dxfId="481" priority="471" operator="equal">
      <formula>"Probable"</formula>
    </cfRule>
    <cfRule type="cellIs" dxfId="480" priority="472" operator="equal">
      <formula>"Casi seguro"</formula>
    </cfRule>
    <cfRule type="cellIs" dxfId="479" priority="473" operator="equal">
      <formula>"Muy Baja"</formula>
    </cfRule>
  </conditionalFormatting>
  <conditionalFormatting sqref="U37">
    <cfRule type="cellIs" dxfId="478" priority="464" operator="equal">
      <formula>"Catastrófico"</formula>
    </cfRule>
    <cfRule type="cellIs" dxfId="477" priority="465" operator="equal">
      <formula>"Mayor"</formula>
    </cfRule>
    <cfRule type="cellIs" dxfId="476" priority="466" operator="equal">
      <formula>"Moderado"</formula>
    </cfRule>
    <cfRule type="cellIs" dxfId="475" priority="467" operator="equal">
      <formula>"Menor"</formula>
    </cfRule>
    <cfRule type="cellIs" dxfId="474" priority="468" operator="equal">
      <formula>"Leve"</formula>
    </cfRule>
  </conditionalFormatting>
  <conditionalFormatting sqref="V37">
    <cfRule type="cellIs" dxfId="473" priority="460" operator="equal">
      <formula>"Extremo"</formula>
    </cfRule>
    <cfRule type="cellIs" dxfId="472" priority="461" operator="equal">
      <formula>"Alto"</formula>
    </cfRule>
    <cfRule type="cellIs" dxfId="471" priority="462" operator="equal">
      <formula>"Moderado"</formula>
    </cfRule>
    <cfRule type="cellIs" dxfId="470" priority="463" operator="equal">
      <formula>"Bajo"</formula>
    </cfRule>
  </conditionalFormatting>
  <conditionalFormatting sqref="AM37">
    <cfRule type="cellIs" dxfId="469" priority="455" operator="equal">
      <formula>"Muy Alta"</formula>
    </cfRule>
    <cfRule type="cellIs" dxfId="468" priority="456" operator="equal">
      <formula>"Alta"</formula>
    </cfRule>
    <cfRule type="cellIs" dxfId="467" priority="457" operator="equal">
      <formula>"Media"</formula>
    </cfRule>
    <cfRule type="cellIs" dxfId="466" priority="458" operator="equal">
      <formula>"Baja"</formula>
    </cfRule>
    <cfRule type="cellIs" dxfId="465" priority="459" operator="equal">
      <formula>"Muy Baja"</formula>
    </cfRule>
  </conditionalFormatting>
  <conditionalFormatting sqref="AO37">
    <cfRule type="cellIs" dxfId="464" priority="450" operator="equal">
      <formula>"Catastrófico"</formula>
    </cfRule>
    <cfRule type="cellIs" dxfId="463" priority="451" operator="equal">
      <formula>"Mayor"</formula>
    </cfRule>
    <cfRule type="cellIs" dxfId="462" priority="452" operator="equal">
      <formula>"Moderado"</formula>
    </cfRule>
    <cfRule type="cellIs" dxfId="461" priority="453" operator="equal">
      <formula>"Menor"</formula>
    </cfRule>
    <cfRule type="cellIs" dxfId="460" priority="454" operator="equal">
      <formula>"Leve"</formula>
    </cfRule>
  </conditionalFormatting>
  <conditionalFormatting sqref="AQ37">
    <cfRule type="cellIs" dxfId="459" priority="446" operator="equal">
      <formula>"Extremo"</formula>
    </cfRule>
    <cfRule type="cellIs" dxfId="458" priority="447" operator="equal">
      <formula>"Alto"</formula>
    </cfRule>
    <cfRule type="cellIs" dxfId="457" priority="448" operator="equal">
      <formula>"Moderado"</formula>
    </cfRule>
    <cfRule type="cellIs" dxfId="456" priority="449" operator="equal">
      <formula>"Bajo"</formula>
    </cfRule>
  </conditionalFormatting>
  <conditionalFormatting sqref="S37">
    <cfRule type="cellIs" dxfId="455" priority="437" operator="equal">
      <formula>"Moderado"</formula>
    </cfRule>
    <cfRule type="cellIs" dxfId="454" priority="438" operator="equal">
      <formula>"Mayor"</formula>
    </cfRule>
    <cfRule type="cellIs" dxfId="453" priority="444" operator="equal">
      <formula>"Catastrófico"</formula>
    </cfRule>
  </conditionalFormatting>
  <conditionalFormatting sqref="T37">
    <cfRule type="cellIs" dxfId="452" priority="439" operator="equal">
      <formula>"Catastrófico"</formula>
    </cfRule>
    <cfRule type="cellIs" dxfId="451" priority="440" operator="equal">
      <formula>"Mayor"</formula>
    </cfRule>
    <cfRule type="cellIs" dxfId="450" priority="441" operator="equal">
      <formula>"Moderado"</formula>
    </cfRule>
    <cfRule type="cellIs" dxfId="449" priority="442" operator="equal">
      <formula>"Menor"</formula>
    </cfRule>
    <cfRule type="cellIs" dxfId="448" priority="443" operator="equal">
      <formula>"Leve"</formula>
    </cfRule>
  </conditionalFormatting>
  <conditionalFormatting sqref="AF37 AH37">
    <cfRule type="cellIs" dxfId="447" priority="434" operator="equal">
      <formula>"DÉBIL"</formula>
    </cfRule>
    <cfRule type="cellIs" dxfId="446" priority="435" operator="equal">
      <formula>"MODERADO"</formula>
    </cfRule>
    <cfRule type="cellIs" dxfId="445" priority="436" operator="equal">
      <formula>"FUERTE"</formula>
    </cfRule>
  </conditionalFormatting>
  <conditionalFormatting sqref="AK37">
    <cfRule type="cellIs" dxfId="444" priority="431" operator="equal">
      <formula>"MODERADO"</formula>
    </cfRule>
    <cfRule type="cellIs" dxfId="443" priority="432" operator="equal">
      <formula>"DÉBIL"</formula>
    </cfRule>
    <cfRule type="cellIs" dxfId="442" priority="433" operator="equal">
      <formula>"FUERTE"</formula>
    </cfRule>
  </conditionalFormatting>
  <conditionalFormatting sqref="Q38">
    <cfRule type="cellIs" dxfId="441" priority="402" operator="equal">
      <formula>"Rara vez"</formula>
    </cfRule>
    <cfRule type="cellIs" dxfId="440" priority="426" operator="equal">
      <formula>"Improbable"</formula>
    </cfRule>
    <cfRule type="cellIs" dxfId="439" priority="427" operator="equal">
      <formula>"Posible"</formula>
    </cfRule>
    <cfRule type="cellIs" dxfId="438" priority="428" operator="equal">
      <formula>"Probable"</formula>
    </cfRule>
    <cfRule type="cellIs" dxfId="437" priority="429" operator="equal">
      <formula>"Casi seguro"</formula>
    </cfRule>
    <cfRule type="cellIs" dxfId="436" priority="430" operator="equal">
      <formula>"Muy Baja"</formula>
    </cfRule>
  </conditionalFormatting>
  <conditionalFormatting sqref="U38">
    <cfRule type="cellIs" dxfId="435" priority="421" operator="equal">
      <formula>"Catastrófico"</formula>
    </cfRule>
    <cfRule type="cellIs" dxfId="434" priority="422" operator="equal">
      <formula>"Mayor"</formula>
    </cfRule>
    <cfRule type="cellIs" dxfId="433" priority="423" operator="equal">
      <formula>"Moderado"</formula>
    </cfRule>
    <cfRule type="cellIs" dxfId="432" priority="424" operator="equal">
      <formula>"Menor"</formula>
    </cfRule>
    <cfRule type="cellIs" dxfId="431" priority="425" operator="equal">
      <formula>"Leve"</formula>
    </cfRule>
  </conditionalFormatting>
  <conditionalFormatting sqref="V38">
    <cfRule type="cellIs" dxfId="430" priority="417" operator="equal">
      <formula>"Extremo"</formula>
    </cfRule>
    <cfRule type="cellIs" dxfId="429" priority="418" operator="equal">
      <formula>"Alto"</formula>
    </cfRule>
    <cfRule type="cellIs" dxfId="428" priority="419" operator="equal">
      <formula>"Moderado"</formula>
    </cfRule>
    <cfRule type="cellIs" dxfId="427" priority="420" operator="equal">
      <formula>"Bajo"</formula>
    </cfRule>
  </conditionalFormatting>
  <conditionalFormatting sqref="AM38">
    <cfRule type="cellIs" dxfId="426" priority="412" operator="equal">
      <formula>"Muy Alta"</formula>
    </cfRule>
    <cfRule type="cellIs" dxfId="425" priority="413" operator="equal">
      <formula>"Alta"</formula>
    </cfRule>
    <cfRule type="cellIs" dxfId="424" priority="414" operator="equal">
      <formula>"Media"</formula>
    </cfRule>
    <cfRule type="cellIs" dxfId="423" priority="415" operator="equal">
      <formula>"Baja"</formula>
    </cfRule>
    <cfRule type="cellIs" dxfId="422" priority="416" operator="equal">
      <formula>"Muy Baja"</formula>
    </cfRule>
  </conditionalFormatting>
  <conditionalFormatting sqref="AO38">
    <cfRule type="cellIs" dxfId="421" priority="407" operator="equal">
      <formula>"Catastrófico"</formula>
    </cfRule>
    <cfRule type="cellIs" dxfId="420" priority="408" operator="equal">
      <formula>"Mayor"</formula>
    </cfRule>
    <cfRule type="cellIs" dxfId="419" priority="409" operator="equal">
      <formula>"Moderado"</formula>
    </cfRule>
    <cfRule type="cellIs" dxfId="418" priority="410" operator="equal">
      <formula>"Menor"</formula>
    </cfRule>
    <cfRule type="cellIs" dxfId="417" priority="411" operator="equal">
      <formula>"Leve"</formula>
    </cfRule>
  </conditionalFormatting>
  <conditionalFormatting sqref="AQ38">
    <cfRule type="cellIs" dxfId="416" priority="403" operator="equal">
      <formula>"Extremo"</formula>
    </cfRule>
    <cfRule type="cellIs" dxfId="415" priority="404" operator="equal">
      <formula>"Alto"</formula>
    </cfRule>
    <cfRule type="cellIs" dxfId="414" priority="405" operator="equal">
      <formula>"Moderado"</formula>
    </cfRule>
    <cfRule type="cellIs" dxfId="413" priority="406" operator="equal">
      <formula>"Bajo"</formula>
    </cfRule>
  </conditionalFormatting>
  <conditionalFormatting sqref="S38">
    <cfRule type="cellIs" dxfId="412" priority="394" operator="equal">
      <formula>"Moderado"</formula>
    </cfRule>
    <cfRule type="cellIs" dxfId="411" priority="395" operator="equal">
      <formula>"Mayor"</formula>
    </cfRule>
    <cfRule type="cellIs" dxfId="410" priority="401" operator="equal">
      <formula>"Catastrófico"</formula>
    </cfRule>
  </conditionalFormatting>
  <conditionalFormatting sqref="T38">
    <cfRule type="cellIs" dxfId="409" priority="396" operator="equal">
      <formula>"Catastrófico"</formula>
    </cfRule>
    <cfRule type="cellIs" dxfId="408" priority="397" operator="equal">
      <formula>"Mayor"</formula>
    </cfRule>
    <cfRule type="cellIs" dxfId="407" priority="398" operator="equal">
      <formula>"Moderado"</formula>
    </cfRule>
    <cfRule type="cellIs" dxfId="406" priority="399" operator="equal">
      <formula>"Menor"</formula>
    </cfRule>
    <cfRule type="cellIs" dxfId="405" priority="400" operator="equal">
      <formula>"Leve"</formula>
    </cfRule>
  </conditionalFormatting>
  <conditionalFormatting sqref="AF38 AH38">
    <cfRule type="cellIs" dxfId="404" priority="391" operator="equal">
      <formula>"DÉBIL"</formula>
    </cfRule>
    <cfRule type="cellIs" dxfId="403" priority="392" operator="equal">
      <formula>"MODERADO"</formula>
    </cfRule>
    <cfRule type="cellIs" dxfId="402" priority="393" operator="equal">
      <formula>"FUERTE"</formula>
    </cfRule>
  </conditionalFormatting>
  <conditionalFormatting sqref="AK38">
    <cfRule type="cellIs" dxfId="401" priority="388" operator="equal">
      <formula>"MODERADO"</formula>
    </cfRule>
    <cfRule type="cellIs" dxfId="400" priority="389" operator="equal">
      <formula>"DÉBIL"</formula>
    </cfRule>
    <cfRule type="cellIs" dxfId="399" priority="390" operator="equal">
      <formula>"FUERTE"</formula>
    </cfRule>
  </conditionalFormatting>
  <conditionalFormatting sqref="Q70">
    <cfRule type="cellIs" dxfId="398" priority="359" operator="equal">
      <formula>"Rara vez"</formula>
    </cfRule>
    <cfRule type="cellIs" dxfId="397" priority="383" operator="equal">
      <formula>"Improbable"</formula>
    </cfRule>
    <cfRule type="cellIs" dxfId="396" priority="384" operator="equal">
      <formula>"Posible"</formula>
    </cfRule>
    <cfRule type="cellIs" dxfId="395" priority="385" operator="equal">
      <formula>"Probable"</formula>
    </cfRule>
    <cfRule type="cellIs" dxfId="394" priority="386" operator="equal">
      <formula>"Casi seguro"</formula>
    </cfRule>
    <cfRule type="cellIs" dxfId="393" priority="387" operator="equal">
      <formula>"Muy Baja"</formula>
    </cfRule>
  </conditionalFormatting>
  <conditionalFormatting sqref="U70">
    <cfRule type="cellIs" dxfId="392" priority="378" operator="equal">
      <formula>"Catastrófico"</formula>
    </cfRule>
    <cfRule type="cellIs" dxfId="391" priority="379" operator="equal">
      <formula>"Mayor"</formula>
    </cfRule>
    <cfRule type="cellIs" dxfId="390" priority="380" operator="equal">
      <formula>"Moderado"</formula>
    </cfRule>
    <cfRule type="cellIs" dxfId="389" priority="381" operator="equal">
      <formula>"Menor"</formula>
    </cfRule>
    <cfRule type="cellIs" dxfId="388" priority="382" operator="equal">
      <formula>"Leve"</formula>
    </cfRule>
  </conditionalFormatting>
  <conditionalFormatting sqref="V70">
    <cfRule type="cellIs" dxfId="387" priority="374" operator="equal">
      <formula>"Extremo"</formula>
    </cfRule>
    <cfRule type="cellIs" dxfId="386" priority="375" operator="equal">
      <formula>"Alto"</formula>
    </cfRule>
    <cfRule type="cellIs" dxfId="385" priority="376" operator="equal">
      <formula>"Moderado"</formula>
    </cfRule>
    <cfRule type="cellIs" dxfId="384" priority="377" operator="equal">
      <formula>"Bajo"</formula>
    </cfRule>
  </conditionalFormatting>
  <conditionalFormatting sqref="AM70">
    <cfRule type="cellIs" dxfId="383" priority="369" operator="equal">
      <formula>"Muy Alta"</formula>
    </cfRule>
    <cfRule type="cellIs" dxfId="382" priority="370" operator="equal">
      <formula>"Alta"</formula>
    </cfRule>
    <cfRule type="cellIs" dxfId="381" priority="371" operator="equal">
      <formula>"Media"</formula>
    </cfRule>
    <cfRule type="cellIs" dxfId="380" priority="372" operator="equal">
      <formula>"Baja"</formula>
    </cfRule>
    <cfRule type="cellIs" dxfId="379" priority="373" operator="equal">
      <formula>"Muy Baja"</formula>
    </cfRule>
  </conditionalFormatting>
  <conditionalFormatting sqref="AO70">
    <cfRule type="cellIs" dxfId="378" priority="364" operator="equal">
      <formula>"Catastrófico"</formula>
    </cfRule>
    <cfRule type="cellIs" dxfId="377" priority="365" operator="equal">
      <formula>"Mayor"</formula>
    </cfRule>
    <cfRule type="cellIs" dxfId="376" priority="366" operator="equal">
      <formula>"Moderado"</formula>
    </cfRule>
    <cfRule type="cellIs" dxfId="375" priority="367" operator="equal">
      <formula>"Menor"</formula>
    </cfRule>
    <cfRule type="cellIs" dxfId="374" priority="368" operator="equal">
      <formula>"Leve"</formula>
    </cfRule>
  </conditionalFormatting>
  <conditionalFormatting sqref="AQ70">
    <cfRule type="cellIs" dxfId="373" priority="360" operator="equal">
      <formula>"Extremo"</formula>
    </cfRule>
    <cfRule type="cellIs" dxfId="372" priority="361" operator="equal">
      <formula>"Alto"</formula>
    </cfRule>
    <cfRule type="cellIs" dxfId="371" priority="362" operator="equal">
      <formula>"Moderado"</formula>
    </cfRule>
    <cfRule type="cellIs" dxfId="370" priority="363" operator="equal">
      <formula>"Bajo"</formula>
    </cfRule>
  </conditionalFormatting>
  <conditionalFormatting sqref="S70">
    <cfRule type="cellIs" dxfId="369" priority="351" operator="equal">
      <formula>"Moderado"</formula>
    </cfRule>
    <cfRule type="cellIs" dxfId="368" priority="352" operator="equal">
      <formula>"Mayor"</formula>
    </cfRule>
    <cfRule type="cellIs" dxfId="367" priority="358" operator="equal">
      <formula>"Catastrófico"</formula>
    </cfRule>
  </conditionalFormatting>
  <conditionalFormatting sqref="T70">
    <cfRule type="cellIs" dxfId="366" priority="353" operator="equal">
      <formula>"Catastrófico"</formula>
    </cfRule>
    <cfRule type="cellIs" dxfId="365" priority="354" operator="equal">
      <formula>"Mayor"</formula>
    </cfRule>
    <cfRule type="cellIs" dxfId="364" priority="355" operator="equal">
      <formula>"Moderado"</formula>
    </cfRule>
    <cfRule type="cellIs" dxfId="363" priority="356" operator="equal">
      <formula>"Menor"</formula>
    </cfRule>
    <cfRule type="cellIs" dxfId="362" priority="357" operator="equal">
      <formula>"Leve"</formula>
    </cfRule>
  </conditionalFormatting>
  <conditionalFormatting sqref="AQ74">
    <cfRule type="cellIs" dxfId="361" priority="317" operator="equal">
      <formula>"Extremo"</formula>
    </cfRule>
    <cfRule type="cellIs" dxfId="360" priority="318" operator="equal">
      <formula>"Alto"</formula>
    </cfRule>
    <cfRule type="cellIs" dxfId="359" priority="319" operator="equal">
      <formula>"Moderado"</formula>
    </cfRule>
    <cfRule type="cellIs" dxfId="358" priority="320" operator="equal">
      <formula>"Bajo"</formula>
    </cfRule>
  </conditionalFormatting>
  <conditionalFormatting sqref="AF70:AF73 AH70:AH73">
    <cfRule type="cellIs" dxfId="357" priority="348" operator="equal">
      <formula>"DÉBIL"</formula>
    </cfRule>
    <cfRule type="cellIs" dxfId="356" priority="349" operator="equal">
      <formula>"MODERADO"</formula>
    </cfRule>
    <cfRule type="cellIs" dxfId="355" priority="350" operator="equal">
      <formula>"FUERTE"</formula>
    </cfRule>
  </conditionalFormatting>
  <conditionalFormatting sqref="AK70:AK73">
    <cfRule type="cellIs" dxfId="354" priority="345" operator="equal">
      <formula>"MODERADO"</formula>
    </cfRule>
    <cfRule type="cellIs" dxfId="353" priority="346" operator="equal">
      <formula>"DÉBIL"</formula>
    </cfRule>
    <cfRule type="cellIs" dxfId="352" priority="347" operator="equal">
      <formula>"FUERTE"</formula>
    </cfRule>
  </conditionalFormatting>
  <conditionalFormatting sqref="Q74">
    <cfRule type="cellIs" dxfId="351" priority="316" operator="equal">
      <formula>"Rara vez"</formula>
    </cfRule>
    <cfRule type="cellIs" dxfId="350" priority="340" operator="equal">
      <formula>"Improbable"</formula>
    </cfRule>
    <cfRule type="cellIs" dxfId="349" priority="341" operator="equal">
      <formula>"Posible"</formula>
    </cfRule>
    <cfRule type="cellIs" dxfId="348" priority="342" operator="equal">
      <formula>"Probable"</formula>
    </cfRule>
    <cfRule type="cellIs" dxfId="347" priority="343" operator="equal">
      <formula>"Casi seguro"</formula>
    </cfRule>
    <cfRule type="cellIs" dxfId="346" priority="344" operator="equal">
      <formula>"Muy Baja"</formula>
    </cfRule>
  </conditionalFormatting>
  <conditionalFormatting sqref="U74">
    <cfRule type="cellIs" dxfId="345" priority="335" operator="equal">
      <formula>"Catastrófico"</formula>
    </cfRule>
    <cfRule type="cellIs" dxfId="344" priority="336" operator="equal">
      <formula>"Mayor"</formula>
    </cfRule>
    <cfRule type="cellIs" dxfId="343" priority="337" operator="equal">
      <formula>"Moderado"</formula>
    </cfRule>
    <cfRule type="cellIs" dxfId="342" priority="338" operator="equal">
      <formula>"Menor"</formula>
    </cfRule>
    <cfRule type="cellIs" dxfId="341" priority="339" operator="equal">
      <formula>"Leve"</formula>
    </cfRule>
  </conditionalFormatting>
  <conditionalFormatting sqref="V74">
    <cfRule type="cellIs" dxfId="340" priority="331" operator="equal">
      <formula>"Extremo"</formula>
    </cfRule>
    <cfRule type="cellIs" dxfId="339" priority="332" operator="equal">
      <formula>"Alto"</formula>
    </cfRule>
    <cfRule type="cellIs" dxfId="338" priority="333" operator="equal">
      <formula>"Moderado"</formula>
    </cfRule>
    <cfRule type="cellIs" dxfId="337" priority="334" operator="equal">
      <formula>"Bajo"</formula>
    </cfRule>
  </conditionalFormatting>
  <conditionalFormatting sqref="AM74">
    <cfRule type="cellIs" dxfId="336" priority="326" operator="equal">
      <formula>"Muy Alta"</formula>
    </cfRule>
    <cfRule type="cellIs" dxfId="335" priority="327" operator="equal">
      <formula>"Alta"</formula>
    </cfRule>
    <cfRule type="cellIs" dxfId="334" priority="328" operator="equal">
      <formula>"Media"</formula>
    </cfRule>
    <cfRule type="cellIs" dxfId="333" priority="329" operator="equal">
      <formula>"Baja"</formula>
    </cfRule>
    <cfRule type="cellIs" dxfId="332" priority="330" operator="equal">
      <formula>"Muy Baja"</formula>
    </cfRule>
  </conditionalFormatting>
  <conditionalFormatting sqref="AO74">
    <cfRule type="cellIs" dxfId="331" priority="321" operator="equal">
      <formula>"Catastrófico"</formula>
    </cfRule>
    <cfRule type="cellIs" dxfId="330" priority="322" operator="equal">
      <formula>"Mayor"</formula>
    </cfRule>
    <cfRule type="cellIs" dxfId="329" priority="323" operator="equal">
      <formula>"Moderado"</formula>
    </cfRule>
    <cfRule type="cellIs" dxfId="328" priority="324" operator="equal">
      <formula>"Menor"</formula>
    </cfRule>
    <cfRule type="cellIs" dxfId="327" priority="325" operator="equal">
      <formula>"Leve"</formula>
    </cfRule>
  </conditionalFormatting>
  <conditionalFormatting sqref="S74">
    <cfRule type="cellIs" dxfId="326" priority="308" operator="equal">
      <formula>"Moderado"</formula>
    </cfRule>
    <cfRule type="cellIs" dxfId="325" priority="309" operator="equal">
      <formula>"Mayor"</formula>
    </cfRule>
    <cfRule type="cellIs" dxfId="324" priority="315" operator="equal">
      <formula>"Catastrófico"</formula>
    </cfRule>
  </conditionalFormatting>
  <conditionalFormatting sqref="T74">
    <cfRule type="cellIs" dxfId="323" priority="310" operator="equal">
      <formula>"Catastrófico"</formula>
    </cfRule>
    <cfRule type="cellIs" dxfId="322" priority="311" operator="equal">
      <formula>"Mayor"</formula>
    </cfRule>
    <cfRule type="cellIs" dxfId="321" priority="312" operator="equal">
      <formula>"Moderado"</formula>
    </cfRule>
    <cfRule type="cellIs" dxfId="320" priority="313" operator="equal">
      <formula>"Menor"</formula>
    </cfRule>
    <cfRule type="cellIs" dxfId="319" priority="314" operator="equal">
      <formula>"Leve"</formula>
    </cfRule>
  </conditionalFormatting>
  <conditionalFormatting sqref="AF74:AF75 AH74:AH75">
    <cfRule type="cellIs" dxfId="318" priority="305" operator="equal">
      <formula>"DÉBIL"</formula>
    </cfRule>
    <cfRule type="cellIs" dxfId="317" priority="306" operator="equal">
      <formula>"MODERADO"</formula>
    </cfRule>
    <cfRule type="cellIs" dxfId="316" priority="307" operator="equal">
      <formula>"FUERTE"</formula>
    </cfRule>
  </conditionalFormatting>
  <conditionalFormatting sqref="AK74:AK75">
    <cfRule type="cellIs" dxfId="315" priority="302" operator="equal">
      <formula>"MODERADO"</formula>
    </cfRule>
    <cfRule type="cellIs" dxfId="314" priority="303" operator="equal">
      <formula>"DÉBIL"</formula>
    </cfRule>
    <cfRule type="cellIs" dxfId="313" priority="304" operator="equal">
      <formula>"FUERTE"</formula>
    </cfRule>
  </conditionalFormatting>
  <conditionalFormatting sqref="Q63">
    <cfRule type="cellIs" dxfId="312" priority="273" operator="equal">
      <formula>"Rara vez"</formula>
    </cfRule>
    <cfRule type="cellIs" dxfId="311" priority="297" operator="equal">
      <formula>"Improbable"</formula>
    </cfRule>
    <cfRule type="cellIs" dxfId="310" priority="298" operator="equal">
      <formula>"Posible"</formula>
    </cfRule>
    <cfRule type="cellIs" dxfId="309" priority="299" operator="equal">
      <formula>"Probable"</formula>
    </cfRule>
    <cfRule type="cellIs" dxfId="308" priority="300" operator="equal">
      <formula>"Casi seguro"</formula>
    </cfRule>
    <cfRule type="cellIs" dxfId="307" priority="301" operator="equal">
      <formula>"Muy Baja"</formula>
    </cfRule>
  </conditionalFormatting>
  <conditionalFormatting sqref="U63">
    <cfRule type="cellIs" dxfId="306" priority="292" operator="equal">
      <formula>"Catastrófico"</formula>
    </cfRule>
    <cfRule type="cellIs" dxfId="305" priority="293" operator="equal">
      <formula>"Mayor"</formula>
    </cfRule>
    <cfRule type="cellIs" dxfId="304" priority="294" operator="equal">
      <formula>"Moderado"</formula>
    </cfRule>
    <cfRule type="cellIs" dxfId="303" priority="295" operator="equal">
      <formula>"Menor"</formula>
    </cfRule>
    <cfRule type="cellIs" dxfId="302" priority="296" operator="equal">
      <formula>"Leve"</formula>
    </cfRule>
  </conditionalFormatting>
  <conditionalFormatting sqref="V63">
    <cfRule type="cellIs" dxfId="301" priority="288" operator="equal">
      <formula>"Extremo"</formula>
    </cfRule>
    <cfRule type="cellIs" dxfId="300" priority="289" operator="equal">
      <formula>"Alto"</formula>
    </cfRule>
    <cfRule type="cellIs" dxfId="299" priority="290" operator="equal">
      <formula>"Moderado"</formula>
    </cfRule>
    <cfRule type="cellIs" dxfId="298" priority="291" operator="equal">
      <formula>"Bajo"</formula>
    </cfRule>
  </conditionalFormatting>
  <conditionalFormatting sqref="AM63">
    <cfRule type="cellIs" dxfId="297" priority="283" operator="equal">
      <formula>"Muy Alta"</formula>
    </cfRule>
    <cfRule type="cellIs" dxfId="296" priority="284" operator="equal">
      <formula>"Alta"</formula>
    </cfRule>
    <cfRule type="cellIs" dxfId="295" priority="285" operator="equal">
      <formula>"Media"</formula>
    </cfRule>
    <cfRule type="cellIs" dxfId="294" priority="286" operator="equal">
      <formula>"Baja"</formula>
    </cfRule>
    <cfRule type="cellIs" dxfId="293" priority="287" operator="equal">
      <formula>"Muy Baja"</formula>
    </cfRule>
  </conditionalFormatting>
  <conditionalFormatting sqref="AO63">
    <cfRule type="cellIs" dxfId="292" priority="278" operator="equal">
      <formula>"Catastrófico"</formula>
    </cfRule>
    <cfRule type="cellIs" dxfId="291" priority="279" operator="equal">
      <formula>"Mayor"</formula>
    </cfRule>
    <cfRule type="cellIs" dxfId="290" priority="280" operator="equal">
      <formula>"Moderado"</formula>
    </cfRule>
    <cfRule type="cellIs" dxfId="289" priority="281" operator="equal">
      <formula>"Menor"</formula>
    </cfRule>
    <cfRule type="cellIs" dxfId="288" priority="282" operator="equal">
      <formula>"Leve"</formula>
    </cfRule>
  </conditionalFormatting>
  <conditionalFormatting sqref="AQ63">
    <cfRule type="cellIs" dxfId="287" priority="274" operator="equal">
      <formula>"Extremo"</formula>
    </cfRule>
    <cfRule type="cellIs" dxfId="286" priority="275" operator="equal">
      <formula>"Alto"</formula>
    </cfRule>
    <cfRule type="cellIs" dxfId="285" priority="276" operator="equal">
      <formula>"Moderado"</formula>
    </cfRule>
    <cfRule type="cellIs" dxfId="284" priority="277" operator="equal">
      <formula>"Bajo"</formula>
    </cfRule>
  </conditionalFormatting>
  <conditionalFormatting sqref="S63">
    <cfRule type="cellIs" dxfId="283" priority="265" operator="equal">
      <formula>"Moderado"</formula>
    </cfRule>
    <cfRule type="cellIs" dxfId="282" priority="266" operator="equal">
      <formula>"Mayor"</formula>
    </cfRule>
    <cfRule type="cellIs" dxfId="281" priority="272" operator="equal">
      <formula>"Catastrófico"</formula>
    </cfRule>
  </conditionalFormatting>
  <conditionalFormatting sqref="T63">
    <cfRule type="cellIs" dxfId="280" priority="267" operator="equal">
      <formula>"Catastrófico"</formula>
    </cfRule>
    <cfRule type="cellIs" dxfId="279" priority="268" operator="equal">
      <formula>"Mayor"</formula>
    </cfRule>
    <cfRule type="cellIs" dxfId="278" priority="269" operator="equal">
      <formula>"Moderado"</formula>
    </cfRule>
    <cfRule type="cellIs" dxfId="277" priority="270" operator="equal">
      <formula>"Menor"</formula>
    </cfRule>
    <cfRule type="cellIs" dxfId="276" priority="271" operator="equal">
      <formula>"Leve"</formula>
    </cfRule>
  </conditionalFormatting>
  <conditionalFormatting sqref="AF63:AF64 AH63:AH64">
    <cfRule type="cellIs" dxfId="275" priority="262" operator="equal">
      <formula>"DÉBIL"</formula>
    </cfRule>
    <cfRule type="cellIs" dxfId="274" priority="263" operator="equal">
      <formula>"MODERADO"</formula>
    </cfRule>
    <cfRule type="cellIs" dxfId="273" priority="264" operator="equal">
      <formula>"FUERTE"</formula>
    </cfRule>
  </conditionalFormatting>
  <conditionalFormatting sqref="AK63:AK64">
    <cfRule type="cellIs" dxfId="272" priority="259" operator="equal">
      <formula>"MODERADO"</formula>
    </cfRule>
    <cfRule type="cellIs" dxfId="271" priority="260" operator="equal">
      <formula>"DÉBIL"</formula>
    </cfRule>
    <cfRule type="cellIs" dxfId="270" priority="261" operator="equal">
      <formula>"FUERTE"</formula>
    </cfRule>
  </conditionalFormatting>
  <conditionalFormatting sqref="Q15">
    <cfRule type="cellIs" dxfId="269" priority="230" operator="equal">
      <formula>"Rara vez"</formula>
    </cfRule>
    <cfRule type="cellIs" dxfId="268" priority="254" operator="equal">
      <formula>"Improbable"</formula>
    </cfRule>
    <cfRule type="cellIs" dxfId="267" priority="255" operator="equal">
      <formula>"Posible"</formula>
    </cfRule>
    <cfRule type="cellIs" dxfId="266" priority="256" operator="equal">
      <formula>"Probable"</formula>
    </cfRule>
    <cfRule type="cellIs" dxfId="265" priority="257" operator="equal">
      <formula>"Casi seguro"</formula>
    </cfRule>
    <cfRule type="cellIs" dxfId="264" priority="258" operator="equal">
      <formula>"Muy Baja"</formula>
    </cfRule>
  </conditionalFormatting>
  <conditionalFormatting sqref="U15">
    <cfRule type="cellIs" dxfId="263" priority="249" operator="equal">
      <formula>"Catastrófico"</formula>
    </cfRule>
    <cfRule type="cellIs" dxfId="262" priority="250" operator="equal">
      <formula>"Mayor"</formula>
    </cfRule>
    <cfRule type="cellIs" dxfId="261" priority="251" operator="equal">
      <formula>"Moderado"</formula>
    </cfRule>
    <cfRule type="cellIs" dxfId="260" priority="252" operator="equal">
      <formula>"Menor"</formula>
    </cfRule>
    <cfRule type="cellIs" dxfId="259" priority="253" operator="equal">
      <formula>"Leve"</formula>
    </cfRule>
  </conditionalFormatting>
  <conditionalFormatting sqref="V15">
    <cfRule type="cellIs" dxfId="258" priority="245" operator="equal">
      <formula>"Extremo"</formula>
    </cfRule>
    <cfRule type="cellIs" dxfId="257" priority="246" operator="equal">
      <formula>"Alto"</formula>
    </cfRule>
    <cfRule type="cellIs" dxfId="256" priority="247" operator="equal">
      <formula>"Moderado"</formula>
    </cfRule>
    <cfRule type="cellIs" dxfId="255" priority="248" operator="equal">
      <formula>"Bajo"</formula>
    </cfRule>
  </conditionalFormatting>
  <conditionalFormatting sqref="AM15">
    <cfRule type="cellIs" dxfId="254" priority="240" operator="equal">
      <formula>"Muy Alta"</formula>
    </cfRule>
    <cfRule type="cellIs" dxfId="253" priority="241" operator="equal">
      <formula>"Alta"</formula>
    </cfRule>
    <cfRule type="cellIs" dxfId="252" priority="242" operator="equal">
      <formula>"Media"</formula>
    </cfRule>
    <cfRule type="cellIs" dxfId="251" priority="243" operator="equal">
      <formula>"Baja"</formula>
    </cfRule>
    <cfRule type="cellIs" dxfId="250" priority="244" operator="equal">
      <formula>"Muy Baja"</formula>
    </cfRule>
  </conditionalFormatting>
  <conditionalFormatting sqref="AO15">
    <cfRule type="cellIs" dxfId="249" priority="235" operator="equal">
      <formula>"Catastrófico"</formula>
    </cfRule>
    <cfRule type="cellIs" dxfId="248" priority="236" operator="equal">
      <formula>"Mayor"</formula>
    </cfRule>
    <cfRule type="cellIs" dxfId="247" priority="237" operator="equal">
      <formula>"Moderado"</formula>
    </cfRule>
    <cfRule type="cellIs" dxfId="246" priority="238" operator="equal">
      <formula>"Menor"</formula>
    </cfRule>
    <cfRule type="cellIs" dxfId="245" priority="239" operator="equal">
      <formula>"Leve"</formula>
    </cfRule>
  </conditionalFormatting>
  <conditionalFormatting sqref="AQ15">
    <cfRule type="cellIs" dxfId="244" priority="231" operator="equal">
      <formula>"Extremo"</formula>
    </cfRule>
    <cfRule type="cellIs" dxfId="243" priority="232" operator="equal">
      <formula>"Alto"</formula>
    </cfRule>
    <cfRule type="cellIs" dxfId="242" priority="233" operator="equal">
      <formula>"Moderado"</formula>
    </cfRule>
    <cfRule type="cellIs" dxfId="241" priority="234" operator="equal">
      <formula>"Bajo"</formula>
    </cfRule>
  </conditionalFormatting>
  <conditionalFormatting sqref="S15">
    <cfRule type="cellIs" dxfId="240" priority="222" operator="equal">
      <formula>"Moderado"</formula>
    </cfRule>
    <cfRule type="cellIs" dxfId="239" priority="223" operator="equal">
      <formula>"Mayor"</formula>
    </cfRule>
    <cfRule type="cellIs" dxfId="238" priority="229" operator="equal">
      <formula>"Catastrófico"</formula>
    </cfRule>
  </conditionalFormatting>
  <conditionalFormatting sqref="T15">
    <cfRule type="cellIs" dxfId="237" priority="224" operator="equal">
      <formula>"Catastrófico"</formula>
    </cfRule>
    <cfRule type="cellIs" dxfId="236" priority="225" operator="equal">
      <formula>"Mayor"</formula>
    </cfRule>
    <cfRule type="cellIs" dxfId="235" priority="226" operator="equal">
      <formula>"Moderado"</formula>
    </cfRule>
    <cfRule type="cellIs" dxfId="234" priority="227" operator="equal">
      <formula>"Menor"</formula>
    </cfRule>
    <cfRule type="cellIs" dxfId="233" priority="228" operator="equal">
      <formula>"Leve"</formula>
    </cfRule>
  </conditionalFormatting>
  <conditionalFormatting sqref="AF15:AF17 AH15:AH17">
    <cfRule type="cellIs" dxfId="232" priority="219" operator="equal">
      <formula>"DÉBIL"</formula>
    </cfRule>
    <cfRule type="cellIs" dxfId="231" priority="220" operator="equal">
      <formula>"MODERADO"</formula>
    </cfRule>
    <cfRule type="cellIs" dxfId="230" priority="221" operator="equal">
      <formula>"FUERTE"</formula>
    </cfRule>
  </conditionalFormatting>
  <conditionalFormatting sqref="AK15:AK17">
    <cfRule type="cellIs" dxfId="229" priority="216" operator="equal">
      <formula>"MODERADO"</formula>
    </cfRule>
    <cfRule type="cellIs" dxfId="228" priority="217" operator="equal">
      <formula>"DÉBIL"</formula>
    </cfRule>
    <cfRule type="cellIs" dxfId="227" priority="218" operator="equal">
      <formula>"FUERTE"</formula>
    </cfRule>
  </conditionalFormatting>
  <conditionalFormatting sqref="AF32 AH32">
    <cfRule type="cellIs" dxfId="226" priority="213" operator="equal">
      <formula>"DÉBIL"</formula>
    </cfRule>
    <cfRule type="cellIs" dxfId="225" priority="214" operator="equal">
      <formula>"MODERADO"</formula>
    </cfRule>
    <cfRule type="cellIs" dxfId="224" priority="215" operator="equal">
      <formula>"FUERTE"</formula>
    </cfRule>
  </conditionalFormatting>
  <conditionalFormatting sqref="AK32">
    <cfRule type="cellIs" dxfId="223" priority="210" operator="equal">
      <formula>"MODERADO"</formula>
    </cfRule>
    <cfRule type="cellIs" dxfId="222" priority="211" operator="equal">
      <formula>"DÉBIL"</formula>
    </cfRule>
    <cfRule type="cellIs" dxfId="221" priority="212" operator="equal">
      <formula>"FUERTE"</formula>
    </cfRule>
  </conditionalFormatting>
  <conditionalFormatting sqref="AQ32">
    <cfRule type="cellIs" dxfId="220" priority="182" operator="equal">
      <formula>"Extremo"</formula>
    </cfRule>
    <cfRule type="cellIs" dxfId="219" priority="183" operator="equal">
      <formula>"Alto"</formula>
    </cfRule>
    <cfRule type="cellIs" dxfId="218" priority="184" operator="equal">
      <formula>"Moderado"</formula>
    </cfRule>
    <cfRule type="cellIs" dxfId="217" priority="185" operator="equal">
      <formula>"Bajo"</formula>
    </cfRule>
  </conditionalFormatting>
  <conditionalFormatting sqref="Q32">
    <cfRule type="cellIs" dxfId="216" priority="181" operator="equal">
      <formula>"Rara vez"</formula>
    </cfRule>
    <cfRule type="cellIs" dxfId="215" priority="205" operator="equal">
      <formula>"Improbable"</formula>
    </cfRule>
    <cfRule type="cellIs" dxfId="214" priority="206" operator="equal">
      <formula>"Posible"</formula>
    </cfRule>
    <cfRule type="cellIs" dxfId="213" priority="207" operator="equal">
      <formula>"Probable"</formula>
    </cfRule>
    <cfRule type="cellIs" dxfId="212" priority="208" operator="equal">
      <formula>"Casi seguro"</formula>
    </cfRule>
    <cfRule type="cellIs" dxfId="211" priority="209" operator="equal">
      <formula>"Muy Baja"</formula>
    </cfRule>
  </conditionalFormatting>
  <conditionalFormatting sqref="U32">
    <cfRule type="cellIs" dxfId="210" priority="200" operator="equal">
      <formula>"Catastrófico"</formula>
    </cfRule>
    <cfRule type="cellIs" dxfId="209" priority="201" operator="equal">
      <formula>"Mayor"</formula>
    </cfRule>
    <cfRule type="cellIs" dxfId="208" priority="202" operator="equal">
      <formula>"Moderado"</formula>
    </cfRule>
    <cfRule type="cellIs" dxfId="207" priority="203" operator="equal">
      <formula>"Menor"</formula>
    </cfRule>
    <cfRule type="cellIs" dxfId="206" priority="204" operator="equal">
      <formula>"Leve"</formula>
    </cfRule>
  </conditionalFormatting>
  <conditionalFormatting sqref="V32">
    <cfRule type="cellIs" dxfId="205" priority="196" operator="equal">
      <formula>"Extremo"</formula>
    </cfRule>
    <cfRule type="cellIs" dxfId="204" priority="197" operator="equal">
      <formula>"Alto"</formula>
    </cfRule>
    <cfRule type="cellIs" dxfId="203" priority="198" operator="equal">
      <formula>"Moderado"</formula>
    </cfRule>
    <cfRule type="cellIs" dxfId="202" priority="199" operator="equal">
      <formula>"Bajo"</formula>
    </cfRule>
  </conditionalFormatting>
  <conditionalFormatting sqref="AM32">
    <cfRule type="cellIs" dxfId="201" priority="191" operator="equal">
      <formula>"Muy Alta"</formula>
    </cfRule>
    <cfRule type="cellIs" dxfId="200" priority="192" operator="equal">
      <formula>"Alta"</formula>
    </cfRule>
    <cfRule type="cellIs" dxfId="199" priority="193" operator="equal">
      <formula>"Media"</formula>
    </cfRule>
    <cfRule type="cellIs" dxfId="198" priority="194" operator="equal">
      <formula>"Baja"</formula>
    </cfRule>
    <cfRule type="cellIs" dxfId="197" priority="195" operator="equal">
      <formula>"Muy Baja"</formula>
    </cfRule>
  </conditionalFormatting>
  <conditionalFormatting sqref="AO32">
    <cfRule type="cellIs" dxfId="196" priority="186" operator="equal">
      <formula>"Catastrófico"</formula>
    </cfRule>
    <cfRule type="cellIs" dxfId="195" priority="187" operator="equal">
      <formula>"Mayor"</formula>
    </cfRule>
    <cfRule type="cellIs" dxfId="194" priority="188" operator="equal">
      <formula>"Moderado"</formula>
    </cfRule>
    <cfRule type="cellIs" dxfId="193" priority="189" operator="equal">
      <formula>"Menor"</formula>
    </cfRule>
    <cfRule type="cellIs" dxfId="192" priority="190" operator="equal">
      <formula>"Leve"</formula>
    </cfRule>
  </conditionalFormatting>
  <conditionalFormatting sqref="S32">
    <cfRule type="cellIs" dxfId="191" priority="173" operator="equal">
      <formula>"Moderado"</formula>
    </cfRule>
    <cfRule type="cellIs" dxfId="190" priority="174" operator="equal">
      <formula>"Mayor"</formula>
    </cfRule>
    <cfRule type="cellIs" dxfId="189" priority="180" operator="equal">
      <formula>"Catastrófico"</formula>
    </cfRule>
  </conditionalFormatting>
  <conditionalFormatting sqref="T32">
    <cfRule type="cellIs" dxfId="188" priority="175" operator="equal">
      <formula>"Catastrófico"</formula>
    </cfRule>
    <cfRule type="cellIs" dxfId="187" priority="176" operator="equal">
      <formula>"Mayor"</formula>
    </cfRule>
    <cfRule type="cellIs" dxfId="186" priority="177" operator="equal">
      <formula>"Moderado"</formula>
    </cfRule>
    <cfRule type="cellIs" dxfId="185" priority="178" operator="equal">
      <formula>"Menor"</formula>
    </cfRule>
    <cfRule type="cellIs" dxfId="184" priority="179" operator="equal">
      <formula>"Leve"</formula>
    </cfRule>
  </conditionalFormatting>
  <conditionalFormatting sqref="AF33:AF34 AH33:AH34">
    <cfRule type="cellIs" dxfId="183" priority="130" operator="equal">
      <formula>"DÉBIL"</formula>
    </cfRule>
    <cfRule type="cellIs" dxfId="182" priority="131" operator="equal">
      <formula>"MODERADO"</formula>
    </cfRule>
    <cfRule type="cellIs" dxfId="181" priority="132" operator="equal">
      <formula>"FUERTE"</formula>
    </cfRule>
  </conditionalFormatting>
  <conditionalFormatting sqref="Q33">
    <cfRule type="cellIs" dxfId="180" priority="144" operator="equal">
      <formula>"Rara vez"</formula>
    </cfRule>
    <cfRule type="cellIs" dxfId="179" priority="168" operator="equal">
      <formula>"Improbable"</formula>
    </cfRule>
    <cfRule type="cellIs" dxfId="178" priority="169" operator="equal">
      <formula>"Posible"</formula>
    </cfRule>
    <cfRule type="cellIs" dxfId="177" priority="170" operator="equal">
      <formula>"Probable"</formula>
    </cfRule>
    <cfRule type="cellIs" dxfId="176" priority="171" operator="equal">
      <formula>"Casi seguro"</formula>
    </cfRule>
    <cfRule type="cellIs" dxfId="175" priority="172" operator="equal">
      <formula>"Muy Baja"</formula>
    </cfRule>
  </conditionalFormatting>
  <conditionalFormatting sqref="U33">
    <cfRule type="cellIs" dxfId="174" priority="163" operator="equal">
      <formula>"Catastrófico"</formula>
    </cfRule>
    <cfRule type="cellIs" dxfId="173" priority="164" operator="equal">
      <formula>"Mayor"</formula>
    </cfRule>
    <cfRule type="cellIs" dxfId="172" priority="165" operator="equal">
      <formula>"Moderado"</formula>
    </cfRule>
    <cfRule type="cellIs" dxfId="171" priority="166" operator="equal">
      <formula>"Menor"</formula>
    </cfRule>
    <cfRule type="cellIs" dxfId="170" priority="167" operator="equal">
      <formula>"Leve"</formula>
    </cfRule>
  </conditionalFormatting>
  <conditionalFormatting sqref="V33">
    <cfRule type="cellIs" dxfId="169" priority="159" operator="equal">
      <formula>"Extremo"</formula>
    </cfRule>
    <cfRule type="cellIs" dxfId="168" priority="160" operator="equal">
      <formula>"Alto"</formula>
    </cfRule>
    <cfRule type="cellIs" dxfId="167" priority="161" operator="equal">
      <formula>"Moderado"</formula>
    </cfRule>
    <cfRule type="cellIs" dxfId="166" priority="162" operator="equal">
      <formula>"Bajo"</formula>
    </cfRule>
  </conditionalFormatting>
  <conditionalFormatting sqref="AM33">
    <cfRule type="cellIs" dxfId="165" priority="154" operator="equal">
      <formula>"Muy Alta"</formula>
    </cfRule>
    <cfRule type="cellIs" dxfId="164" priority="155" operator="equal">
      <formula>"Alta"</formula>
    </cfRule>
    <cfRule type="cellIs" dxfId="163" priority="156" operator="equal">
      <formula>"Media"</formula>
    </cfRule>
    <cfRule type="cellIs" dxfId="162" priority="157" operator="equal">
      <formula>"Baja"</formula>
    </cfRule>
    <cfRule type="cellIs" dxfId="161" priority="158" operator="equal">
      <formula>"Muy Baja"</formula>
    </cfRule>
  </conditionalFormatting>
  <conditionalFormatting sqref="AO33">
    <cfRule type="cellIs" dxfId="160" priority="149" operator="equal">
      <formula>"Catastrófico"</formula>
    </cfRule>
    <cfRule type="cellIs" dxfId="159" priority="150" operator="equal">
      <formula>"Mayor"</formula>
    </cfRule>
    <cfRule type="cellIs" dxfId="158" priority="151" operator="equal">
      <formula>"Moderado"</formula>
    </cfRule>
    <cfRule type="cellIs" dxfId="157" priority="152" operator="equal">
      <formula>"Menor"</formula>
    </cfRule>
    <cfRule type="cellIs" dxfId="156" priority="153" operator="equal">
      <formula>"Leve"</formula>
    </cfRule>
  </conditionalFormatting>
  <conditionalFormatting sqref="AQ33">
    <cfRule type="cellIs" dxfId="155" priority="145" operator="equal">
      <formula>"Extremo"</formula>
    </cfRule>
    <cfRule type="cellIs" dxfId="154" priority="146" operator="equal">
      <formula>"Alto"</formula>
    </cfRule>
    <cfRule type="cellIs" dxfId="153" priority="147" operator="equal">
      <formula>"Moderado"</formula>
    </cfRule>
    <cfRule type="cellIs" dxfId="152" priority="148" operator="equal">
      <formula>"Bajo"</formula>
    </cfRule>
  </conditionalFormatting>
  <conditionalFormatting sqref="S33">
    <cfRule type="cellIs" dxfId="151" priority="136" operator="equal">
      <formula>"Moderado"</formula>
    </cfRule>
    <cfRule type="cellIs" dxfId="150" priority="137" operator="equal">
      <formula>"Mayor"</formula>
    </cfRule>
    <cfRule type="cellIs" dxfId="149" priority="143" operator="equal">
      <formula>"Catastrófico"</formula>
    </cfRule>
  </conditionalFormatting>
  <conditionalFormatting sqref="T33">
    <cfRule type="cellIs" dxfId="148" priority="138" operator="equal">
      <formula>"Catastrófico"</formula>
    </cfRule>
    <cfRule type="cellIs" dxfId="147" priority="139" operator="equal">
      <formula>"Mayor"</formula>
    </cfRule>
    <cfRule type="cellIs" dxfId="146" priority="140" operator="equal">
      <formula>"Moderado"</formula>
    </cfRule>
    <cfRule type="cellIs" dxfId="145" priority="141" operator="equal">
      <formula>"Menor"</formula>
    </cfRule>
    <cfRule type="cellIs" dxfId="144" priority="142" operator="equal">
      <formula>"Leve"</formula>
    </cfRule>
  </conditionalFormatting>
  <conditionalFormatting sqref="AK33:AK34">
    <cfRule type="cellIs" dxfId="143" priority="133" operator="equal">
      <formula>"MODERADO"</formula>
    </cfRule>
    <cfRule type="cellIs" dxfId="142" priority="134" operator="equal">
      <formula>"DÉBIL"</formula>
    </cfRule>
    <cfRule type="cellIs" dxfId="141" priority="135" operator="equal">
      <formula>"FUERTE"</formula>
    </cfRule>
  </conditionalFormatting>
  <conditionalFormatting sqref="AQ39">
    <cfRule type="cellIs" dxfId="140" priority="102" operator="equal">
      <formula>"Extremo"</formula>
    </cfRule>
    <cfRule type="cellIs" dxfId="139" priority="103" operator="equal">
      <formula>"Alto"</formula>
    </cfRule>
    <cfRule type="cellIs" dxfId="138" priority="104" operator="equal">
      <formula>"Moderado"</formula>
    </cfRule>
    <cfRule type="cellIs" dxfId="137" priority="105" operator="equal">
      <formula>"Bajo"</formula>
    </cfRule>
  </conditionalFormatting>
  <conditionalFormatting sqref="Q39">
    <cfRule type="cellIs" dxfId="136" priority="101" operator="equal">
      <formula>"Rara vez"</formula>
    </cfRule>
    <cfRule type="cellIs" dxfId="135" priority="125" operator="equal">
      <formula>"Improbable"</formula>
    </cfRule>
    <cfRule type="cellIs" dxfId="134" priority="126" operator="equal">
      <formula>"Posible"</formula>
    </cfRule>
    <cfRule type="cellIs" dxfId="133" priority="127" operator="equal">
      <formula>"Probable"</formula>
    </cfRule>
    <cfRule type="cellIs" dxfId="132" priority="128" operator="equal">
      <formula>"Casi seguro"</formula>
    </cfRule>
    <cfRule type="cellIs" dxfId="131" priority="129" operator="equal">
      <formula>"Muy Baja"</formula>
    </cfRule>
  </conditionalFormatting>
  <conditionalFormatting sqref="U39">
    <cfRule type="cellIs" dxfId="130" priority="120" operator="equal">
      <formula>"Catastrófico"</formula>
    </cfRule>
    <cfRule type="cellIs" dxfId="129" priority="121" operator="equal">
      <formula>"Mayor"</formula>
    </cfRule>
    <cfRule type="cellIs" dxfId="128" priority="122" operator="equal">
      <formula>"Moderado"</formula>
    </cfRule>
    <cfRule type="cellIs" dxfId="127" priority="123" operator="equal">
      <formula>"Menor"</formula>
    </cfRule>
    <cfRule type="cellIs" dxfId="126" priority="124" operator="equal">
      <formula>"Leve"</formula>
    </cfRule>
  </conditionalFormatting>
  <conditionalFormatting sqref="V39">
    <cfRule type="cellIs" dxfId="125" priority="116" operator="equal">
      <formula>"Extremo"</formula>
    </cfRule>
    <cfRule type="cellIs" dxfId="124" priority="117" operator="equal">
      <formula>"Alto"</formula>
    </cfRule>
    <cfRule type="cellIs" dxfId="123" priority="118" operator="equal">
      <formula>"Moderado"</formula>
    </cfRule>
    <cfRule type="cellIs" dxfId="122" priority="119" operator="equal">
      <formula>"Bajo"</formula>
    </cfRule>
  </conditionalFormatting>
  <conditionalFormatting sqref="AM39">
    <cfRule type="cellIs" dxfId="121" priority="111" operator="equal">
      <formula>"Muy Alta"</formula>
    </cfRule>
    <cfRule type="cellIs" dxfId="120" priority="112" operator="equal">
      <formula>"Alta"</formula>
    </cfRule>
    <cfRule type="cellIs" dxfId="119" priority="113" operator="equal">
      <formula>"Media"</formula>
    </cfRule>
    <cfRule type="cellIs" dxfId="118" priority="114" operator="equal">
      <formula>"Baja"</formula>
    </cfRule>
    <cfRule type="cellIs" dxfId="117" priority="115" operator="equal">
      <formula>"Muy Baja"</formula>
    </cfRule>
  </conditionalFormatting>
  <conditionalFormatting sqref="AO39">
    <cfRule type="cellIs" dxfId="116" priority="106" operator="equal">
      <formula>"Catastrófico"</formula>
    </cfRule>
    <cfRule type="cellIs" dxfId="115" priority="107" operator="equal">
      <formula>"Mayor"</formula>
    </cfRule>
    <cfRule type="cellIs" dxfId="114" priority="108" operator="equal">
      <formula>"Moderado"</formula>
    </cfRule>
    <cfRule type="cellIs" dxfId="113" priority="109" operator="equal">
      <formula>"Menor"</formula>
    </cfRule>
    <cfRule type="cellIs" dxfId="112" priority="110" operator="equal">
      <formula>"Leve"</formula>
    </cfRule>
  </conditionalFormatting>
  <conditionalFormatting sqref="S39">
    <cfRule type="cellIs" dxfId="111" priority="93" operator="equal">
      <formula>"Moderado"</formula>
    </cfRule>
    <cfRule type="cellIs" dxfId="110" priority="94" operator="equal">
      <formula>"Mayor"</formula>
    </cfRule>
    <cfRule type="cellIs" dxfId="109" priority="100" operator="equal">
      <formula>"Catastrófico"</formula>
    </cfRule>
  </conditionalFormatting>
  <conditionalFormatting sqref="T39">
    <cfRule type="cellIs" dxfId="108" priority="95" operator="equal">
      <formula>"Catastrófico"</formula>
    </cfRule>
    <cfRule type="cellIs" dxfId="107" priority="96" operator="equal">
      <formula>"Mayor"</formula>
    </cfRule>
    <cfRule type="cellIs" dxfId="106" priority="97" operator="equal">
      <formula>"Moderado"</formula>
    </cfRule>
    <cfRule type="cellIs" dxfId="105" priority="98" operator="equal">
      <formula>"Menor"</formula>
    </cfRule>
    <cfRule type="cellIs" dxfId="104" priority="99" operator="equal">
      <formula>"Leve"</formula>
    </cfRule>
  </conditionalFormatting>
  <conditionalFormatting sqref="AF39:AF43 AH39:AH43">
    <cfRule type="cellIs" dxfId="103" priority="90" operator="equal">
      <formula>"DÉBIL"</formula>
    </cfRule>
    <cfRule type="cellIs" dxfId="102" priority="91" operator="equal">
      <formula>"MODERADO"</formula>
    </cfRule>
    <cfRule type="cellIs" dxfId="101" priority="92" operator="equal">
      <formula>"FUERTE"</formula>
    </cfRule>
  </conditionalFormatting>
  <conditionalFormatting sqref="AK39:AK43">
    <cfRule type="cellIs" dxfId="100" priority="87" operator="equal">
      <formula>"MODERADO"</formula>
    </cfRule>
    <cfRule type="cellIs" dxfId="99" priority="88" operator="equal">
      <formula>"DÉBIL"</formula>
    </cfRule>
    <cfRule type="cellIs" dxfId="98" priority="89" operator="equal">
      <formula>"FUERTE"</formula>
    </cfRule>
  </conditionalFormatting>
  <conditionalFormatting sqref="Q76">
    <cfRule type="cellIs" dxfId="97" priority="58" operator="equal">
      <formula>"Rara vez"</formula>
    </cfRule>
    <cfRule type="cellIs" dxfId="96" priority="82" operator="equal">
      <formula>"Improbable"</formula>
    </cfRule>
    <cfRule type="cellIs" dxfId="95" priority="83" operator="equal">
      <formula>"Posible"</formula>
    </cfRule>
    <cfRule type="cellIs" dxfId="94" priority="84" operator="equal">
      <formula>"Probable"</formula>
    </cfRule>
    <cfRule type="cellIs" dxfId="93" priority="85" operator="equal">
      <formula>"Casi seguro"</formula>
    </cfRule>
    <cfRule type="cellIs" dxfId="92" priority="86" operator="equal">
      <formula>"Muy Baja"</formula>
    </cfRule>
  </conditionalFormatting>
  <conditionalFormatting sqref="U76">
    <cfRule type="cellIs" dxfId="91" priority="77" operator="equal">
      <formula>"Catastrófico"</formula>
    </cfRule>
    <cfRule type="cellIs" dxfId="90" priority="78" operator="equal">
      <formula>"Mayor"</formula>
    </cfRule>
    <cfRule type="cellIs" dxfId="89" priority="79" operator="equal">
      <formula>"Moderado"</formula>
    </cfRule>
    <cfRule type="cellIs" dxfId="88" priority="80" operator="equal">
      <formula>"Menor"</formula>
    </cfRule>
    <cfRule type="cellIs" dxfId="87" priority="81" operator="equal">
      <formula>"Leve"</formula>
    </cfRule>
  </conditionalFormatting>
  <conditionalFormatting sqref="V76">
    <cfRule type="cellIs" dxfId="86" priority="73" operator="equal">
      <formula>"Extremo"</formula>
    </cfRule>
    <cfRule type="cellIs" dxfId="85" priority="74" operator="equal">
      <formula>"Alto"</formula>
    </cfRule>
    <cfRule type="cellIs" dxfId="84" priority="75" operator="equal">
      <formula>"Moderado"</formula>
    </cfRule>
    <cfRule type="cellIs" dxfId="83" priority="76" operator="equal">
      <formula>"Bajo"</formula>
    </cfRule>
  </conditionalFormatting>
  <conditionalFormatting sqref="AM76">
    <cfRule type="cellIs" dxfId="82" priority="68" operator="equal">
      <formula>"Muy Alta"</formula>
    </cfRule>
    <cfRule type="cellIs" dxfId="81" priority="69" operator="equal">
      <formula>"Alta"</formula>
    </cfRule>
    <cfRule type="cellIs" dxfId="80" priority="70" operator="equal">
      <formula>"Media"</formula>
    </cfRule>
    <cfRule type="cellIs" dxfId="79" priority="71" operator="equal">
      <formula>"Baja"</formula>
    </cfRule>
    <cfRule type="cellIs" dxfId="78" priority="72" operator="equal">
      <formula>"Muy Baja"</formula>
    </cfRule>
  </conditionalFormatting>
  <conditionalFormatting sqref="AO76">
    <cfRule type="cellIs" dxfId="77" priority="63" operator="equal">
      <formula>"Catastrófico"</formula>
    </cfRule>
    <cfRule type="cellIs" dxfId="76" priority="64" operator="equal">
      <formula>"Mayor"</formula>
    </cfRule>
    <cfRule type="cellIs" dxfId="75" priority="65" operator="equal">
      <formula>"Moderado"</formula>
    </cfRule>
    <cfRule type="cellIs" dxfId="74" priority="66" operator="equal">
      <formula>"Menor"</formula>
    </cfRule>
    <cfRule type="cellIs" dxfId="73" priority="67" operator="equal">
      <formula>"Leve"</formula>
    </cfRule>
  </conditionalFormatting>
  <conditionalFormatting sqref="AQ76">
    <cfRule type="cellIs" dxfId="72" priority="59" operator="equal">
      <formula>"Extremo"</formula>
    </cfRule>
    <cfRule type="cellIs" dxfId="71" priority="60" operator="equal">
      <formula>"Alto"</formula>
    </cfRule>
    <cfRule type="cellIs" dxfId="70" priority="61" operator="equal">
      <formula>"Moderado"</formula>
    </cfRule>
    <cfRule type="cellIs" dxfId="69" priority="62" operator="equal">
      <formula>"Bajo"</formula>
    </cfRule>
  </conditionalFormatting>
  <conditionalFormatting sqref="S76">
    <cfRule type="cellIs" dxfId="68" priority="50" operator="equal">
      <formula>"Moderado"</formula>
    </cfRule>
    <cfRule type="cellIs" dxfId="67" priority="51" operator="equal">
      <formula>"Mayor"</formula>
    </cfRule>
    <cfRule type="cellIs" dxfId="66" priority="57" operator="equal">
      <formula>"Catastrófico"</formula>
    </cfRule>
  </conditionalFormatting>
  <conditionalFormatting sqref="T76">
    <cfRule type="cellIs" dxfId="65" priority="52" operator="equal">
      <formula>"Catastrófico"</formula>
    </cfRule>
    <cfRule type="cellIs" dxfId="64" priority="53" operator="equal">
      <formula>"Mayor"</formula>
    </cfRule>
    <cfRule type="cellIs" dxfId="63" priority="54" operator="equal">
      <formula>"Moderado"</formula>
    </cfRule>
    <cfRule type="cellIs" dxfId="62" priority="55" operator="equal">
      <formula>"Menor"</formula>
    </cfRule>
    <cfRule type="cellIs" dxfId="61" priority="56" operator="equal">
      <formula>"Leve"</formula>
    </cfRule>
  </conditionalFormatting>
  <conditionalFormatting sqref="AF76:AF80 AH76:AH80">
    <cfRule type="cellIs" dxfId="60" priority="47" operator="equal">
      <formula>"DÉBIL"</formula>
    </cfRule>
    <cfRule type="cellIs" dxfId="59" priority="48" operator="equal">
      <formula>"MODERADO"</formula>
    </cfRule>
    <cfRule type="cellIs" dxfId="58" priority="49" operator="equal">
      <formula>"FUERTE"</formula>
    </cfRule>
  </conditionalFormatting>
  <conditionalFormatting sqref="AK76:AK80">
    <cfRule type="cellIs" dxfId="57" priority="44" operator="equal">
      <formula>"MODERADO"</formula>
    </cfRule>
    <cfRule type="cellIs" dxfId="56" priority="45" operator="equal">
      <formula>"DÉBIL"</formula>
    </cfRule>
    <cfRule type="cellIs" dxfId="55" priority="46" operator="equal">
      <formula>"FUERTE"</formula>
    </cfRule>
  </conditionalFormatting>
  <conditionalFormatting sqref="Q27">
    <cfRule type="cellIs" dxfId="54" priority="15" operator="equal">
      <formula>"Rara vez"</formula>
    </cfRule>
    <cfRule type="cellIs" dxfId="53" priority="39" operator="equal">
      <formula>"Improbable"</formula>
    </cfRule>
    <cfRule type="cellIs" dxfId="52" priority="40" operator="equal">
      <formula>"Posible"</formula>
    </cfRule>
    <cfRule type="cellIs" dxfId="51" priority="41" operator="equal">
      <formula>"Probable"</formula>
    </cfRule>
    <cfRule type="cellIs" dxfId="50" priority="42" operator="equal">
      <formula>"Casi seguro"</formula>
    </cfRule>
    <cfRule type="cellIs" dxfId="49" priority="43" operator="equal">
      <formula>"Muy Baja"</formula>
    </cfRule>
  </conditionalFormatting>
  <conditionalFormatting sqref="U27">
    <cfRule type="cellIs" dxfId="48" priority="34" operator="equal">
      <formula>"Catastrófico"</formula>
    </cfRule>
    <cfRule type="cellIs" dxfId="47" priority="35" operator="equal">
      <formula>"Mayor"</formula>
    </cfRule>
    <cfRule type="cellIs" dxfId="46" priority="36" operator="equal">
      <formula>"Moderado"</formula>
    </cfRule>
    <cfRule type="cellIs" dxfId="45" priority="37" operator="equal">
      <formula>"Menor"</formula>
    </cfRule>
    <cfRule type="cellIs" dxfId="44" priority="38" operator="equal">
      <formula>"Leve"</formula>
    </cfRule>
  </conditionalFormatting>
  <conditionalFormatting sqref="V27">
    <cfRule type="cellIs" dxfId="43" priority="30" operator="equal">
      <formula>"Extremo"</formula>
    </cfRule>
    <cfRule type="cellIs" dxfId="42" priority="31" operator="equal">
      <formula>"Alto"</formula>
    </cfRule>
    <cfRule type="cellIs" dxfId="41" priority="32" operator="equal">
      <formula>"Moderado"</formula>
    </cfRule>
    <cfRule type="cellIs" dxfId="40" priority="33" operator="equal">
      <formula>"Bajo"</formula>
    </cfRule>
  </conditionalFormatting>
  <conditionalFormatting sqref="AM27">
    <cfRule type="cellIs" dxfId="39" priority="25" operator="equal">
      <formula>"Muy Alta"</formula>
    </cfRule>
    <cfRule type="cellIs" dxfId="38" priority="26" operator="equal">
      <formula>"Alta"</formula>
    </cfRule>
    <cfRule type="cellIs" dxfId="37" priority="27" operator="equal">
      <formula>"Media"</formula>
    </cfRule>
    <cfRule type="cellIs" dxfId="36" priority="28" operator="equal">
      <formula>"Baja"</formula>
    </cfRule>
    <cfRule type="cellIs" dxfId="35" priority="29" operator="equal">
      <formula>"Muy Baja"</formula>
    </cfRule>
  </conditionalFormatting>
  <conditionalFormatting sqref="AO27">
    <cfRule type="cellIs" dxfId="34" priority="20" operator="equal">
      <formula>"Catastrófico"</formula>
    </cfRule>
    <cfRule type="cellIs" dxfId="33" priority="21" operator="equal">
      <formula>"Mayor"</formula>
    </cfRule>
    <cfRule type="cellIs" dxfId="32" priority="22" operator="equal">
      <formula>"Moderado"</formula>
    </cfRule>
    <cfRule type="cellIs" dxfId="31" priority="23" operator="equal">
      <formula>"Menor"</formula>
    </cfRule>
    <cfRule type="cellIs" dxfId="30" priority="24" operator="equal">
      <formula>"Leve"</formula>
    </cfRule>
  </conditionalFormatting>
  <conditionalFormatting sqref="AQ27">
    <cfRule type="cellIs" dxfId="29" priority="16" operator="equal">
      <formula>"Extremo"</formula>
    </cfRule>
    <cfRule type="cellIs" dxfId="28" priority="17" operator="equal">
      <formula>"Alto"</formula>
    </cfRule>
    <cfRule type="cellIs" dxfId="27" priority="18" operator="equal">
      <formula>"Moderado"</formula>
    </cfRule>
    <cfRule type="cellIs" dxfId="26" priority="19" operator="equal">
      <formula>"Bajo"</formula>
    </cfRule>
  </conditionalFormatting>
  <conditionalFormatting sqref="S27">
    <cfRule type="cellIs" dxfId="25" priority="7" operator="equal">
      <formula>"Moderado"</formula>
    </cfRule>
    <cfRule type="cellIs" dxfId="24" priority="8" operator="equal">
      <formula>"Mayor"</formula>
    </cfRule>
    <cfRule type="cellIs" dxfId="23" priority="14" operator="equal">
      <formula>"Catastrófico"</formula>
    </cfRule>
  </conditionalFormatting>
  <conditionalFormatting sqref="T27">
    <cfRule type="cellIs" dxfId="22" priority="9" operator="equal">
      <formula>"Catastrófico"</formula>
    </cfRule>
    <cfRule type="cellIs" dxfId="21" priority="10" operator="equal">
      <formula>"Mayor"</formula>
    </cfRule>
    <cfRule type="cellIs" dxfId="20" priority="11" operator="equal">
      <formula>"Moderado"</formula>
    </cfRule>
    <cfRule type="cellIs" dxfId="19" priority="12" operator="equal">
      <formula>"Menor"</formula>
    </cfRule>
    <cfRule type="cellIs" dxfId="18" priority="13" operator="equal">
      <formula>"Leve"</formula>
    </cfRule>
  </conditionalFormatting>
  <conditionalFormatting sqref="AF27:AF31 AH27:AH31">
    <cfRule type="cellIs" dxfId="17" priority="4" operator="equal">
      <formula>"DÉBIL"</formula>
    </cfRule>
    <cfRule type="cellIs" dxfId="16" priority="5" operator="equal">
      <formula>"MODERADO"</formula>
    </cfRule>
    <cfRule type="cellIs" dxfId="15" priority="6" operator="equal">
      <formula>"FUERTE"</formula>
    </cfRule>
  </conditionalFormatting>
  <conditionalFormatting sqref="AK27:AK31">
    <cfRule type="cellIs" dxfId="14" priority="1" operator="equal">
      <formula>"MODERADO"</formula>
    </cfRule>
    <cfRule type="cellIs" dxfId="13" priority="2" operator="equal">
      <formula>"DÉBIL"</formula>
    </cfRule>
    <cfRule type="cellIs" dxfId="12" priority="3" operator="equal">
      <formula>"FUERTE"</formula>
    </cfRule>
  </conditionalFormatting>
  <dataValidations count="39">
    <dataValidation allowBlank="1" showInputMessage="1" showErrorMessage="1" promptTitle="No. CONTROL" prompt="Numero consecutivo de los controles que tiene el riesgo que se está analizando." sqref="W13:W14"/>
    <dataValidation allowBlank="1" showInputMessage="1" showErrorMessage="1" promptTitle="ZONA DE RIESGO INHERENTE (autom)" prompt="Es la ubicacion del riesgo antes controles_x000a_Bajo: verde_x000a_Moderado: amarillo_x000a_Alto: naranja_x000a_Extremo: rojo _x000a__x000a_Ver hoja &quot;Matriz de Calor Inherente&quot;" sqref="V13:V14"/>
    <dataValidation allowBlank="1" showInputMessage="1" showErrorMessage="1" promptTitle="IMPACTO INHERENTE (automático)" sqref="T13:U14"/>
    <dataValidation allowBlank="1" showInputMessage="1" showErrorMessage="1" promptTitle="IMPACTO" prompt="Para evaluar el impacto dirijase a la pestaña evaluación de impacto" sqref="S13:S14"/>
    <dataValidation allowBlank="1" showInputMessage="1" showErrorMessage="1" promptTitle="PROBABILIDAD (automático)" prompt="Es la asignación porcentual que recibe el riesgo de acuerdo con la frecuencia definida:_x000a__x000a_Muy baja: 20%_x000a_Baja: 40%_x000a_Media:60%_x000a_Alta: 80%_x000a_Muy alta: 100%" sqref="R13:R14"/>
    <dataValidation allowBlank="1" showInputMessage="1" showErrorMessage="1" promptTitle="PROBABILIDAD INHERENTE (automát)" prompt="1 Rara vez no se ha presentado en los últimos 5 años_x000a_2 Improbable al menos 1 vez en los últimos 5 años_x000a_3 Posible al menos 1 vez en los ultimos 2 años_x000a_4 Probable al menos 1 vez en el último año_x000a_5 Casi seguro mas de 1 vez al año" sqref="Q13:Q14"/>
    <dataValidation allowBlank="1" showInputMessage="1" showErrorMessage="1" promptTitle="FRECUENCIA" prompt="El análisis de probabilidad de los riesgos de corrupción determina qué tan posible es que ocurra el riesgo, se expresa en términos de frecuencia o factibilidad" sqref="P13:P14"/>
    <dataValidation allowBlank="1" showInputMessage="1" showErrorMessage="1" promptTitle="CLASIFICACION DEL RIESGO" prompt="Es la agrupación por categorias de los riesgos identificados de acuerdo su naturaleza. Seleccione en la lista desplegable según corresponda._x000a_" sqref="O13:O14"/>
    <dataValidation allowBlank="1" showInputMessage="1" showErrorMessage="1" promptTitle="CAUSA RAIZ" prompt="Es la causa principal o básica, corresponden a las razones por la cuales se puede presentar el riesgo, son la base para la definición de controles en la etapa de valoración del riesgo. Pueden ser una o varias.  Hacer uso de hoja de  análisis causal. " sqref="M13:M14"/>
    <dataValidation allowBlank="1" showInputMessage="1" showErrorMessage="1" promptTitle="CAUSA INMEDIATA" prompt="Hacen referencia a las circunstancias o situaciones más evidentes sobre las cuales se presenta el riesgo, las mismas no constituyen la causa principal o base para que se presente el riesgo._x000a_" sqref="L13:L14"/>
    <dataValidation allowBlank="1" showInputMessage="1" showErrorMessage="1" promptTitle="IMPACTO" prompt="Hace referencia a las consecuencias que puede ocasionar a la organización la materialización del riesgo._x000a_Seleccione de la lista desplegable la que corresponda según el impacto (Económico, Reputacional o ambas)_x000a_" sqref="K13:K14"/>
    <dataValidation allowBlank="1" showInputMessage="1" showErrorMessage="1" promptTitle="¿QUÉ PUEDE SUCEDER?" prompt="Describa cuál es el evento o situacioón que puede obstaculizar el cumplimiento de los objetivos del proceso o de la Supetransporte" sqref="J13"/>
    <dataValidation allowBlank="1" showInputMessage="1" showErrorMessage="1" promptTitle="DESCRIPCION DEL RIESGO" prompt="En la descripción de los riesgos de corrupción deben concurrir todos los componentes acción u omisión + uso de poder + desviación de la gestión de lo público + el beneficio privado. _x000a__x000a__x000a_" sqref="N13:N14"/>
    <dataValidation type="list" allowBlank="1" showInputMessage="1" showErrorMessage="1" sqref="P15 P18 P22 P48:P54 P57 P20 P60:P76 P81 P35:P45 P24:P27 P32:P33">
      <formula1>"1,2,3,4,5"</formula1>
    </dataValidation>
    <dataValidation allowBlank="1" showInputMessage="1" showErrorMessage="1" promptTitle="Control:" prompt="Registre el nombre o descripción del control que aplica._x000a_" sqref="X13:X14"/>
    <dataValidation allowBlank="1" showInputMessage="1" showErrorMessage="1" promptTitle="Proceso" prompt="Seleccione el nombre del proceso" sqref="G13"/>
    <dataValidation allowBlank="1" showInputMessage="1" showErrorMessage="1" promptTitle="Fecha límite para implementación" prompt="Registre en este espacio la fecha límite (dd/mm/aaaa) en la cual se realizará la actividad." sqref="AU13:AU14"/>
    <dataValidation allowBlank="1" showInputMessage="1" showErrorMessage="1" promptTitle="Responsable " prompt="Registre en este espacio el nombre del rol o cargo de la persona que realizara la actividad ejemplo: Líder del proceso de Direccionamiento estratégico" sqref="AT13:AT14"/>
    <dataValidation allowBlank="1" showInputMessage="1" showErrorMessage="1" promptTitle="Acción o actividad a realizar " prompt="Describa la actividad que se realizará para complementar el control o las acciones que ayudan a prevenir la materialización del riesgo._x000a_" sqref="AS13:AS14"/>
    <dataValidation allowBlank="1" showInputMessage="1" showErrorMessage="1" promptTitle="Fecha:" prompt="Registre DD/MM/AAAA_x000a_" sqref="J9:L10 H9"/>
    <dataValidation allowBlank="1" showInputMessage="1" showErrorMessage="1" promptTitle="Fecha de actualización" prompt="Registre DD/MM/AAAA" sqref="F9 H9:I9"/>
    <dataValidation allowBlank="1" showInputMessage="1" showErrorMessage="1" promptTitle="Propósito del control" prompt="Describe el que hacemos (acción) que se realiza como parte del control, debe estar en verbo" sqref="AA13:AA14"/>
    <dataValidation allowBlank="1" showInputMessage="1" showErrorMessage="1" promptTitle="Periodicidad" prompt="Registre la periodicidad con la que se realiza esta actividad (control):_x000a_Diaria_x000a_Semanal_x000a_Quincenal_x000a_Mensual _x000a_Bimestral _x000a_Trimestral _x000a_Cuatrimestral _x000a_Semestral _x000a_Anual _x000a_Cada vez que...." sqref="Z13:Z14"/>
    <dataValidation allowBlank="1" showInputMessage="1" showErrorMessage="1" promptTitle="Responsable" prompt="Hace referencia al cargo del servidor (funcionario o contratista) que aplica el control." sqref="Y13:Y14"/>
    <dataValidation allowBlank="1" showInputMessage="1" showErrorMessage="1" promptTitle="Que hacer si no se aplica contro" prompt="Indique que se hace si el control no se  aplica_x000a_" sqref="AC13:AC14"/>
    <dataValidation allowBlank="1" showInputMessage="1" showErrorMessage="1" promptTitle="Complemento " prompt="Corresponde a los detalles que permiten identificar el objetivo del control o especifican como se realiza el control " sqref="AB13:AB14"/>
    <dataValidation allowBlank="1" showInputMessage="1" showErrorMessage="1" promptTitle="Diseño del Control" prompt="Para evaluar el diseño del control se debe hacer en la hoja Evaluación Control" sqref="AE13:AF14"/>
    <dataValidation allowBlank="1" showInputMessage="1" showErrorMessage="1" promptTitle="Evaluación del control" prompt="Realice la evaluación en la hoja Evaluación Control" sqref="AF15:AF24 AF76:AF82 AF27:AF39 AF44:AF74"/>
    <dataValidation allowBlank="1" showInputMessage="1" showErrorMessage="1" promptTitle="DIseño del control" prompt="Realice la evaluación en la hoja Evaluación Control" sqref="AF49:AF51 AF53 AF40:AF44 AF35:AF38 AF61:AF75 AF25:AF26"/>
    <dataValidation allowBlank="1" showInputMessage="1" showErrorMessage="1" promptTitle="Ejecución del control" prompt="Fuerte: El control se ejecuta de manera consistente por parte del responsable_x000a_Moderado: El control se ejecuta algunas veces por parte del responsable_x000a_Debil: El control no se ejecuta por parte del responsable" sqref="AG13:AG14"/>
    <dataValidation allowBlank="1" showInputMessage="1" showErrorMessage="1" promptTitle="Solidez del conjunto controles" prompt="Fuerte: El promedio de la solidez de cada control al sumarlos y ponderarlos=100_x000a_Moderado: El promedio de la solidez de cada control al sumarlos y ponderarlos esta 50 y 99_x000a_Débil: El promedio de la solidez de cada control al sumarlos y ponderarlos es &lt; 50" sqref="AK13:AK14"/>
    <dataValidation allowBlank="1" showInputMessage="1" showErrorMessage="1" promptTitle="Nivel del riesgo residual " prompt="Estos campos se encuentran formulados y saldran de forma automatica, permiten ilustrar como los controles intervienen en la probabilidad nostrando el riesgo residual. " sqref="AL12:AR12"/>
    <dataValidation allowBlank="1" showInputMessage="1" showErrorMessage="1" promptTitle="Solidez individual del control " prompt="Esta información se genera de forma automática_x000a_" sqref="AH13:AI14"/>
    <dataValidation allowBlank="1" showInputMessage="1" showErrorMessage="1" promptTitle="N° Control " sqref="W81 W18 W22 W20 W35 W15 W33 W76 W44:W70 W37:W38 W27"/>
    <dataValidation type="list" allowBlank="1" showInputMessage="1" showErrorMessage="1" sqref="K70 O70:O75 G74:G75 G70 K74:K75"/>
    <dataValidation type="custom" allowBlank="1" showInputMessage="1" showErrorMessage="1" error="Recuerde que las acciones se generan bajo la medida de mitigar el riesgo" sqref="AT70:AU75"/>
    <dataValidation allowBlank="1" showInputMessage="1" showErrorMessage="1" promptTitle="Impacto" prompt="Diligencie la hoja de Evaluación de impacto " sqref="S15:S82"/>
    <dataValidation type="list" allowBlank="1" showInputMessage="1" showErrorMessage="1" sqref="AR15:AR82">
      <formula1>"Reducir (mitigar),Reducir (transferir),Evitar"</formula1>
    </dataValidation>
    <dataValidation type="list" allowBlank="1" showInputMessage="1" showErrorMessage="1" promptTitle="Ejecución del control" prompt="Fuerte: El control se ejecuta de manera consistente por parte del responsable_x000a_Moderado: El control se ejecuta algunas veces por parte del responsable_x000a_Debil: El control no se ejecuta por parte del responsable" sqref="AG15:AG82">
      <formula1>"DÉBIL,MODERADO,FUERTE"</formula1>
    </dataValidation>
  </dataValidations>
  <pageMargins left="0.7" right="0.7" top="0.75" bottom="0.75" header="0.3" footer="0.3"/>
  <pageSetup scale="10" orientation="portrait" r:id="rId1"/>
  <colBreaks count="1" manualBreakCount="1">
    <brk id="47" max="1048575" man="1"/>
  </colBreaks>
  <drawing r:id="rId2"/>
  <legacyDrawing r:id="rId3"/>
  <oleObjects>
    <mc:AlternateContent xmlns:mc="http://schemas.openxmlformats.org/markup-compatibility/2006">
      <mc:Choice Requires="x14">
        <oleObject progId="PBrush" shapeId="45061" r:id="rId4">
          <objectPr defaultSize="0" autoPict="0" altText="" r:id="rId5">
            <anchor moveWithCells="1" sizeWithCells="1">
              <from>
                <xdr:col>5</xdr:col>
                <xdr:colOff>9525</xdr:colOff>
                <xdr:row>1</xdr:row>
                <xdr:rowOff>85725</xdr:rowOff>
              </from>
              <to>
                <xdr:col>6</xdr:col>
                <xdr:colOff>619125</xdr:colOff>
                <xdr:row>4</xdr:row>
                <xdr:rowOff>152400</xdr:rowOff>
              </to>
            </anchor>
          </objectPr>
        </oleObject>
      </mc:Choice>
      <mc:Fallback>
        <oleObject progId="PBrush" shapeId="45061" r:id="rId4"/>
      </mc:Fallback>
    </mc:AlternateContent>
  </oleObjects>
  <extLst>
    <ext xmlns:x14="http://schemas.microsoft.com/office/spreadsheetml/2009/9/main" uri="{CCE6A557-97BC-4b89-ADB6-D9C93CAAB3DF}">
      <x14:dataValidations xmlns:xm="http://schemas.microsoft.com/office/excel/2006/main" count="14">
        <x14:dataValidation type="list" allowBlank="1" showInputMessage="1" showErrorMessage="1">
          <x14:formula1>
            <xm:f>Tabla_Proceso_Objetivo!#REF!</xm:f>
          </x14:formula1>
          <xm:sqref>G81</xm:sqref>
        </x14:dataValidation>
        <x14:dataValidation type="custom" allowBlank="1" showInputMessage="1" showErrorMessage="1" error="Recuerde que las acciones se generan bajo la medida de mitigar el riesgo">
          <x14:formula1>
            <xm:f>IF(OR(AR81='Opciones Tratamiento'!#REF!,AR81='Opciones Tratamiento'!#REF!,AR81='Opciones Tratamiento'!#REF!),ISBLANK(AR81),ISTEXT(AR81))</xm:f>
          </x14:formula1>
          <xm:sqref>AU81:AU82</xm:sqref>
        </x14:dataValidation>
        <x14:dataValidation type="custom" allowBlank="1" showInputMessage="1" showErrorMessage="1" error="Recuerde que las acciones se generan bajo la medida de mitigar el riesgo">
          <x14:formula1>
            <xm:f>IF(OR(AR81='Opciones Tratamiento'!#REF!,AR81='Opciones Tratamiento'!#REF!,AR81='Opciones Tratamiento'!#REF!),ISBLANK(AR81),ISTEXT(AR81))</xm:f>
          </x14:formula1>
          <xm:sqref>AT81:AT82</xm:sqref>
        </x14:dataValidation>
        <x14:dataValidation type="list" allowBlank="1" showInputMessage="1" showErrorMessage="1">
          <x14:formula1>
            <xm:f>'Opciones Tratamiento'!#REF!</xm:f>
          </x14:formula1>
          <xm:sqref>K81 O81:O82</xm:sqref>
        </x14:dataValidation>
        <x14:dataValidation type="list" allowBlank="1" showInputMessage="1" showErrorMessage="1">
          <x14:formula1>
            <xm:f>'[9]Opciones Tratamiento'!#REF!</xm:f>
          </x14:formula1>
          <xm:sqref>O33:O34 K33</xm:sqref>
        </x14:dataValidation>
        <x14:dataValidation type="list" allowBlank="1" showInputMessage="1" showErrorMessage="1">
          <x14:formula1>
            <xm:f>[9]Tabla_Proceso_Objetivo!#REF!</xm:f>
          </x14:formula1>
          <xm:sqref>G33</xm:sqref>
        </x14:dataValidation>
        <x14:dataValidation type="list" allowBlank="1" showInputMessage="1" showErrorMessage="1">
          <x14:formula1>
            <xm:f>'[8]Opciones Tratamiento'!#REF!</xm:f>
          </x14:formula1>
          <xm:sqref>O76:O80 K76</xm:sqref>
        </x14:dataValidation>
        <x14:dataValidation type="custom" allowBlank="1" showInputMessage="1" showErrorMessage="1" error="Recuerde que las acciones se generan bajo la medida de mitigar el riesgo">
          <x14:formula1>
            <xm:f>IF(OR(AR76='[8]Opciones Tratamiento'!#REF!,AR76='[8]Opciones Tratamiento'!#REF!,AR76='[8]Opciones Tratamiento'!#REF!),ISBLANK(AR76),ISTEXT(AR76))</xm:f>
          </x14:formula1>
          <xm:sqref>AT76:AT80</xm:sqref>
        </x14:dataValidation>
        <x14:dataValidation type="custom" allowBlank="1" showInputMessage="1" showErrorMessage="1" error="Recuerde que las acciones se generan bajo la medida de mitigar el riesgo">
          <x14:formula1>
            <xm:f>IF(OR(AR76='[8]Opciones Tratamiento'!#REF!,AR76='[8]Opciones Tratamiento'!#REF!,AR76='[8]Opciones Tratamiento'!#REF!),ISBLANK(AR76),ISTEXT(AR76))</xm:f>
          </x14:formula1>
          <xm:sqref>AU76:AU80</xm:sqref>
        </x14:dataValidation>
        <x14:dataValidation type="list" allowBlank="1" showInputMessage="1" showErrorMessage="1">
          <x14:formula1>
            <xm:f>[8]Tabla_Proceso_Objetivo!#REF!</xm:f>
          </x14:formula1>
          <xm:sqref>G76</xm:sqref>
        </x14:dataValidation>
        <x14:dataValidation type="list" allowBlank="1" showInputMessage="1" showErrorMessage="1">
          <x14:formula1>
            <xm:f>'[10]Opciones Tratamiento'!#REF!</xm:f>
          </x14:formula1>
          <xm:sqref>O27:O31 K27</xm:sqref>
        </x14:dataValidation>
        <x14:dataValidation type="custom" allowBlank="1" showInputMessage="1" showErrorMessage="1" error="Recuerde que las acciones se generan bajo la medida de mitigar el riesgo">
          <x14:formula1>
            <xm:f>IF(OR(AR27='[10]Opciones Tratamiento'!#REF!,AR27='[10]Opciones Tratamiento'!#REF!,AR27='[10]Opciones Tratamiento'!#REF!),ISBLANK(AR27),ISTEXT(AR27))</xm:f>
          </x14:formula1>
          <xm:sqref>AT27:AT31</xm:sqref>
        </x14:dataValidation>
        <x14:dataValidation type="custom" allowBlank="1" showInputMessage="1" showErrorMessage="1" error="Recuerde que las acciones se generan bajo la medida de mitigar el riesgo">
          <x14:formula1>
            <xm:f>IF(OR(AR27='[10]Opciones Tratamiento'!#REF!,AR27='[10]Opciones Tratamiento'!#REF!,AR27='[10]Opciones Tratamiento'!#REF!),ISBLANK(AR27),ISTEXT(AR27))</xm:f>
          </x14:formula1>
          <xm:sqref>AU27:AU31</xm:sqref>
        </x14:dataValidation>
        <x14:dataValidation type="list" allowBlank="1" showInputMessage="1" showErrorMessage="1">
          <x14:formula1>
            <xm:f>[10]Tabla_Proceso_Objetivo!#REF!</xm:f>
          </x14:formula1>
          <xm:sqref>G27</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9"/>
  <sheetViews>
    <sheetView showGridLines="0" zoomScale="70" zoomScaleNormal="70" workbookViewId="0">
      <selection activeCell="C13" sqref="C13"/>
    </sheetView>
  </sheetViews>
  <sheetFormatPr baseColWidth="10" defaultColWidth="11.42578125" defaultRowHeight="41.25" customHeight="1" x14ac:dyDescent="0.25"/>
  <cols>
    <col min="1" max="1" width="14.7109375" style="781" bestFit="1" customWidth="1"/>
    <col min="2" max="2" width="26.7109375" style="781" customWidth="1"/>
    <col min="3" max="3" width="115.5703125" style="781" customWidth="1"/>
    <col min="4" max="4" width="11.42578125" style="781"/>
    <col min="5" max="5" width="40.140625" style="781" customWidth="1"/>
    <col min="6" max="16384" width="11.42578125" style="781"/>
  </cols>
  <sheetData>
    <row r="1" spans="1:3" ht="41.25" customHeight="1" x14ac:dyDescent="0.25">
      <c r="A1" s="780" t="s">
        <v>986</v>
      </c>
    </row>
    <row r="3" spans="1:3" ht="41.25" customHeight="1" x14ac:dyDescent="0.25">
      <c r="A3" s="783" t="s">
        <v>981</v>
      </c>
      <c r="B3" s="1706" t="s">
        <v>982</v>
      </c>
      <c r="C3" s="1706"/>
    </row>
    <row r="4" spans="1:3" ht="41.25" customHeight="1" x14ac:dyDescent="0.25">
      <c r="A4" s="782">
        <v>44587</v>
      </c>
      <c r="B4" s="1707" t="s">
        <v>979</v>
      </c>
      <c r="C4" s="1707"/>
    </row>
    <row r="5" spans="1:3" ht="70.5" customHeight="1" x14ac:dyDescent="0.25">
      <c r="A5" s="1709">
        <v>44882</v>
      </c>
      <c r="B5" s="784" t="s">
        <v>85</v>
      </c>
      <c r="C5" s="785" t="s">
        <v>983</v>
      </c>
    </row>
    <row r="6" spans="1:3" ht="66.75" customHeight="1" x14ac:dyDescent="0.25">
      <c r="A6" s="1709"/>
      <c r="B6" s="784" t="s">
        <v>112</v>
      </c>
      <c r="C6" s="785" t="s">
        <v>984</v>
      </c>
    </row>
    <row r="7" spans="1:3" ht="67.5" customHeight="1" x14ac:dyDescent="0.25">
      <c r="A7" s="1709"/>
      <c r="B7" s="785" t="s">
        <v>980</v>
      </c>
      <c r="C7" s="785" t="s">
        <v>985</v>
      </c>
    </row>
    <row r="8" spans="1:3" ht="41.25" customHeight="1" x14ac:dyDescent="0.25">
      <c r="A8" s="1709"/>
      <c r="B8" s="1708" t="s">
        <v>987</v>
      </c>
      <c r="C8" s="1708"/>
    </row>
    <row r="9" spans="1:3" ht="75.75" customHeight="1" x14ac:dyDescent="0.25">
      <c r="A9" s="1866">
        <v>44924</v>
      </c>
      <c r="B9" s="1867" t="s">
        <v>990</v>
      </c>
      <c r="C9" s="1867"/>
    </row>
  </sheetData>
  <sheetProtection algorithmName="SHA-512" hashValue="ib1xmVCJdiDPEDhi7kDlg3ppGeGRglEc4FA76TF0Sczj+F1neS6Quk2GESi/L6Z7ksGZouN3CgIvB2arChKz3Q==" saltValue="ycy6BODr0WF/RXURdQNQ0Q==" spinCount="100000" sheet="1" objects="1" scenarios="1"/>
  <mergeCells count="5">
    <mergeCell ref="B3:C3"/>
    <mergeCell ref="B4:C4"/>
    <mergeCell ref="B8:C8"/>
    <mergeCell ref="A5:A8"/>
    <mergeCell ref="B9:C9"/>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tabColor rgb="FFFFFF00"/>
  </sheetPr>
  <dimension ref="A1:AK55"/>
  <sheetViews>
    <sheetView zoomScale="90" zoomScaleNormal="90" workbookViewId="0">
      <selection activeCell="E6" sqref="E6:I15"/>
    </sheetView>
  </sheetViews>
  <sheetFormatPr baseColWidth="10" defaultColWidth="11.42578125" defaultRowHeight="15" x14ac:dyDescent="0.25"/>
  <cols>
    <col min="2" max="2" width="24.140625" customWidth="1"/>
    <col min="3" max="3" width="70.140625" customWidth="1"/>
    <col min="4" max="4" width="29.85546875" customWidth="1"/>
  </cols>
  <sheetData>
    <row r="1" spans="1:37" ht="23.25" x14ac:dyDescent="0.25">
      <c r="A1" s="69"/>
      <c r="B1" s="1710" t="s">
        <v>707</v>
      </c>
      <c r="C1" s="1710"/>
      <c r="D1" s="1710"/>
      <c r="E1" s="69"/>
      <c r="F1" s="69"/>
      <c r="G1" s="69"/>
      <c r="H1" s="69"/>
      <c r="I1" s="69"/>
      <c r="J1" s="69"/>
      <c r="K1" s="69"/>
      <c r="L1" s="69"/>
      <c r="M1" s="69"/>
      <c r="N1" s="69"/>
      <c r="O1" s="69"/>
      <c r="P1" s="69"/>
      <c r="Q1" s="69"/>
      <c r="R1" s="69"/>
      <c r="S1" s="69"/>
      <c r="T1" s="69"/>
      <c r="U1" s="69"/>
      <c r="V1" s="69"/>
      <c r="W1" s="69"/>
      <c r="X1" s="69"/>
      <c r="Y1" s="69"/>
      <c r="Z1" s="69"/>
      <c r="AA1" s="69"/>
      <c r="AB1" s="69"/>
      <c r="AC1" s="69"/>
      <c r="AD1" s="69"/>
      <c r="AE1" s="69"/>
    </row>
    <row r="2" spans="1:37" x14ac:dyDescent="0.25">
      <c r="A2" s="69"/>
      <c r="B2" s="69"/>
      <c r="C2" s="69"/>
      <c r="D2" s="69"/>
      <c r="E2" s="69"/>
      <c r="F2" s="69"/>
      <c r="G2" s="69"/>
      <c r="H2" s="69"/>
      <c r="I2" s="69"/>
      <c r="J2" s="69"/>
      <c r="K2" s="69"/>
      <c r="L2" s="69"/>
      <c r="M2" s="69"/>
      <c r="N2" s="69"/>
      <c r="O2" s="69"/>
      <c r="P2" s="69"/>
      <c r="Q2" s="69"/>
      <c r="R2" s="69"/>
      <c r="S2" s="69"/>
      <c r="T2" s="69"/>
      <c r="U2" s="69"/>
      <c r="V2" s="69"/>
      <c r="W2" s="69"/>
      <c r="X2" s="69"/>
      <c r="Y2" s="69"/>
      <c r="Z2" s="69"/>
      <c r="AA2" s="69"/>
      <c r="AB2" s="69"/>
      <c r="AC2" s="69"/>
      <c r="AD2" s="69"/>
      <c r="AE2" s="69"/>
    </row>
    <row r="3" spans="1:37" ht="25.5" x14ac:dyDescent="0.25">
      <c r="A3" s="69"/>
      <c r="B3" s="3"/>
      <c r="C3" s="4" t="s">
        <v>708</v>
      </c>
      <c r="D3" s="4" t="s">
        <v>66</v>
      </c>
      <c r="E3" s="69"/>
      <c r="F3" s="69"/>
      <c r="G3" s="69"/>
      <c r="H3" s="69"/>
      <c r="I3" s="69"/>
      <c r="J3" s="69"/>
      <c r="K3" s="69"/>
      <c r="L3" s="69"/>
      <c r="M3" s="69"/>
      <c r="N3" s="69"/>
      <c r="O3" s="69"/>
      <c r="P3" s="69"/>
      <c r="Q3" s="69"/>
      <c r="R3" s="69"/>
      <c r="S3" s="69"/>
      <c r="T3" s="69"/>
      <c r="U3" s="69"/>
      <c r="V3" s="69"/>
      <c r="W3" s="69"/>
      <c r="X3" s="69"/>
      <c r="Y3" s="69"/>
      <c r="Z3" s="69"/>
      <c r="AA3" s="69"/>
      <c r="AB3" s="69"/>
      <c r="AC3" s="69"/>
      <c r="AD3" s="69"/>
      <c r="AE3" s="69"/>
    </row>
    <row r="4" spans="1:37" ht="51" x14ac:dyDescent="0.25">
      <c r="A4" s="69"/>
      <c r="B4" s="5" t="s">
        <v>94</v>
      </c>
      <c r="C4" s="6" t="s">
        <v>709</v>
      </c>
      <c r="D4" s="7">
        <v>0.2</v>
      </c>
      <c r="E4" s="69"/>
      <c r="F4" s="69"/>
      <c r="G4" s="69"/>
      <c r="H4" s="69"/>
      <c r="I4" s="69"/>
      <c r="J4" s="69"/>
      <c r="K4" s="69"/>
      <c r="L4" s="69"/>
      <c r="M4" s="69"/>
      <c r="N4" s="69"/>
      <c r="O4" s="69"/>
      <c r="P4" s="69"/>
      <c r="Q4" s="69"/>
      <c r="R4" s="69"/>
      <c r="S4" s="69"/>
      <c r="T4" s="69"/>
      <c r="U4" s="69"/>
      <c r="V4" s="69"/>
      <c r="W4" s="69"/>
      <c r="X4" s="69"/>
      <c r="Y4" s="69"/>
      <c r="Z4" s="69"/>
      <c r="AA4" s="69"/>
      <c r="AB4" s="69"/>
      <c r="AC4" s="69"/>
      <c r="AD4" s="69"/>
      <c r="AE4" s="69"/>
    </row>
    <row r="5" spans="1:37" ht="51" x14ac:dyDescent="0.25">
      <c r="A5" s="69"/>
      <c r="B5" s="8" t="s">
        <v>79</v>
      </c>
      <c r="C5" s="9" t="s">
        <v>710</v>
      </c>
      <c r="D5" s="10">
        <v>0.4</v>
      </c>
      <c r="E5" s="69"/>
      <c r="F5" s="69"/>
      <c r="G5" s="69"/>
      <c r="H5" s="69"/>
      <c r="I5" s="69"/>
      <c r="J5" s="69"/>
      <c r="K5" s="69"/>
      <c r="L5" s="69"/>
      <c r="M5" s="69"/>
      <c r="N5" s="69"/>
      <c r="O5" s="69"/>
      <c r="P5" s="69"/>
      <c r="Q5" s="69"/>
      <c r="R5" s="69"/>
      <c r="S5" s="69"/>
      <c r="T5" s="69"/>
      <c r="U5" s="69"/>
      <c r="V5" s="69"/>
      <c r="W5" s="69"/>
      <c r="X5" s="69"/>
      <c r="Y5" s="69"/>
      <c r="Z5" s="69"/>
      <c r="AA5" s="69"/>
      <c r="AB5" s="69"/>
      <c r="AC5" s="69"/>
      <c r="AD5" s="69"/>
      <c r="AE5" s="69"/>
    </row>
    <row r="6" spans="1:37" ht="51" x14ac:dyDescent="0.25">
      <c r="A6" s="69"/>
      <c r="B6" s="11" t="s">
        <v>62</v>
      </c>
      <c r="C6" s="9" t="s">
        <v>711</v>
      </c>
      <c r="D6" s="10">
        <v>0.6</v>
      </c>
      <c r="E6" s="69"/>
      <c r="F6" s="69"/>
      <c r="G6" s="69"/>
      <c r="H6" s="69"/>
      <c r="I6" s="69"/>
      <c r="J6" s="69"/>
      <c r="K6" s="69"/>
      <c r="L6" s="69"/>
      <c r="M6" s="69"/>
      <c r="N6" s="69"/>
      <c r="O6" s="69"/>
      <c r="P6" s="69"/>
      <c r="Q6" s="69"/>
      <c r="R6" s="69"/>
      <c r="S6" s="69"/>
      <c r="T6" s="69"/>
      <c r="U6" s="69"/>
      <c r="V6" s="69"/>
      <c r="W6" s="69"/>
      <c r="X6" s="69"/>
      <c r="Y6" s="69"/>
      <c r="Z6" s="69"/>
      <c r="AA6" s="69"/>
      <c r="AB6" s="69"/>
      <c r="AC6" s="69"/>
      <c r="AD6" s="69"/>
      <c r="AE6" s="69"/>
    </row>
    <row r="7" spans="1:37" ht="76.5" x14ac:dyDescent="0.25">
      <c r="A7" s="69"/>
      <c r="B7" s="12" t="s">
        <v>102</v>
      </c>
      <c r="C7" s="9" t="s">
        <v>712</v>
      </c>
      <c r="D7" s="10">
        <v>0.8</v>
      </c>
      <c r="E7" s="69"/>
      <c r="F7" s="69"/>
      <c r="G7" s="69"/>
      <c r="H7" s="69"/>
      <c r="I7" s="69"/>
      <c r="J7" s="69"/>
      <c r="K7" s="69"/>
      <c r="L7" s="69"/>
      <c r="M7" s="69"/>
      <c r="N7" s="69"/>
      <c r="O7" s="69"/>
      <c r="P7" s="69"/>
      <c r="Q7" s="69"/>
      <c r="R7" s="69"/>
      <c r="S7" s="69"/>
      <c r="T7" s="69"/>
      <c r="U7" s="69"/>
      <c r="V7" s="69"/>
      <c r="W7" s="69"/>
      <c r="X7" s="69"/>
      <c r="Y7" s="69"/>
      <c r="Z7" s="69"/>
      <c r="AA7" s="69"/>
      <c r="AB7" s="69"/>
      <c r="AC7" s="69"/>
      <c r="AD7" s="69"/>
      <c r="AE7" s="69"/>
    </row>
    <row r="8" spans="1:37" ht="51" x14ac:dyDescent="0.25">
      <c r="A8" s="69"/>
      <c r="B8" s="13" t="s">
        <v>120</v>
      </c>
      <c r="C8" s="9" t="s">
        <v>713</v>
      </c>
      <c r="D8" s="10">
        <v>1</v>
      </c>
      <c r="E8" s="69"/>
      <c r="F8" s="69"/>
      <c r="G8" s="69"/>
      <c r="H8" s="69"/>
      <c r="I8" s="69"/>
      <c r="J8" s="69"/>
      <c r="K8" s="69"/>
      <c r="L8" s="69"/>
      <c r="M8" s="69"/>
      <c r="N8" s="69"/>
      <c r="O8" s="69"/>
      <c r="P8" s="69"/>
      <c r="Q8" s="69"/>
      <c r="R8" s="69"/>
      <c r="S8" s="69"/>
      <c r="T8" s="69"/>
      <c r="U8" s="69"/>
      <c r="V8" s="69"/>
      <c r="W8" s="69"/>
      <c r="X8" s="69"/>
      <c r="Y8" s="69"/>
      <c r="Z8" s="69"/>
      <c r="AA8" s="69"/>
      <c r="AB8" s="69"/>
      <c r="AC8" s="69"/>
      <c r="AD8" s="69"/>
      <c r="AE8" s="69"/>
    </row>
    <row r="9" spans="1:37" x14ac:dyDescent="0.25">
      <c r="A9" s="69"/>
      <c r="B9" s="90"/>
      <c r="C9" s="90"/>
      <c r="D9" s="90"/>
      <c r="E9" s="69"/>
      <c r="F9" s="69"/>
      <c r="G9" s="69"/>
      <c r="H9" s="69"/>
      <c r="I9" s="69"/>
      <c r="J9" s="69"/>
      <c r="K9" s="69"/>
      <c r="L9" s="69"/>
      <c r="M9" s="69"/>
      <c r="N9" s="69"/>
      <c r="O9" s="69"/>
      <c r="P9" s="69"/>
      <c r="Q9" s="69"/>
      <c r="R9" s="69"/>
      <c r="S9" s="69"/>
      <c r="T9" s="69"/>
      <c r="U9" s="69"/>
      <c r="V9" s="69"/>
      <c r="W9" s="69"/>
      <c r="X9" s="69"/>
      <c r="Y9" s="69"/>
      <c r="Z9" s="69"/>
      <c r="AA9" s="69"/>
      <c r="AB9" s="69"/>
      <c r="AC9" s="69"/>
      <c r="AD9" s="69"/>
      <c r="AE9" s="69"/>
      <c r="AF9" s="69"/>
      <c r="AG9" s="69"/>
      <c r="AH9" s="69"/>
      <c r="AI9" s="69"/>
      <c r="AJ9" s="69"/>
      <c r="AK9" s="69"/>
    </row>
    <row r="10" spans="1:37" ht="16.5" x14ac:dyDescent="0.25">
      <c r="A10" s="69"/>
      <c r="B10" s="91"/>
      <c r="C10" s="90"/>
      <c r="D10" s="90"/>
      <c r="E10" s="69"/>
      <c r="F10" s="69"/>
      <c r="G10" s="69"/>
      <c r="H10" s="69"/>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c r="AI10" s="69"/>
      <c r="AJ10" s="69"/>
      <c r="AK10" s="69"/>
    </row>
    <row r="11" spans="1:37" x14ac:dyDescent="0.25">
      <c r="A11" s="69"/>
      <c r="B11" s="90"/>
      <c r="C11" s="90"/>
      <c r="D11" s="90"/>
      <c r="E11" s="69"/>
      <c r="F11" s="69"/>
      <c r="G11" s="69"/>
      <c r="H11" s="69"/>
      <c r="I11" s="69"/>
      <c r="J11" s="69"/>
      <c r="K11" s="69"/>
      <c r="L11" s="69"/>
      <c r="M11" s="69"/>
      <c r="N11" s="69"/>
      <c r="O11" s="69"/>
      <c r="P11" s="69"/>
      <c r="Q11" s="69"/>
      <c r="R11" s="69"/>
      <c r="S11" s="69"/>
      <c r="T11" s="69"/>
      <c r="U11" s="69"/>
      <c r="V11" s="69"/>
      <c r="W11" s="69"/>
      <c r="X11" s="69"/>
      <c r="Y11" s="69"/>
      <c r="Z11" s="69"/>
      <c r="AA11" s="69"/>
      <c r="AB11" s="69"/>
      <c r="AC11" s="69"/>
      <c r="AD11" s="69"/>
      <c r="AE11" s="69"/>
      <c r="AF11" s="69"/>
      <c r="AG11" s="69"/>
      <c r="AH11" s="69"/>
      <c r="AI11" s="69"/>
      <c r="AJ11" s="69"/>
      <c r="AK11" s="69"/>
    </row>
    <row r="12" spans="1:37" x14ac:dyDescent="0.25">
      <c r="A12" s="69"/>
      <c r="B12" s="90"/>
      <c r="C12" s="90"/>
      <c r="D12" s="90"/>
      <c r="E12" s="69"/>
      <c r="F12" s="69"/>
      <c r="G12" s="69"/>
      <c r="H12" s="69"/>
      <c r="I12" s="69"/>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c r="AI12" s="69"/>
      <c r="AJ12" s="69"/>
      <c r="AK12" s="69"/>
    </row>
    <row r="13" spans="1:37" x14ac:dyDescent="0.25">
      <c r="A13" s="69"/>
      <c r="B13" s="90"/>
      <c r="C13" s="90"/>
      <c r="D13" s="90"/>
      <c r="E13" s="69"/>
      <c r="F13" s="69"/>
      <c r="G13" s="69"/>
      <c r="H13" s="69"/>
      <c r="I13" s="69"/>
      <c r="J13" s="69"/>
      <c r="K13" s="69"/>
      <c r="L13" s="69"/>
      <c r="M13" s="69"/>
      <c r="N13" s="69"/>
      <c r="O13" s="69"/>
      <c r="P13" s="69"/>
      <c r="Q13" s="69"/>
      <c r="R13" s="69"/>
      <c r="S13" s="69"/>
      <c r="T13" s="69"/>
      <c r="U13" s="69"/>
      <c r="V13" s="69"/>
      <c r="W13" s="69"/>
      <c r="X13" s="69"/>
      <c r="Y13" s="69"/>
      <c r="Z13" s="69"/>
      <c r="AA13" s="69"/>
      <c r="AB13" s="69"/>
      <c r="AC13" s="69"/>
      <c r="AD13" s="69"/>
      <c r="AE13" s="69"/>
      <c r="AF13" s="69"/>
      <c r="AG13" s="69"/>
      <c r="AH13" s="69"/>
      <c r="AI13" s="69"/>
      <c r="AJ13" s="69"/>
      <c r="AK13" s="69"/>
    </row>
    <row r="14" spans="1:37" x14ac:dyDescent="0.25">
      <c r="A14" s="69"/>
      <c r="B14" s="90"/>
      <c r="C14" s="90"/>
      <c r="D14" s="90"/>
      <c r="E14" s="69"/>
      <c r="F14" s="69"/>
      <c r="G14" s="69"/>
      <c r="H14" s="69"/>
      <c r="I14" s="69"/>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c r="AI14" s="69"/>
      <c r="AJ14" s="69"/>
      <c r="AK14" s="69"/>
    </row>
    <row r="15" spans="1:37" x14ac:dyDescent="0.25">
      <c r="A15" s="69"/>
      <c r="B15" s="90"/>
      <c r="C15" s="90"/>
      <c r="D15" s="90"/>
      <c r="E15" s="69"/>
      <c r="F15" s="69"/>
      <c r="G15" s="69"/>
      <c r="H15" s="69"/>
      <c r="I15" s="69"/>
      <c r="J15" s="69"/>
      <c r="K15" s="69"/>
      <c r="L15" s="69"/>
      <c r="M15" s="69"/>
      <c r="N15" s="69"/>
      <c r="O15" s="69"/>
      <c r="P15" s="69"/>
      <c r="Q15" s="69"/>
      <c r="R15" s="69"/>
      <c r="S15" s="69"/>
      <c r="T15" s="69"/>
      <c r="U15" s="69"/>
      <c r="V15" s="69"/>
      <c r="W15" s="69"/>
      <c r="X15" s="69"/>
      <c r="Y15" s="69"/>
      <c r="Z15" s="69"/>
      <c r="AA15" s="69"/>
      <c r="AB15" s="69"/>
      <c r="AC15" s="69"/>
      <c r="AD15" s="69"/>
      <c r="AE15" s="69"/>
      <c r="AF15" s="69"/>
      <c r="AG15" s="69"/>
      <c r="AH15" s="69"/>
      <c r="AI15" s="69"/>
      <c r="AJ15" s="69"/>
      <c r="AK15" s="69"/>
    </row>
    <row r="16" spans="1:37" x14ac:dyDescent="0.25">
      <c r="A16" s="69"/>
      <c r="B16" s="90"/>
      <c r="C16" s="90"/>
      <c r="D16" s="90"/>
      <c r="E16" s="69"/>
      <c r="F16" s="69"/>
      <c r="G16" s="69"/>
      <c r="H16" s="69"/>
      <c r="I16" s="69"/>
      <c r="J16" s="69"/>
      <c r="K16" s="69"/>
      <c r="L16" s="69"/>
      <c r="M16" s="69"/>
      <c r="N16" s="69"/>
      <c r="O16" s="69"/>
      <c r="P16" s="69"/>
      <c r="Q16" s="69"/>
      <c r="R16" s="69"/>
      <c r="S16" s="69"/>
      <c r="T16" s="69"/>
      <c r="U16" s="69"/>
      <c r="V16" s="69"/>
      <c r="W16" s="69"/>
      <c r="X16" s="69"/>
      <c r="Y16" s="69"/>
      <c r="Z16" s="69"/>
      <c r="AA16" s="69"/>
      <c r="AB16" s="69"/>
      <c r="AC16" s="69"/>
      <c r="AD16" s="69"/>
      <c r="AE16" s="69"/>
      <c r="AF16" s="69"/>
      <c r="AG16" s="69"/>
      <c r="AH16" s="69"/>
      <c r="AI16" s="69"/>
      <c r="AJ16" s="69"/>
      <c r="AK16" s="69"/>
    </row>
    <row r="17" spans="1:37" x14ac:dyDescent="0.25">
      <c r="A17" s="69"/>
      <c r="B17" s="90"/>
      <c r="C17" s="90"/>
      <c r="D17" s="90"/>
      <c r="E17" s="69"/>
      <c r="F17" s="69"/>
      <c r="G17" s="69"/>
      <c r="H17" s="69"/>
      <c r="I17" s="69"/>
      <c r="J17" s="69"/>
      <c r="K17" s="69"/>
      <c r="L17" s="69"/>
      <c r="M17" s="69"/>
      <c r="N17" s="69"/>
      <c r="O17" s="69"/>
      <c r="P17" s="69"/>
      <c r="Q17" s="69"/>
      <c r="R17" s="69"/>
      <c r="S17" s="69"/>
      <c r="T17" s="69"/>
      <c r="U17" s="69"/>
      <c r="V17" s="69"/>
      <c r="W17" s="69"/>
      <c r="X17" s="69"/>
      <c r="Y17" s="69"/>
      <c r="Z17" s="69"/>
      <c r="AA17" s="69"/>
      <c r="AB17" s="69"/>
      <c r="AC17" s="69"/>
      <c r="AD17" s="69"/>
      <c r="AE17" s="69"/>
      <c r="AF17" s="69"/>
      <c r="AG17" s="69"/>
      <c r="AH17" s="69"/>
      <c r="AI17" s="69"/>
      <c r="AJ17" s="69"/>
      <c r="AK17" s="69"/>
    </row>
    <row r="18" spans="1:37" x14ac:dyDescent="0.25">
      <c r="A18" s="69"/>
      <c r="B18" s="90"/>
      <c r="C18" s="90"/>
      <c r="D18" s="90"/>
      <c r="E18" s="69"/>
      <c r="F18" s="69"/>
      <c r="G18" s="69"/>
      <c r="H18" s="69"/>
      <c r="I18" s="69"/>
      <c r="J18" s="69"/>
      <c r="K18" s="69"/>
      <c r="L18" s="69"/>
      <c r="M18" s="69"/>
      <c r="N18" s="69"/>
      <c r="O18" s="69"/>
      <c r="P18" s="69"/>
      <c r="Q18" s="69"/>
      <c r="R18" s="69"/>
      <c r="S18" s="69"/>
      <c r="T18" s="69"/>
      <c r="U18" s="69"/>
      <c r="V18" s="69"/>
      <c r="W18" s="69"/>
      <c r="X18" s="69"/>
      <c r="Y18" s="69"/>
      <c r="Z18" s="69"/>
      <c r="AA18" s="69"/>
      <c r="AB18" s="69"/>
      <c r="AC18" s="69"/>
      <c r="AD18" s="69"/>
      <c r="AE18" s="69"/>
      <c r="AF18" s="69"/>
      <c r="AG18" s="69"/>
      <c r="AH18" s="69"/>
      <c r="AI18" s="69"/>
      <c r="AJ18" s="69"/>
      <c r="AK18" s="69"/>
    </row>
    <row r="19" spans="1:37" x14ac:dyDescent="0.25">
      <c r="A19" s="69"/>
      <c r="B19" s="69"/>
      <c r="C19" s="69"/>
      <c r="D19" s="69"/>
      <c r="E19" s="69"/>
      <c r="F19" s="69"/>
      <c r="G19" s="69"/>
      <c r="H19" s="69"/>
      <c r="I19" s="69"/>
      <c r="J19" s="69"/>
      <c r="K19" s="69"/>
      <c r="L19" s="69"/>
      <c r="M19" s="69"/>
      <c r="N19" s="69"/>
      <c r="O19" s="69"/>
      <c r="P19" s="69"/>
      <c r="Q19" s="69"/>
      <c r="R19" s="69"/>
      <c r="S19" s="69"/>
      <c r="T19" s="69"/>
      <c r="U19" s="69"/>
      <c r="V19" s="69"/>
      <c r="W19" s="69"/>
      <c r="X19" s="69"/>
      <c r="Y19" s="69"/>
      <c r="Z19" s="69"/>
      <c r="AA19" s="69"/>
      <c r="AB19" s="69"/>
      <c r="AC19" s="69"/>
      <c r="AD19" s="69"/>
      <c r="AE19" s="69"/>
      <c r="AF19" s="69"/>
      <c r="AG19" s="69"/>
      <c r="AH19" s="69"/>
      <c r="AI19" s="69"/>
      <c r="AJ19" s="69"/>
      <c r="AK19" s="69"/>
    </row>
    <row r="20" spans="1:37" x14ac:dyDescent="0.25">
      <c r="A20" s="69"/>
      <c r="B20" s="69"/>
      <c r="C20" s="69"/>
      <c r="D20" s="69"/>
      <c r="E20" s="69"/>
      <c r="F20" s="69"/>
      <c r="G20" s="69"/>
      <c r="H20" s="69"/>
      <c r="I20" s="69"/>
      <c r="J20" s="69"/>
      <c r="K20" s="69"/>
      <c r="L20" s="69"/>
      <c r="M20" s="69"/>
      <c r="N20" s="69"/>
      <c r="O20" s="69"/>
      <c r="P20" s="69"/>
      <c r="Q20" s="69"/>
      <c r="R20" s="69"/>
      <c r="S20" s="69"/>
      <c r="T20" s="69"/>
      <c r="U20" s="69"/>
      <c r="V20" s="69"/>
      <c r="W20" s="69"/>
      <c r="X20" s="69"/>
      <c r="Y20" s="69"/>
      <c r="Z20" s="69"/>
      <c r="AA20" s="69"/>
      <c r="AB20" s="69"/>
      <c r="AC20" s="69"/>
      <c r="AD20" s="69"/>
      <c r="AE20" s="69"/>
      <c r="AF20" s="69"/>
      <c r="AG20" s="69"/>
      <c r="AH20" s="69"/>
      <c r="AI20" s="69"/>
      <c r="AJ20" s="69"/>
      <c r="AK20" s="69"/>
    </row>
    <row r="21" spans="1:37" x14ac:dyDescent="0.25">
      <c r="A21" s="69"/>
      <c r="B21" s="69"/>
      <c r="C21" s="69"/>
      <c r="D21" s="69"/>
      <c r="E21" s="69"/>
      <c r="F21" s="69"/>
      <c r="G21" s="69"/>
      <c r="H21" s="69"/>
      <c r="I21" s="69"/>
      <c r="J21" s="69"/>
      <c r="K21" s="69"/>
      <c r="L21" s="69"/>
      <c r="M21" s="69"/>
      <c r="N21" s="69"/>
      <c r="O21" s="69"/>
      <c r="P21" s="69"/>
      <c r="Q21" s="69"/>
      <c r="R21" s="69"/>
      <c r="S21" s="69"/>
      <c r="T21" s="69"/>
      <c r="U21" s="69"/>
      <c r="V21" s="69"/>
      <c r="W21" s="69"/>
      <c r="X21" s="69"/>
      <c r="Y21" s="69"/>
      <c r="Z21" s="69"/>
      <c r="AA21" s="69"/>
      <c r="AB21" s="69"/>
      <c r="AC21" s="69"/>
      <c r="AD21" s="69"/>
      <c r="AE21" s="69"/>
      <c r="AF21" s="69"/>
      <c r="AG21" s="69"/>
      <c r="AH21" s="69"/>
      <c r="AI21" s="69"/>
      <c r="AJ21" s="69"/>
      <c r="AK21" s="69"/>
    </row>
    <row r="22" spans="1:37" x14ac:dyDescent="0.25">
      <c r="A22" s="69"/>
      <c r="B22" s="69"/>
      <c r="C22" s="69"/>
      <c r="D22" s="69"/>
      <c r="E22" s="69"/>
      <c r="F22" s="69"/>
      <c r="G22" s="69"/>
      <c r="H22" s="69"/>
      <c r="I22" s="69"/>
      <c r="J22" s="69"/>
      <c r="K22" s="69"/>
      <c r="L22" s="69"/>
      <c r="M22" s="69"/>
      <c r="N22" s="69"/>
      <c r="O22" s="69"/>
      <c r="P22" s="69"/>
      <c r="Q22" s="69"/>
      <c r="R22" s="69"/>
      <c r="S22" s="69"/>
      <c r="T22" s="69"/>
      <c r="U22" s="69"/>
      <c r="V22" s="69"/>
      <c r="W22" s="69"/>
      <c r="X22" s="69"/>
      <c r="Y22" s="69"/>
      <c r="Z22" s="69"/>
      <c r="AA22" s="69"/>
      <c r="AB22" s="69"/>
      <c r="AC22" s="69"/>
      <c r="AD22" s="69"/>
      <c r="AE22" s="69"/>
      <c r="AF22" s="69"/>
      <c r="AG22" s="69"/>
      <c r="AH22" s="69"/>
      <c r="AI22" s="69"/>
      <c r="AJ22" s="69"/>
      <c r="AK22" s="69"/>
    </row>
    <row r="23" spans="1:37" x14ac:dyDescent="0.25">
      <c r="A23" s="69"/>
      <c r="B23" s="69"/>
      <c r="C23" s="69"/>
      <c r="D23" s="69"/>
      <c r="E23" s="69"/>
      <c r="F23" s="69"/>
      <c r="G23" s="69"/>
      <c r="H23" s="69"/>
      <c r="I23" s="69"/>
      <c r="J23" s="69"/>
      <c r="K23" s="69"/>
      <c r="L23" s="69"/>
      <c r="M23" s="69"/>
      <c r="N23" s="69"/>
      <c r="O23" s="69"/>
      <c r="P23" s="69"/>
      <c r="Q23" s="69"/>
      <c r="R23" s="69"/>
      <c r="S23" s="69"/>
      <c r="T23" s="69"/>
      <c r="U23" s="69"/>
      <c r="V23" s="69"/>
      <c r="W23" s="69"/>
      <c r="X23" s="69"/>
      <c r="Y23" s="69"/>
      <c r="Z23" s="69"/>
      <c r="AA23" s="69"/>
      <c r="AB23" s="69"/>
      <c r="AC23" s="69"/>
      <c r="AD23" s="69"/>
      <c r="AE23" s="69"/>
      <c r="AF23" s="69"/>
      <c r="AG23" s="69"/>
      <c r="AH23" s="69"/>
      <c r="AI23" s="69"/>
      <c r="AJ23" s="69"/>
      <c r="AK23" s="69"/>
    </row>
    <row r="24" spans="1:37" x14ac:dyDescent="0.25">
      <c r="A24" s="69"/>
      <c r="B24" s="69"/>
      <c r="C24" s="69"/>
      <c r="D24" s="69"/>
      <c r="E24" s="69"/>
      <c r="F24" s="69"/>
      <c r="G24" s="69"/>
      <c r="H24" s="69"/>
      <c r="I24" s="69"/>
      <c r="J24" s="69"/>
      <c r="K24" s="69"/>
      <c r="L24" s="69"/>
      <c r="M24" s="69"/>
      <c r="N24" s="69"/>
      <c r="O24" s="69"/>
      <c r="P24" s="69"/>
      <c r="Q24" s="69"/>
      <c r="R24" s="69"/>
      <c r="S24" s="69"/>
      <c r="T24" s="69"/>
      <c r="U24" s="69"/>
      <c r="V24" s="69"/>
      <c r="W24" s="69"/>
      <c r="X24" s="69"/>
      <c r="Y24" s="69"/>
      <c r="Z24" s="69"/>
      <c r="AA24" s="69"/>
      <c r="AB24" s="69"/>
      <c r="AC24" s="69"/>
      <c r="AD24" s="69"/>
      <c r="AE24" s="69"/>
      <c r="AF24" s="69"/>
      <c r="AG24" s="69"/>
      <c r="AH24" s="69"/>
      <c r="AI24" s="69"/>
      <c r="AJ24" s="69"/>
      <c r="AK24" s="69"/>
    </row>
    <row r="25" spans="1:37" x14ac:dyDescent="0.25">
      <c r="A25" s="69"/>
      <c r="B25" s="69"/>
      <c r="C25" s="69"/>
      <c r="D25" s="69"/>
      <c r="E25" s="69"/>
      <c r="F25" s="69"/>
      <c r="G25" s="69"/>
      <c r="H25" s="69"/>
      <c r="I25" s="69"/>
      <c r="J25" s="69"/>
      <c r="K25" s="69"/>
      <c r="L25" s="69"/>
      <c r="M25" s="69"/>
      <c r="N25" s="69"/>
      <c r="O25" s="69"/>
      <c r="P25" s="69"/>
      <c r="Q25" s="69"/>
      <c r="R25" s="69"/>
      <c r="S25" s="69"/>
      <c r="T25" s="69"/>
      <c r="U25" s="69"/>
      <c r="V25" s="69"/>
      <c r="W25" s="69"/>
      <c r="X25" s="69"/>
      <c r="Y25" s="69"/>
      <c r="Z25" s="69"/>
      <c r="AA25" s="69"/>
      <c r="AB25" s="69"/>
      <c r="AC25" s="69"/>
      <c r="AD25" s="69"/>
      <c r="AE25" s="69"/>
      <c r="AF25" s="69"/>
      <c r="AG25" s="69"/>
      <c r="AH25" s="69"/>
      <c r="AI25" s="69"/>
      <c r="AJ25" s="69"/>
      <c r="AK25" s="69"/>
    </row>
    <row r="26" spans="1:37" x14ac:dyDescent="0.25">
      <c r="A26" s="69"/>
      <c r="B26" s="69"/>
      <c r="C26" s="69"/>
      <c r="D26" s="69"/>
      <c r="E26" s="69"/>
      <c r="F26" s="69"/>
      <c r="G26" s="69"/>
      <c r="H26" s="69"/>
      <c r="I26" s="69"/>
      <c r="J26" s="69"/>
      <c r="K26" s="69"/>
      <c r="L26" s="69"/>
      <c r="M26" s="69"/>
      <c r="N26" s="69"/>
      <c r="O26" s="69"/>
      <c r="P26" s="69"/>
      <c r="Q26" s="69"/>
      <c r="R26" s="69"/>
      <c r="S26" s="69"/>
      <c r="T26" s="69"/>
      <c r="U26" s="69"/>
      <c r="V26" s="69"/>
      <c r="W26" s="69"/>
      <c r="X26" s="69"/>
      <c r="Y26" s="69"/>
      <c r="Z26" s="69"/>
      <c r="AA26" s="69"/>
      <c r="AB26" s="69"/>
      <c r="AC26" s="69"/>
      <c r="AD26" s="69"/>
      <c r="AE26" s="69"/>
      <c r="AF26" s="69"/>
      <c r="AG26" s="69"/>
      <c r="AH26" s="69"/>
      <c r="AI26" s="69"/>
      <c r="AJ26" s="69"/>
      <c r="AK26" s="69"/>
    </row>
    <row r="27" spans="1:37" x14ac:dyDescent="0.25">
      <c r="A27" s="69"/>
      <c r="B27" s="69"/>
      <c r="C27" s="69"/>
      <c r="D27" s="69"/>
      <c r="E27" s="69"/>
      <c r="F27" s="69"/>
      <c r="G27" s="69"/>
      <c r="H27" s="69"/>
      <c r="I27" s="69"/>
      <c r="J27" s="69"/>
      <c r="K27" s="69"/>
      <c r="L27" s="69"/>
      <c r="M27" s="69"/>
      <c r="N27" s="69"/>
      <c r="O27" s="69"/>
      <c r="P27" s="69"/>
      <c r="Q27" s="69"/>
      <c r="R27" s="69"/>
      <c r="S27" s="69"/>
      <c r="T27" s="69"/>
      <c r="U27" s="69"/>
      <c r="V27" s="69"/>
      <c r="W27" s="69"/>
      <c r="X27" s="69"/>
      <c r="Y27" s="69"/>
      <c r="Z27" s="69"/>
      <c r="AA27" s="69"/>
      <c r="AB27" s="69"/>
      <c r="AC27" s="69"/>
      <c r="AD27" s="69"/>
      <c r="AE27" s="69"/>
      <c r="AF27" s="69"/>
      <c r="AG27" s="69"/>
      <c r="AH27" s="69"/>
      <c r="AI27" s="69"/>
      <c r="AJ27" s="69"/>
      <c r="AK27" s="69"/>
    </row>
    <row r="28" spans="1:37" x14ac:dyDescent="0.25">
      <c r="A28" s="69"/>
      <c r="B28" s="69"/>
      <c r="C28" s="69"/>
      <c r="D28" s="69"/>
      <c r="E28" s="69"/>
      <c r="F28" s="69"/>
      <c r="G28" s="69"/>
      <c r="H28" s="69"/>
      <c r="I28" s="69"/>
      <c r="J28" s="69"/>
      <c r="K28" s="69"/>
      <c r="L28" s="69"/>
      <c r="M28" s="69"/>
      <c r="N28" s="69"/>
      <c r="O28" s="69"/>
      <c r="P28" s="69"/>
      <c r="Q28" s="69"/>
      <c r="R28" s="69"/>
      <c r="S28" s="69"/>
      <c r="T28" s="69"/>
      <c r="U28" s="69"/>
      <c r="V28" s="69"/>
      <c r="W28" s="69"/>
      <c r="X28" s="69"/>
      <c r="Y28" s="69"/>
      <c r="Z28" s="69"/>
      <c r="AA28" s="69"/>
      <c r="AB28" s="69"/>
      <c r="AC28" s="69"/>
      <c r="AD28" s="69"/>
      <c r="AE28" s="69"/>
      <c r="AF28" s="69"/>
      <c r="AG28" s="69"/>
      <c r="AH28" s="69"/>
      <c r="AI28" s="69"/>
      <c r="AJ28" s="69"/>
      <c r="AK28" s="69"/>
    </row>
    <row r="29" spans="1:37" x14ac:dyDescent="0.25">
      <c r="A29" s="69"/>
      <c r="B29" s="69"/>
      <c r="C29" s="69"/>
      <c r="D29" s="69"/>
      <c r="E29" s="69"/>
      <c r="F29" s="69"/>
      <c r="G29" s="69"/>
      <c r="H29" s="69"/>
      <c r="I29" s="69"/>
      <c r="J29" s="69"/>
      <c r="K29" s="69"/>
      <c r="L29" s="69"/>
      <c r="M29" s="69"/>
      <c r="N29" s="69"/>
      <c r="O29" s="69"/>
      <c r="P29" s="69"/>
      <c r="Q29" s="69"/>
      <c r="R29" s="69"/>
      <c r="S29" s="69"/>
      <c r="T29" s="69"/>
      <c r="U29" s="69"/>
      <c r="V29" s="69"/>
      <c r="W29" s="69"/>
      <c r="X29" s="69"/>
      <c r="Y29" s="69"/>
      <c r="Z29" s="69"/>
      <c r="AA29" s="69"/>
      <c r="AB29" s="69"/>
      <c r="AC29" s="69"/>
      <c r="AD29" s="69"/>
      <c r="AE29" s="69"/>
      <c r="AF29" s="69"/>
      <c r="AG29" s="69"/>
      <c r="AH29" s="69"/>
      <c r="AI29" s="69"/>
      <c r="AJ29" s="69"/>
      <c r="AK29" s="69"/>
    </row>
    <row r="30" spans="1:37" x14ac:dyDescent="0.25">
      <c r="A30" s="69"/>
      <c r="B30" s="69"/>
      <c r="C30" s="69"/>
      <c r="D30" s="69"/>
      <c r="E30" s="69"/>
      <c r="F30" s="69"/>
      <c r="G30" s="69"/>
      <c r="H30" s="69"/>
      <c r="I30" s="69"/>
      <c r="J30" s="69"/>
      <c r="K30" s="69"/>
      <c r="L30" s="69"/>
      <c r="M30" s="69"/>
      <c r="N30" s="69"/>
      <c r="O30" s="69"/>
      <c r="P30" s="69"/>
      <c r="Q30" s="69"/>
      <c r="R30" s="69"/>
      <c r="S30" s="69"/>
      <c r="T30" s="69"/>
      <c r="U30" s="69"/>
      <c r="V30" s="69"/>
      <c r="W30" s="69"/>
      <c r="X30" s="69"/>
      <c r="Y30" s="69"/>
      <c r="Z30" s="69"/>
      <c r="AA30" s="69"/>
      <c r="AB30" s="69"/>
      <c r="AC30" s="69"/>
      <c r="AD30" s="69"/>
      <c r="AE30" s="69"/>
      <c r="AF30" s="69"/>
      <c r="AG30" s="69"/>
      <c r="AH30" s="69"/>
      <c r="AI30" s="69"/>
      <c r="AJ30" s="69"/>
      <c r="AK30" s="69"/>
    </row>
    <row r="31" spans="1:37" x14ac:dyDescent="0.25">
      <c r="A31" s="69"/>
      <c r="B31" s="69"/>
      <c r="C31" s="69"/>
      <c r="D31" s="69"/>
      <c r="E31" s="69"/>
      <c r="F31" s="69"/>
      <c r="G31" s="69"/>
      <c r="H31" s="69"/>
      <c r="I31" s="69"/>
      <c r="J31" s="69"/>
      <c r="K31" s="69"/>
      <c r="L31" s="69"/>
      <c r="M31" s="69"/>
      <c r="N31" s="69"/>
      <c r="O31" s="69"/>
      <c r="P31" s="69"/>
      <c r="Q31" s="69"/>
      <c r="R31" s="69"/>
      <c r="S31" s="69"/>
      <c r="T31" s="69"/>
      <c r="U31" s="69"/>
      <c r="V31" s="69"/>
      <c r="W31" s="69"/>
      <c r="X31" s="69"/>
      <c r="Y31" s="69"/>
      <c r="Z31" s="69"/>
      <c r="AA31" s="69"/>
      <c r="AB31" s="69"/>
      <c r="AC31" s="69"/>
      <c r="AD31" s="69"/>
      <c r="AE31" s="69"/>
      <c r="AF31" s="69"/>
      <c r="AG31" s="69"/>
      <c r="AH31" s="69"/>
      <c r="AI31" s="69"/>
      <c r="AJ31" s="69"/>
      <c r="AK31" s="69"/>
    </row>
    <row r="32" spans="1:37" x14ac:dyDescent="0.25">
      <c r="A32" s="69"/>
      <c r="B32" s="69"/>
      <c r="C32" s="69"/>
      <c r="D32" s="69"/>
      <c r="E32" s="69"/>
      <c r="F32" s="69"/>
      <c r="G32" s="69"/>
      <c r="H32" s="69"/>
      <c r="I32" s="69"/>
      <c r="J32" s="69"/>
      <c r="K32" s="69"/>
      <c r="L32" s="69"/>
      <c r="M32" s="69"/>
      <c r="N32" s="69"/>
      <c r="O32" s="69"/>
      <c r="P32" s="69"/>
      <c r="Q32" s="69"/>
      <c r="R32" s="69"/>
      <c r="S32" s="69"/>
      <c r="T32" s="69"/>
      <c r="U32" s="69"/>
      <c r="V32" s="69"/>
      <c r="W32" s="69"/>
      <c r="X32" s="69"/>
      <c r="Y32" s="69"/>
      <c r="Z32" s="69"/>
      <c r="AA32" s="69"/>
      <c r="AB32" s="69"/>
      <c r="AC32" s="69"/>
      <c r="AD32" s="69"/>
      <c r="AE32" s="69"/>
      <c r="AF32" s="69"/>
      <c r="AG32" s="69"/>
      <c r="AH32" s="69"/>
      <c r="AI32" s="69"/>
      <c r="AJ32" s="69"/>
      <c r="AK32" s="69"/>
    </row>
    <row r="33" spans="1:31" x14ac:dyDescent="0.25">
      <c r="A33" s="69"/>
      <c r="E33" s="69"/>
      <c r="F33" s="69"/>
      <c r="G33" s="69"/>
      <c r="H33" s="69"/>
      <c r="I33" s="69"/>
      <c r="J33" s="69"/>
      <c r="K33" s="69"/>
      <c r="L33" s="69"/>
      <c r="M33" s="69"/>
      <c r="N33" s="69"/>
      <c r="O33" s="69"/>
      <c r="P33" s="69"/>
      <c r="Q33" s="69"/>
      <c r="R33" s="69"/>
      <c r="S33" s="69"/>
      <c r="T33" s="69"/>
      <c r="U33" s="69"/>
      <c r="V33" s="69"/>
      <c r="W33" s="69"/>
      <c r="X33" s="69"/>
      <c r="Y33" s="69"/>
      <c r="Z33" s="69"/>
      <c r="AA33" s="69"/>
      <c r="AB33" s="69"/>
      <c r="AC33" s="69"/>
      <c r="AD33" s="69"/>
      <c r="AE33" s="69"/>
    </row>
    <row r="34" spans="1:31" x14ac:dyDescent="0.25">
      <c r="A34" s="69"/>
      <c r="E34" s="69"/>
      <c r="F34" s="69"/>
      <c r="G34" s="69"/>
      <c r="H34" s="69"/>
      <c r="I34" s="69"/>
      <c r="J34" s="69"/>
      <c r="K34" s="69"/>
      <c r="L34" s="69"/>
      <c r="M34" s="69"/>
      <c r="N34" s="69"/>
      <c r="O34" s="69"/>
      <c r="P34" s="69"/>
      <c r="Q34" s="69"/>
      <c r="R34" s="69"/>
      <c r="S34" s="69"/>
      <c r="T34" s="69"/>
      <c r="U34" s="69"/>
      <c r="V34" s="69"/>
      <c r="W34" s="69"/>
      <c r="X34" s="69"/>
      <c r="Y34" s="69"/>
      <c r="Z34" s="69"/>
      <c r="AA34" s="69"/>
      <c r="AB34" s="69"/>
      <c r="AC34" s="69"/>
      <c r="AD34" s="69"/>
      <c r="AE34" s="69"/>
    </row>
    <row r="35" spans="1:31" x14ac:dyDescent="0.25">
      <c r="A35" s="69"/>
    </row>
    <row r="36" spans="1:31" x14ac:dyDescent="0.25">
      <c r="A36" s="69"/>
    </row>
    <row r="37" spans="1:31" x14ac:dyDescent="0.25">
      <c r="A37" s="69"/>
    </row>
    <row r="38" spans="1:31" x14ac:dyDescent="0.25">
      <c r="A38" s="69"/>
    </row>
    <row r="39" spans="1:31" x14ac:dyDescent="0.25">
      <c r="A39" s="69"/>
    </row>
    <row r="40" spans="1:31" x14ac:dyDescent="0.25">
      <c r="A40" s="69"/>
    </row>
    <row r="41" spans="1:31" x14ac:dyDescent="0.25">
      <c r="A41" s="69"/>
    </row>
    <row r="42" spans="1:31" x14ac:dyDescent="0.25">
      <c r="A42" s="69"/>
    </row>
    <row r="43" spans="1:31" x14ac:dyDescent="0.25">
      <c r="A43" s="69"/>
    </row>
    <row r="44" spans="1:31" x14ac:dyDescent="0.25">
      <c r="A44" s="69"/>
    </row>
    <row r="45" spans="1:31" x14ac:dyDescent="0.25">
      <c r="A45" s="69"/>
    </row>
    <row r="46" spans="1:31" x14ac:dyDescent="0.25">
      <c r="A46" s="69"/>
    </row>
    <row r="47" spans="1:31" x14ac:dyDescent="0.25">
      <c r="A47" s="69"/>
    </row>
    <row r="48" spans="1:31" x14ac:dyDescent="0.25">
      <c r="A48" s="69"/>
    </row>
    <row r="49" spans="1:1" x14ac:dyDescent="0.25">
      <c r="A49" s="69"/>
    </row>
    <row r="50" spans="1:1" x14ac:dyDescent="0.25">
      <c r="A50" s="69"/>
    </row>
    <row r="51" spans="1:1" x14ac:dyDescent="0.25">
      <c r="A51" s="69"/>
    </row>
    <row r="52" spans="1:1" x14ac:dyDescent="0.25">
      <c r="A52" s="69"/>
    </row>
    <row r="53" spans="1:1" x14ac:dyDescent="0.25">
      <c r="A53" s="69"/>
    </row>
    <row r="54" spans="1:1" x14ac:dyDescent="0.25">
      <c r="A54" s="69"/>
    </row>
    <row r="55" spans="1:1" x14ac:dyDescent="0.25">
      <c r="A55" s="69"/>
    </row>
  </sheetData>
  <mergeCells count="1">
    <mergeCell ref="B1:D1"/>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tabColor rgb="FFFFFF00"/>
  </sheetPr>
  <dimension ref="A1:U232"/>
  <sheetViews>
    <sheetView zoomScale="60" zoomScaleNormal="60" workbookViewId="0">
      <selection activeCell="C13" sqref="C13"/>
    </sheetView>
  </sheetViews>
  <sheetFormatPr baseColWidth="10" defaultColWidth="11.42578125" defaultRowHeight="15" x14ac:dyDescent="0.25"/>
  <cols>
    <col min="2" max="2" width="40.42578125" customWidth="1"/>
    <col min="3" max="3" width="74.85546875" customWidth="1"/>
    <col min="4" max="4" width="135" bestFit="1" customWidth="1"/>
    <col min="5" max="5" width="144.7109375" bestFit="1" customWidth="1"/>
  </cols>
  <sheetData>
    <row r="1" spans="1:21" ht="33.75" x14ac:dyDescent="0.25">
      <c r="A1" s="69"/>
      <c r="B1" s="1711" t="s">
        <v>714</v>
      </c>
      <c r="C1" s="1711"/>
      <c r="D1" s="1711"/>
      <c r="E1" s="69"/>
      <c r="F1" s="69"/>
      <c r="G1" s="69"/>
      <c r="H1" s="69"/>
      <c r="I1" s="69"/>
      <c r="J1" s="69"/>
      <c r="K1" s="69"/>
      <c r="L1" s="69"/>
      <c r="M1" s="69"/>
      <c r="N1" s="69"/>
      <c r="O1" s="69"/>
      <c r="P1" s="69"/>
      <c r="Q1" s="69"/>
      <c r="R1" s="69"/>
      <c r="S1" s="69"/>
      <c r="T1" s="69"/>
      <c r="U1" s="69"/>
    </row>
    <row r="2" spans="1:21" x14ac:dyDescent="0.25">
      <c r="A2" s="69"/>
      <c r="B2" s="69"/>
      <c r="C2" s="69"/>
      <c r="D2" s="69"/>
      <c r="E2" s="69"/>
      <c r="F2" s="69"/>
      <c r="G2" s="69"/>
      <c r="H2" s="69"/>
      <c r="I2" s="69"/>
      <c r="J2" s="69"/>
      <c r="K2" s="69"/>
      <c r="L2" s="69"/>
      <c r="M2" s="69"/>
      <c r="N2" s="69"/>
      <c r="O2" s="69"/>
      <c r="P2" s="69"/>
      <c r="Q2" s="69"/>
      <c r="R2" s="69"/>
      <c r="S2" s="69"/>
      <c r="T2" s="69"/>
      <c r="U2" s="69"/>
    </row>
    <row r="3" spans="1:21" ht="30" x14ac:dyDescent="0.25">
      <c r="A3" s="69"/>
      <c r="B3" s="87"/>
      <c r="C3" s="22" t="s">
        <v>715</v>
      </c>
      <c r="D3" s="22" t="s">
        <v>716</v>
      </c>
      <c r="E3" s="69"/>
      <c r="F3" s="69"/>
      <c r="G3" s="69"/>
      <c r="H3" s="69"/>
      <c r="I3" s="69"/>
      <c r="J3" s="69"/>
      <c r="K3" s="69"/>
      <c r="L3" s="69"/>
      <c r="M3" s="69"/>
      <c r="N3" s="69"/>
      <c r="O3" s="69"/>
      <c r="P3" s="69"/>
      <c r="Q3" s="69"/>
      <c r="R3" s="69"/>
      <c r="S3" s="69"/>
      <c r="T3" s="69"/>
      <c r="U3" s="69"/>
    </row>
    <row r="4" spans="1:21" ht="33.75" x14ac:dyDescent="0.25">
      <c r="A4" s="86" t="s">
        <v>717</v>
      </c>
      <c r="B4" s="25" t="s">
        <v>704</v>
      </c>
      <c r="C4" s="30" t="s">
        <v>718</v>
      </c>
      <c r="D4" s="23" t="s">
        <v>719</v>
      </c>
      <c r="E4" s="69"/>
      <c r="F4" s="69"/>
      <c r="G4" s="69"/>
      <c r="H4" s="69"/>
      <c r="I4" s="69"/>
      <c r="J4" s="69"/>
      <c r="K4" s="69"/>
      <c r="L4" s="69"/>
      <c r="M4" s="69"/>
      <c r="N4" s="69"/>
      <c r="O4" s="69"/>
      <c r="P4" s="69"/>
      <c r="Q4" s="69"/>
      <c r="R4" s="69"/>
      <c r="S4" s="69"/>
      <c r="T4" s="69"/>
      <c r="U4" s="69"/>
    </row>
    <row r="5" spans="1:21" ht="101.25" x14ac:dyDescent="0.25">
      <c r="A5" s="86" t="s">
        <v>104</v>
      </c>
      <c r="B5" s="26" t="s">
        <v>720</v>
      </c>
      <c r="C5" s="31" t="s">
        <v>721</v>
      </c>
      <c r="D5" s="24" t="s">
        <v>722</v>
      </c>
      <c r="E5" s="69"/>
      <c r="F5" s="69"/>
      <c r="G5" s="69"/>
      <c r="H5" s="69"/>
      <c r="I5" s="69"/>
      <c r="J5" s="69"/>
      <c r="K5" s="69"/>
      <c r="L5" s="69"/>
      <c r="M5" s="69"/>
      <c r="N5" s="69"/>
      <c r="O5" s="69"/>
      <c r="P5" s="69"/>
      <c r="Q5" s="69"/>
      <c r="R5" s="69"/>
      <c r="S5" s="69"/>
      <c r="T5" s="69"/>
      <c r="U5" s="69"/>
    </row>
    <row r="6" spans="1:21" ht="67.5" x14ac:dyDescent="0.25">
      <c r="A6" s="86" t="s">
        <v>105</v>
      </c>
      <c r="B6" s="27" t="s">
        <v>706</v>
      </c>
      <c r="C6" s="31" t="s">
        <v>723</v>
      </c>
      <c r="D6" s="24" t="s">
        <v>724</v>
      </c>
      <c r="E6" s="69"/>
      <c r="F6" s="69"/>
      <c r="G6" s="69"/>
      <c r="H6" s="69"/>
      <c r="I6" s="69"/>
      <c r="J6" s="69"/>
      <c r="K6" s="69"/>
      <c r="L6" s="69"/>
      <c r="M6" s="69"/>
      <c r="N6" s="69"/>
      <c r="O6" s="69"/>
      <c r="P6" s="69"/>
      <c r="Q6" s="69"/>
      <c r="R6" s="69"/>
      <c r="S6" s="69"/>
      <c r="T6" s="69"/>
      <c r="U6" s="69"/>
    </row>
    <row r="7" spans="1:21" ht="101.25" x14ac:dyDescent="0.25">
      <c r="A7" s="86" t="s">
        <v>82</v>
      </c>
      <c r="B7" s="28" t="s">
        <v>702</v>
      </c>
      <c r="C7" s="31" t="s">
        <v>725</v>
      </c>
      <c r="D7" s="24" t="s">
        <v>726</v>
      </c>
      <c r="E7" s="69"/>
      <c r="F7" s="69"/>
      <c r="G7" s="69"/>
      <c r="H7" s="69"/>
      <c r="I7" s="69"/>
      <c r="J7" s="69"/>
      <c r="K7" s="69"/>
      <c r="L7" s="69"/>
      <c r="M7" s="69"/>
      <c r="N7" s="69"/>
      <c r="O7" s="69"/>
      <c r="P7" s="69"/>
      <c r="Q7" s="69"/>
      <c r="R7" s="69"/>
      <c r="S7" s="69"/>
      <c r="T7" s="69"/>
      <c r="U7" s="69"/>
    </row>
    <row r="8" spans="1:21" ht="67.5" x14ac:dyDescent="0.25">
      <c r="A8" s="86" t="s">
        <v>64</v>
      </c>
      <c r="B8" s="29" t="s">
        <v>727</v>
      </c>
      <c r="C8" s="31" t="s">
        <v>728</v>
      </c>
      <c r="D8" s="24" t="s">
        <v>729</v>
      </c>
      <c r="E8" s="69"/>
      <c r="F8" s="69"/>
      <c r="G8" s="69"/>
      <c r="H8" s="69"/>
      <c r="I8" s="69"/>
      <c r="J8" s="69"/>
      <c r="K8" s="69"/>
      <c r="L8" s="69"/>
      <c r="M8" s="69"/>
      <c r="N8" s="69"/>
      <c r="O8" s="69"/>
      <c r="P8" s="69"/>
      <c r="Q8" s="69"/>
      <c r="R8" s="69"/>
      <c r="S8" s="69"/>
      <c r="T8" s="69"/>
      <c r="U8" s="69"/>
    </row>
    <row r="9" spans="1:21" ht="20.25" x14ac:dyDescent="0.25">
      <c r="A9" s="86"/>
      <c r="B9" s="86"/>
      <c r="C9" s="92"/>
      <c r="D9" s="88"/>
      <c r="E9" s="69"/>
      <c r="F9" s="69"/>
      <c r="G9" s="69"/>
      <c r="H9" s="69"/>
      <c r="I9" s="69"/>
      <c r="J9" s="69"/>
      <c r="K9" s="69"/>
      <c r="L9" s="69"/>
      <c r="M9" s="69"/>
      <c r="N9" s="69"/>
      <c r="O9" s="69"/>
      <c r="P9" s="69"/>
      <c r="Q9" s="69"/>
      <c r="R9" s="69"/>
      <c r="S9" s="69"/>
      <c r="T9" s="69"/>
      <c r="U9" s="69"/>
    </row>
    <row r="10" spans="1:21" ht="16.5" x14ac:dyDescent="0.25">
      <c r="A10" s="86"/>
      <c r="B10" s="89"/>
      <c r="C10" s="89"/>
      <c r="D10" s="89"/>
      <c r="E10" s="69"/>
      <c r="F10" s="69"/>
      <c r="G10" s="69"/>
      <c r="H10" s="69"/>
      <c r="I10" s="69"/>
      <c r="J10" s="69"/>
      <c r="K10" s="69"/>
      <c r="L10" s="69"/>
      <c r="M10" s="69"/>
      <c r="N10" s="69"/>
      <c r="O10" s="69"/>
      <c r="P10" s="69"/>
      <c r="Q10" s="69"/>
      <c r="R10" s="69"/>
      <c r="S10" s="69"/>
      <c r="T10" s="69"/>
      <c r="U10" s="69"/>
    </row>
    <row r="11" spans="1:21" x14ac:dyDescent="0.25">
      <c r="A11" s="86"/>
      <c r="B11" s="86" t="s">
        <v>730</v>
      </c>
      <c r="C11" s="86" t="s">
        <v>128</v>
      </c>
      <c r="D11" s="86" t="s">
        <v>123</v>
      </c>
      <c r="E11" s="69"/>
      <c r="F11" s="69"/>
      <c r="G11" s="69"/>
      <c r="H11" s="69"/>
      <c r="I11" s="69"/>
      <c r="J11" s="69"/>
      <c r="K11" s="69"/>
      <c r="L11" s="69"/>
      <c r="M11" s="69"/>
      <c r="N11" s="69"/>
      <c r="O11" s="69"/>
      <c r="P11" s="69"/>
      <c r="Q11" s="69"/>
      <c r="R11" s="69"/>
      <c r="S11" s="69"/>
      <c r="T11" s="69"/>
      <c r="U11" s="69"/>
    </row>
    <row r="12" spans="1:21" x14ac:dyDescent="0.25">
      <c r="A12" s="86"/>
      <c r="B12" s="86" t="s">
        <v>731</v>
      </c>
      <c r="C12" s="86" t="s">
        <v>110</v>
      </c>
      <c r="D12" s="86" t="s">
        <v>103</v>
      </c>
      <c r="E12" s="69"/>
      <c r="F12" s="69"/>
      <c r="G12" s="69"/>
      <c r="H12" s="69"/>
      <c r="I12" s="69"/>
      <c r="J12" s="69"/>
      <c r="K12" s="69"/>
      <c r="L12" s="69"/>
      <c r="M12" s="69"/>
      <c r="N12" s="69"/>
      <c r="O12" s="69"/>
      <c r="P12" s="69"/>
      <c r="Q12" s="69"/>
      <c r="R12" s="69"/>
      <c r="S12" s="69"/>
      <c r="T12" s="69"/>
      <c r="U12" s="69"/>
    </row>
    <row r="13" spans="1:21" x14ac:dyDescent="0.25">
      <c r="A13" s="86"/>
      <c r="B13" s="86"/>
      <c r="C13" s="86" t="s">
        <v>126</v>
      </c>
      <c r="D13" s="86" t="s">
        <v>115</v>
      </c>
      <c r="E13" s="69"/>
      <c r="F13" s="69"/>
      <c r="G13" s="69"/>
      <c r="H13" s="69"/>
      <c r="I13" s="69"/>
      <c r="J13" s="69"/>
      <c r="K13" s="69"/>
      <c r="L13" s="69"/>
      <c r="M13" s="69"/>
      <c r="N13" s="69"/>
      <c r="O13" s="69"/>
      <c r="P13" s="69"/>
      <c r="Q13" s="69"/>
      <c r="R13" s="69"/>
      <c r="S13" s="69"/>
      <c r="T13" s="69"/>
      <c r="U13" s="69"/>
    </row>
    <row r="14" spans="1:21" x14ac:dyDescent="0.25">
      <c r="A14" s="86"/>
      <c r="B14" s="86"/>
      <c r="C14" s="86" t="s">
        <v>99</v>
      </c>
      <c r="D14" s="86" t="s">
        <v>107</v>
      </c>
      <c r="E14" s="69"/>
      <c r="F14" s="69"/>
      <c r="G14" s="69"/>
      <c r="H14" s="69"/>
      <c r="I14" s="69"/>
      <c r="J14" s="69"/>
      <c r="K14" s="69"/>
      <c r="L14" s="69"/>
      <c r="M14" s="69"/>
      <c r="N14" s="69"/>
      <c r="O14" s="69"/>
      <c r="P14" s="69"/>
      <c r="Q14" s="69"/>
      <c r="R14" s="69"/>
      <c r="S14" s="69"/>
      <c r="T14" s="69"/>
      <c r="U14" s="69"/>
    </row>
    <row r="15" spans="1:21" x14ac:dyDescent="0.25">
      <c r="A15" s="86"/>
      <c r="B15" s="86"/>
      <c r="C15" s="86" t="s">
        <v>90</v>
      </c>
      <c r="D15" s="86" t="s">
        <v>63</v>
      </c>
      <c r="E15" s="69"/>
      <c r="F15" s="69"/>
      <c r="G15" s="69"/>
      <c r="H15" s="69"/>
      <c r="I15" s="69"/>
      <c r="J15" s="69"/>
      <c r="K15" s="69"/>
      <c r="L15" s="69"/>
      <c r="M15" s="69"/>
      <c r="N15" s="69"/>
      <c r="O15" s="69"/>
      <c r="P15" s="69"/>
      <c r="Q15" s="69"/>
      <c r="R15" s="69"/>
      <c r="S15" s="69"/>
      <c r="T15" s="69"/>
      <c r="U15" s="69"/>
    </row>
    <row r="16" spans="1:21" x14ac:dyDescent="0.25">
      <c r="A16" s="86"/>
      <c r="B16" s="86"/>
      <c r="C16" s="86"/>
      <c r="D16" s="86"/>
      <c r="E16" s="69"/>
      <c r="F16" s="69"/>
      <c r="G16" s="69"/>
      <c r="H16" s="69"/>
      <c r="I16" s="69"/>
      <c r="J16" s="69"/>
      <c r="K16" s="69"/>
      <c r="L16" s="69"/>
      <c r="M16" s="69"/>
      <c r="N16" s="69"/>
      <c r="O16" s="69"/>
    </row>
    <row r="17" spans="1:15" x14ac:dyDescent="0.25">
      <c r="A17" s="86"/>
      <c r="B17" s="86"/>
      <c r="C17" s="86"/>
      <c r="D17" s="86"/>
      <c r="E17" s="69"/>
      <c r="F17" s="69"/>
      <c r="G17" s="69"/>
      <c r="H17" s="69"/>
      <c r="I17" s="69"/>
      <c r="J17" s="69"/>
      <c r="K17" s="69"/>
      <c r="L17" s="69"/>
      <c r="M17" s="69"/>
      <c r="N17" s="69"/>
      <c r="O17" s="69"/>
    </row>
    <row r="18" spans="1:15" x14ac:dyDescent="0.25">
      <c r="A18" s="86"/>
      <c r="B18" s="90"/>
      <c r="C18" s="90"/>
      <c r="D18" s="90"/>
      <c r="E18" s="69"/>
      <c r="F18" s="69"/>
      <c r="G18" s="69"/>
      <c r="H18" s="69"/>
      <c r="I18" s="69"/>
      <c r="J18" s="69"/>
      <c r="K18" s="69"/>
      <c r="L18" s="69"/>
      <c r="M18" s="69"/>
      <c r="N18" s="69"/>
      <c r="O18" s="69"/>
    </row>
    <row r="19" spans="1:15" x14ac:dyDescent="0.25">
      <c r="A19" s="86"/>
      <c r="B19" s="90"/>
      <c r="C19" s="90"/>
      <c r="D19" s="90"/>
      <c r="E19" s="69"/>
      <c r="F19" s="69"/>
      <c r="G19" s="69"/>
      <c r="H19" s="69"/>
      <c r="I19" s="69"/>
      <c r="J19" s="69"/>
      <c r="K19" s="69"/>
      <c r="L19" s="69"/>
      <c r="M19" s="69"/>
      <c r="N19" s="69"/>
      <c r="O19" s="69"/>
    </row>
    <row r="20" spans="1:15" x14ac:dyDescent="0.25">
      <c r="A20" s="86"/>
      <c r="B20" s="90"/>
      <c r="C20" s="90"/>
      <c r="D20" s="90"/>
      <c r="E20" s="69"/>
      <c r="F20" s="69"/>
      <c r="G20" s="69"/>
      <c r="H20" s="69"/>
      <c r="I20" s="69"/>
      <c r="J20" s="69"/>
      <c r="K20" s="69"/>
      <c r="L20" s="69"/>
      <c r="M20" s="69"/>
      <c r="N20" s="69"/>
      <c r="O20" s="69"/>
    </row>
    <row r="21" spans="1:15" x14ac:dyDescent="0.25">
      <c r="A21" s="86"/>
      <c r="B21" s="90"/>
      <c r="C21" s="90"/>
      <c r="D21" s="90"/>
      <c r="E21" s="69"/>
      <c r="F21" s="69"/>
      <c r="G21" s="69"/>
      <c r="H21" s="69"/>
      <c r="I21" s="69"/>
      <c r="J21" s="69"/>
      <c r="K21" s="69"/>
      <c r="L21" s="69"/>
      <c r="M21" s="69"/>
      <c r="N21" s="69"/>
      <c r="O21" s="69"/>
    </row>
    <row r="22" spans="1:15" ht="20.25" x14ac:dyDescent="0.25">
      <c r="A22" s="86"/>
      <c r="B22" s="86"/>
      <c r="C22" s="88"/>
      <c r="D22" s="88"/>
      <c r="E22" s="69"/>
      <c r="F22" s="69"/>
      <c r="G22" s="69"/>
      <c r="H22" s="69"/>
      <c r="I22" s="69"/>
      <c r="J22" s="69"/>
      <c r="K22" s="69"/>
      <c r="L22" s="69"/>
      <c r="M22" s="69"/>
      <c r="N22" s="69"/>
      <c r="O22" s="69"/>
    </row>
    <row r="23" spans="1:15" ht="20.25" x14ac:dyDescent="0.25">
      <c r="A23" s="86"/>
      <c r="B23" s="86"/>
      <c r="C23" s="88"/>
      <c r="D23" s="88"/>
      <c r="E23" s="69"/>
      <c r="F23" s="69"/>
      <c r="G23" s="69"/>
      <c r="H23" s="69"/>
      <c r="I23" s="69"/>
      <c r="J23" s="69"/>
      <c r="K23" s="69"/>
      <c r="L23" s="69"/>
      <c r="M23" s="69"/>
      <c r="N23" s="69"/>
      <c r="O23" s="69"/>
    </row>
    <row r="24" spans="1:15" ht="20.25" x14ac:dyDescent="0.25">
      <c r="A24" s="86"/>
      <c r="B24" s="86"/>
      <c r="C24" s="88"/>
      <c r="D24" s="88"/>
      <c r="E24" s="69"/>
      <c r="F24" s="69"/>
      <c r="G24" s="69"/>
      <c r="H24" s="69"/>
      <c r="I24" s="69"/>
      <c r="J24" s="69"/>
      <c r="K24" s="69"/>
      <c r="L24" s="69"/>
      <c r="M24" s="69"/>
      <c r="N24" s="69"/>
      <c r="O24" s="69"/>
    </row>
    <row r="25" spans="1:15" ht="20.25" x14ac:dyDescent="0.25">
      <c r="A25" s="86"/>
      <c r="B25" s="86"/>
      <c r="C25" s="88"/>
      <c r="D25" s="88"/>
      <c r="E25" s="69"/>
      <c r="F25" s="69"/>
      <c r="G25" s="69"/>
      <c r="H25" s="69"/>
      <c r="I25" s="69"/>
      <c r="J25" s="69"/>
      <c r="K25" s="69"/>
      <c r="L25" s="69"/>
      <c r="M25" s="69"/>
      <c r="N25" s="69"/>
      <c r="O25" s="69"/>
    </row>
    <row r="26" spans="1:15" ht="20.25" x14ac:dyDescent="0.25">
      <c r="A26" s="86"/>
      <c r="B26" s="86"/>
      <c r="C26" s="88"/>
      <c r="D26" s="88"/>
      <c r="E26" s="69"/>
      <c r="F26" s="69"/>
      <c r="G26" s="69"/>
      <c r="H26" s="69"/>
      <c r="I26" s="69"/>
      <c r="J26" s="69"/>
      <c r="K26" s="69"/>
      <c r="L26" s="69"/>
      <c r="M26" s="69"/>
      <c r="N26" s="69"/>
      <c r="O26" s="69"/>
    </row>
    <row r="27" spans="1:15" ht="20.25" x14ac:dyDescent="0.25">
      <c r="A27" s="86"/>
      <c r="B27" s="86"/>
      <c r="C27" s="88"/>
      <c r="D27" s="88"/>
      <c r="E27" s="69"/>
      <c r="F27" s="69"/>
      <c r="G27" s="69"/>
      <c r="H27" s="69"/>
      <c r="I27" s="69"/>
      <c r="J27" s="69"/>
      <c r="K27" s="69"/>
      <c r="L27" s="69"/>
      <c r="M27" s="69"/>
      <c r="N27" s="69"/>
      <c r="O27" s="69"/>
    </row>
    <row r="28" spans="1:15" ht="20.25" x14ac:dyDescent="0.25">
      <c r="A28" s="86"/>
      <c r="B28" s="86"/>
      <c r="C28" s="88"/>
      <c r="D28" s="88"/>
      <c r="E28" s="69"/>
      <c r="F28" s="69"/>
      <c r="G28" s="69"/>
      <c r="H28" s="69"/>
      <c r="I28" s="69"/>
      <c r="J28" s="69"/>
      <c r="K28" s="69"/>
      <c r="L28" s="69"/>
      <c r="M28" s="69"/>
      <c r="N28" s="69"/>
      <c r="O28" s="69"/>
    </row>
    <row r="29" spans="1:15" ht="20.25" x14ac:dyDescent="0.25">
      <c r="A29" s="86"/>
      <c r="B29" s="86"/>
      <c r="C29" s="88"/>
      <c r="D29" s="88"/>
      <c r="E29" s="69"/>
      <c r="F29" s="69"/>
      <c r="G29" s="69"/>
      <c r="H29" s="69"/>
      <c r="I29" s="69"/>
      <c r="J29" s="69"/>
      <c r="K29" s="69"/>
      <c r="L29" s="69"/>
      <c r="M29" s="69"/>
      <c r="N29" s="69"/>
      <c r="O29" s="69"/>
    </row>
    <row r="30" spans="1:15" ht="20.25" x14ac:dyDescent="0.25">
      <c r="A30" s="86"/>
      <c r="B30" s="86"/>
      <c r="C30" s="88"/>
      <c r="D30" s="88"/>
      <c r="E30" s="69"/>
      <c r="F30" s="69"/>
      <c r="G30" s="69"/>
      <c r="H30" s="69"/>
      <c r="I30" s="69"/>
      <c r="J30" s="69"/>
      <c r="K30" s="69"/>
      <c r="L30" s="69"/>
      <c r="M30" s="69"/>
      <c r="N30" s="69"/>
      <c r="O30" s="69"/>
    </row>
    <row r="31" spans="1:15" ht="20.25" x14ac:dyDescent="0.25">
      <c r="A31" s="86"/>
      <c r="B31" s="86"/>
      <c r="C31" s="88"/>
      <c r="D31" s="88"/>
      <c r="E31" s="69"/>
      <c r="F31" s="69"/>
      <c r="G31" s="69"/>
      <c r="H31" s="69"/>
      <c r="I31" s="69"/>
      <c r="J31" s="69"/>
      <c r="K31" s="69"/>
      <c r="L31" s="69"/>
      <c r="M31" s="69"/>
      <c r="N31" s="69"/>
      <c r="O31" s="69"/>
    </row>
    <row r="32" spans="1:15" ht="20.25" x14ac:dyDescent="0.25">
      <c r="A32" s="86"/>
      <c r="B32" s="86"/>
      <c r="C32" s="88"/>
      <c r="D32" s="88"/>
      <c r="E32" s="69"/>
      <c r="F32" s="69"/>
      <c r="G32" s="69"/>
      <c r="H32" s="69"/>
      <c r="I32" s="69"/>
      <c r="J32" s="69"/>
      <c r="K32" s="69"/>
      <c r="L32" s="69"/>
      <c r="M32" s="69"/>
      <c r="N32" s="69"/>
      <c r="O32" s="69"/>
    </row>
    <row r="33" spans="1:15" ht="20.25" x14ac:dyDescent="0.25">
      <c r="A33" s="86"/>
      <c r="B33" s="86"/>
      <c r="C33" s="88"/>
      <c r="D33" s="88"/>
      <c r="E33" s="69"/>
      <c r="F33" s="69"/>
      <c r="G33" s="69"/>
      <c r="H33" s="69"/>
      <c r="I33" s="69"/>
      <c r="J33" s="69"/>
      <c r="K33" s="69"/>
      <c r="L33" s="69"/>
      <c r="M33" s="69"/>
      <c r="N33" s="69"/>
      <c r="O33" s="69"/>
    </row>
    <row r="34" spans="1:15" ht="20.25" x14ac:dyDescent="0.25">
      <c r="A34" s="86"/>
      <c r="B34" s="86"/>
      <c r="C34" s="88"/>
      <c r="D34" s="88"/>
      <c r="E34" s="69"/>
      <c r="F34" s="69"/>
      <c r="G34" s="69"/>
      <c r="H34" s="69"/>
      <c r="I34" s="69"/>
      <c r="J34" s="69"/>
      <c r="K34" s="69"/>
      <c r="L34" s="69"/>
      <c r="M34" s="69"/>
      <c r="N34" s="69"/>
      <c r="O34" s="69"/>
    </row>
    <row r="35" spans="1:15" ht="20.25" x14ac:dyDescent="0.25">
      <c r="A35" s="86"/>
      <c r="B35" s="86"/>
      <c r="C35" s="88"/>
      <c r="D35" s="88"/>
      <c r="E35" s="69"/>
      <c r="F35" s="69"/>
      <c r="G35" s="69"/>
      <c r="H35" s="69"/>
      <c r="I35" s="69"/>
      <c r="J35" s="69"/>
      <c r="K35" s="69"/>
      <c r="L35" s="69"/>
      <c r="M35" s="69"/>
      <c r="N35" s="69"/>
      <c r="O35" s="69"/>
    </row>
    <row r="36" spans="1:15" ht="20.25" x14ac:dyDescent="0.25">
      <c r="A36" s="86"/>
      <c r="B36" s="86"/>
      <c r="C36" s="88"/>
      <c r="D36" s="88"/>
      <c r="E36" s="69"/>
      <c r="F36" s="69"/>
      <c r="G36" s="69"/>
      <c r="H36" s="69"/>
      <c r="I36" s="69"/>
      <c r="J36" s="69"/>
      <c r="K36" s="69"/>
      <c r="L36" s="69"/>
      <c r="M36" s="69"/>
      <c r="N36" s="69"/>
      <c r="O36" s="69"/>
    </row>
    <row r="37" spans="1:15" ht="20.25" x14ac:dyDescent="0.25">
      <c r="A37" s="86"/>
      <c r="B37" s="86"/>
      <c r="C37" s="88"/>
      <c r="D37" s="88"/>
      <c r="E37" s="69"/>
      <c r="F37" s="69"/>
      <c r="G37" s="69"/>
      <c r="H37" s="69"/>
      <c r="I37" s="69"/>
      <c r="J37" s="69"/>
      <c r="K37" s="69"/>
      <c r="L37" s="69"/>
      <c r="M37" s="69"/>
      <c r="N37" s="69"/>
      <c r="O37" s="69"/>
    </row>
    <row r="38" spans="1:15" ht="20.25" x14ac:dyDescent="0.25">
      <c r="A38" s="86"/>
      <c r="B38" s="86"/>
      <c r="C38" s="88"/>
      <c r="D38" s="88"/>
      <c r="E38" s="69"/>
      <c r="F38" s="69"/>
      <c r="G38" s="69"/>
      <c r="H38" s="69"/>
      <c r="I38" s="69"/>
      <c r="J38" s="69"/>
      <c r="K38" s="69"/>
      <c r="L38" s="69"/>
      <c r="M38" s="69"/>
      <c r="N38" s="69"/>
      <c r="O38" s="69"/>
    </row>
    <row r="39" spans="1:15" ht="20.25" x14ac:dyDescent="0.25">
      <c r="A39" s="86"/>
      <c r="B39" s="86"/>
      <c r="C39" s="88"/>
      <c r="D39" s="88"/>
      <c r="E39" s="69"/>
      <c r="F39" s="69"/>
      <c r="G39" s="69"/>
      <c r="H39" s="69"/>
      <c r="I39" s="69"/>
      <c r="J39" s="69"/>
      <c r="K39" s="69"/>
      <c r="L39" s="69"/>
      <c r="M39" s="69"/>
      <c r="N39" s="69"/>
      <c r="O39" s="69"/>
    </row>
    <row r="40" spans="1:15" ht="20.25" x14ac:dyDescent="0.25">
      <c r="A40" s="86"/>
      <c r="B40" s="86"/>
      <c r="C40" s="88"/>
      <c r="D40" s="88"/>
      <c r="E40" s="69"/>
      <c r="F40" s="69"/>
      <c r="G40" s="69"/>
      <c r="H40" s="69"/>
      <c r="I40" s="69"/>
      <c r="J40" s="69"/>
      <c r="K40" s="69"/>
      <c r="L40" s="69"/>
      <c r="M40" s="69"/>
      <c r="N40" s="69"/>
      <c r="O40" s="69"/>
    </row>
    <row r="41" spans="1:15" ht="20.25" x14ac:dyDescent="0.25">
      <c r="A41" s="86"/>
      <c r="B41" s="86"/>
      <c r="C41" s="88"/>
      <c r="D41" s="88"/>
      <c r="E41" s="69"/>
      <c r="F41" s="69"/>
      <c r="G41" s="69"/>
      <c r="H41" s="69"/>
      <c r="I41" s="69"/>
      <c r="J41" s="69"/>
      <c r="K41" s="69"/>
      <c r="L41" s="69"/>
      <c r="M41" s="69"/>
      <c r="N41" s="69"/>
      <c r="O41" s="69"/>
    </row>
    <row r="42" spans="1:15" ht="20.25" x14ac:dyDescent="0.25">
      <c r="A42" s="86"/>
      <c r="B42" s="86"/>
      <c r="C42" s="88"/>
      <c r="D42" s="88"/>
      <c r="E42" s="69"/>
      <c r="F42" s="69"/>
      <c r="G42" s="69"/>
      <c r="H42" s="69"/>
      <c r="I42" s="69"/>
      <c r="J42" s="69"/>
      <c r="K42" s="69"/>
      <c r="L42" s="69"/>
      <c r="M42" s="69"/>
      <c r="N42" s="69"/>
      <c r="O42" s="69"/>
    </row>
    <row r="43" spans="1:15" ht="20.25" x14ac:dyDescent="0.25">
      <c r="A43" s="86"/>
      <c r="B43" s="86"/>
      <c r="C43" s="88"/>
      <c r="D43" s="88"/>
      <c r="E43" s="69"/>
      <c r="F43" s="69"/>
      <c r="G43" s="69"/>
      <c r="H43" s="69"/>
      <c r="I43" s="69"/>
      <c r="J43" s="69"/>
      <c r="K43" s="69"/>
      <c r="L43" s="69"/>
      <c r="M43" s="69"/>
      <c r="N43" s="69"/>
      <c r="O43" s="69"/>
    </row>
    <row r="44" spans="1:15" ht="20.25" x14ac:dyDescent="0.25">
      <c r="A44" s="86"/>
      <c r="B44" s="86"/>
      <c r="C44" s="88"/>
      <c r="D44" s="88"/>
      <c r="E44" s="69"/>
      <c r="F44" s="69"/>
      <c r="G44" s="69"/>
      <c r="H44" s="69"/>
      <c r="I44" s="69"/>
      <c r="J44" s="69"/>
      <c r="K44" s="69"/>
      <c r="L44" s="69"/>
      <c r="M44" s="69"/>
      <c r="N44" s="69"/>
      <c r="O44" s="69"/>
    </row>
    <row r="45" spans="1:15" ht="20.25" x14ac:dyDescent="0.25">
      <c r="A45" s="86"/>
      <c r="B45" s="86"/>
      <c r="C45" s="88"/>
      <c r="D45" s="88"/>
      <c r="E45" s="69"/>
      <c r="F45" s="69"/>
      <c r="G45" s="69"/>
      <c r="H45" s="69"/>
      <c r="I45" s="69"/>
      <c r="J45" s="69"/>
      <c r="K45" s="69"/>
      <c r="L45" s="69"/>
      <c r="M45" s="69"/>
      <c r="N45" s="69"/>
      <c r="O45" s="69"/>
    </row>
    <row r="46" spans="1:15" ht="20.25" x14ac:dyDescent="0.25">
      <c r="A46" s="86"/>
      <c r="B46" s="86"/>
      <c r="C46" s="88"/>
      <c r="D46" s="88"/>
      <c r="E46" s="69"/>
      <c r="F46" s="69"/>
      <c r="G46" s="69"/>
      <c r="H46" s="69"/>
      <c r="I46" s="69"/>
      <c r="J46" s="69"/>
      <c r="K46" s="69"/>
      <c r="L46" s="69"/>
      <c r="M46" s="69"/>
      <c r="N46" s="69"/>
      <c r="O46" s="69"/>
    </row>
    <row r="47" spans="1:15" ht="20.25" x14ac:dyDescent="0.25">
      <c r="A47" s="86"/>
      <c r="B47" s="86"/>
      <c r="C47" s="88"/>
      <c r="D47" s="88"/>
      <c r="E47" s="69"/>
      <c r="F47" s="69"/>
      <c r="G47" s="69"/>
      <c r="H47" s="69"/>
      <c r="I47" s="69"/>
      <c r="J47" s="69"/>
      <c r="K47" s="69"/>
      <c r="L47" s="69"/>
      <c r="M47" s="69"/>
      <c r="N47" s="69"/>
      <c r="O47" s="69"/>
    </row>
    <row r="48" spans="1:15" ht="20.25" x14ac:dyDescent="0.25">
      <c r="A48" s="86"/>
      <c r="B48" s="86"/>
      <c r="C48" s="88"/>
      <c r="D48" s="88"/>
      <c r="E48" s="69"/>
      <c r="F48" s="69"/>
      <c r="G48" s="69"/>
      <c r="H48" s="69"/>
      <c r="I48" s="69"/>
      <c r="J48" s="69"/>
      <c r="K48" s="69"/>
      <c r="L48" s="69"/>
      <c r="M48" s="69"/>
      <c r="N48" s="69"/>
      <c r="O48" s="69"/>
    </row>
    <row r="49" spans="1:15" ht="20.25" x14ac:dyDescent="0.25">
      <c r="A49" s="86"/>
      <c r="B49" s="86"/>
      <c r="C49" s="88"/>
      <c r="D49" s="88"/>
      <c r="E49" s="69"/>
      <c r="F49" s="69"/>
      <c r="G49" s="69"/>
      <c r="H49" s="69"/>
      <c r="I49" s="69"/>
      <c r="J49" s="69"/>
      <c r="K49" s="69"/>
      <c r="L49" s="69"/>
      <c r="M49" s="69"/>
      <c r="N49" s="69"/>
      <c r="O49" s="69"/>
    </row>
    <row r="50" spans="1:15" ht="20.25" x14ac:dyDescent="0.25">
      <c r="A50" s="86"/>
      <c r="B50" s="86"/>
      <c r="C50" s="88"/>
      <c r="D50" s="88"/>
      <c r="E50" s="69"/>
      <c r="F50" s="69"/>
      <c r="G50" s="69"/>
      <c r="H50" s="69"/>
      <c r="I50" s="69"/>
      <c r="J50" s="69"/>
      <c r="K50" s="69"/>
      <c r="L50" s="69"/>
      <c r="M50" s="69"/>
      <c r="N50" s="69"/>
      <c r="O50" s="69"/>
    </row>
    <row r="51" spans="1:15" ht="20.25" x14ac:dyDescent="0.25">
      <c r="A51" s="86"/>
      <c r="B51" s="86"/>
      <c r="C51" s="88"/>
      <c r="D51" s="88"/>
      <c r="E51" s="69"/>
      <c r="F51" s="69"/>
      <c r="G51" s="69"/>
      <c r="H51" s="69"/>
      <c r="I51" s="69"/>
      <c r="J51" s="69"/>
      <c r="K51" s="69"/>
      <c r="L51" s="69"/>
      <c r="M51" s="69"/>
      <c r="N51" s="69"/>
      <c r="O51" s="69"/>
    </row>
    <row r="52" spans="1:15" ht="20.25" x14ac:dyDescent="0.25">
      <c r="A52" s="86"/>
      <c r="B52" s="15"/>
      <c r="C52" s="20"/>
      <c r="D52" s="20"/>
    </row>
    <row r="53" spans="1:15" ht="20.25" x14ac:dyDescent="0.25">
      <c r="A53" s="86"/>
      <c r="B53" s="15"/>
      <c r="C53" s="20"/>
      <c r="D53" s="20"/>
    </row>
    <row r="54" spans="1:15" ht="20.25" x14ac:dyDescent="0.25">
      <c r="A54" s="86"/>
      <c r="B54" s="15"/>
      <c r="C54" s="20"/>
      <c r="D54" s="20"/>
    </row>
    <row r="55" spans="1:15" ht="20.25" x14ac:dyDescent="0.25">
      <c r="A55" s="86"/>
      <c r="B55" s="15"/>
      <c r="C55" s="20"/>
      <c r="D55" s="20"/>
    </row>
    <row r="56" spans="1:15" ht="20.25" x14ac:dyDescent="0.25">
      <c r="A56" s="86"/>
      <c r="B56" s="15"/>
      <c r="C56" s="20"/>
      <c r="D56" s="20"/>
    </row>
    <row r="57" spans="1:15" ht="20.25" x14ac:dyDescent="0.25">
      <c r="A57" s="86"/>
      <c r="B57" s="15"/>
      <c r="C57" s="20"/>
      <c r="D57" s="20"/>
    </row>
    <row r="58" spans="1:15" ht="20.25" x14ac:dyDescent="0.25">
      <c r="A58" s="86"/>
      <c r="B58" s="15"/>
      <c r="C58" s="20"/>
      <c r="D58" s="20"/>
    </row>
    <row r="59" spans="1:15" ht="20.25" x14ac:dyDescent="0.25">
      <c r="A59" s="86"/>
      <c r="B59" s="15"/>
      <c r="C59" s="20"/>
      <c r="D59" s="20"/>
    </row>
    <row r="60" spans="1:15" ht="20.25" x14ac:dyDescent="0.25">
      <c r="A60" s="86"/>
      <c r="B60" s="15"/>
      <c r="C60" s="20"/>
      <c r="D60" s="20"/>
    </row>
    <row r="61" spans="1:15" ht="20.25" x14ac:dyDescent="0.25">
      <c r="A61" s="86"/>
      <c r="B61" s="15"/>
      <c r="C61" s="20"/>
      <c r="D61" s="20"/>
    </row>
    <row r="62" spans="1:15" ht="20.25" x14ac:dyDescent="0.25">
      <c r="A62" s="86"/>
      <c r="B62" s="15"/>
      <c r="C62" s="20"/>
      <c r="D62" s="20"/>
    </row>
    <row r="63" spans="1:15" ht="20.25" x14ac:dyDescent="0.25">
      <c r="A63" s="86"/>
      <c r="B63" s="15"/>
      <c r="C63" s="20"/>
      <c r="D63" s="20"/>
    </row>
    <row r="64" spans="1:15" ht="20.25" x14ac:dyDescent="0.25">
      <c r="A64" s="86"/>
      <c r="B64" s="15"/>
      <c r="C64" s="20"/>
      <c r="D64" s="20"/>
    </row>
    <row r="65" spans="1:4" ht="20.25" x14ac:dyDescent="0.25">
      <c r="A65" s="86"/>
      <c r="B65" s="15"/>
      <c r="C65" s="20"/>
      <c r="D65" s="20"/>
    </row>
    <row r="66" spans="1:4" ht="20.25" x14ac:dyDescent="0.25">
      <c r="A66" s="86"/>
      <c r="B66" s="15"/>
      <c r="C66" s="20"/>
      <c r="D66" s="20"/>
    </row>
    <row r="67" spans="1:4" ht="20.25" x14ac:dyDescent="0.25">
      <c r="A67" s="86"/>
      <c r="B67" s="15"/>
      <c r="C67" s="20"/>
      <c r="D67" s="20"/>
    </row>
    <row r="68" spans="1:4" ht="20.25" x14ac:dyDescent="0.25">
      <c r="A68" s="86"/>
      <c r="B68" s="15"/>
      <c r="C68" s="20"/>
      <c r="D68" s="20"/>
    </row>
    <row r="69" spans="1:4" ht="20.25" x14ac:dyDescent="0.25">
      <c r="A69" s="86"/>
      <c r="B69" s="15"/>
      <c r="C69" s="20"/>
      <c r="D69" s="20"/>
    </row>
    <row r="70" spans="1:4" ht="20.25" x14ac:dyDescent="0.25">
      <c r="A70" s="86"/>
      <c r="B70" s="15"/>
      <c r="C70" s="20"/>
      <c r="D70" s="20"/>
    </row>
    <row r="71" spans="1:4" ht="20.25" x14ac:dyDescent="0.25">
      <c r="A71" s="86"/>
      <c r="B71" s="15"/>
      <c r="C71" s="20"/>
      <c r="D71" s="20"/>
    </row>
    <row r="72" spans="1:4" ht="20.25" x14ac:dyDescent="0.25">
      <c r="A72" s="86"/>
      <c r="B72" s="15"/>
      <c r="C72" s="20"/>
      <c r="D72" s="20"/>
    </row>
    <row r="73" spans="1:4" ht="20.25" x14ac:dyDescent="0.25">
      <c r="A73" s="86"/>
      <c r="B73" s="15"/>
      <c r="C73" s="20"/>
      <c r="D73" s="20"/>
    </row>
    <row r="74" spans="1:4" ht="20.25" x14ac:dyDescent="0.25">
      <c r="A74" s="86"/>
      <c r="B74" s="15"/>
      <c r="C74" s="20"/>
      <c r="D74" s="20"/>
    </row>
    <row r="75" spans="1:4" ht="20.25" x14ac:dyDescent="0.25">
      <c r="A75" s="86"/>
      <c r="B75" s="15"/>
      <c r="C75" s="20"/>
      <c r="D75" s="20"/>
    </row>
    <row r="76" spans="1:4" ht="20.25" x14ac:dyDescent="0.25">
      <c r="A76" s="86"/>
      <c r="B76" s="15"/>
      <c r="C76" s="20"/>
      <c r="D76" s="20"/>
    </row>
    <row r="77" spans="1:4" ht="20.25" x14ac:dyDescent="0.25">
      <c r="A77" s="86"/>
      <c r="B77" s="15"/>
      <c r="C77" s="20"/>
      <c r="D77" s="20"/>
    </row>
    <row r="78" spans="1:4" ht="20.25" x14ac:dyDescent="0.25">
      <c r="A78" s="86"/>
      <c r="B78" s="15"/>
      <c r="C78" s="20"/>
      <c r="D78" s="20"/>
    </row>
    <row r="79" spans="1:4" ht="20.25" x14ac:dyDescent="0.25">
      <c r="A79" s="86"/>
      <c r="B79" s="15"/>
      <c r="C79" s="20"/>
      <c r="D79" s="20"/>
    </row>
    <row r="80" spans="1:4" ht="20.25" x14ac:dyDescent="0.25">
      <c r="A80" s="86"/>
      <c r="B80" s="15"/>
      <c r="C80" s="20"/>
      <c r="D80" s="20"/>
    </row>
    <row r="81" spans="1:4" ht="20.25" x14ac:dyDescent="0.25">
      <c r="A81" s="86"/>
      <c r="B81" s="15"/>
      <c r="C81" s="20"/>
      <c r="D81" s="20"/>
    </row>
    <row r="82" spans="1:4" ht="20.25" x14ac:dyDescent="0.25">
      <c r="A82" s="86"/>
      <c r="B82" s="15"/>
      <c r="C82" s="20"/>
      <c r="D82" s="20"/>
    </row>
    <row r="83" spans="1:4" ht="20.25" x14ac:dyDescent="0.25">
      <c r="A83" s="86"/>
      <c r="B83" s="15"/>
      <c r="C83" s="20"/>
      <c r="D83" s="20"/>
    </row>
    <row r="84" spans="1:4" ht="20.25" x14ac:dyDescent="0.25">
      <c r="A84" s="86"/>
      <c r="B84" s="15"/>
      <c r="C84" s="20"/>
      <c r="D84" s="20"/>
    </row>
    <row r="85" spans="1:4" ht="20.25" x14ac:dyDescent="0.25">
      <c r="A85" s="86"/>
      <c r="B85" s="15"/>
      <c r="C85" s="20"/>
      <c r="D85" s="20"/>
    </row>
    <row r="86" spans="1:4" ht="20.25" x14ac:dyDescent="0.25">
      <c r="A86" s="86"/>
      <c r="B86" s="15"/>
      <c r="C86" s="20"/>
      <c r="D86" s="20"/>
    </row>
    <row r="87" spans="1:4" ht="20.25" x14ac:dyDescent="0.25">
      <c r="A87" s="86"/>
      <c r="B87" s="15"/>
      <c r="C87" s="20"/>
      <c r="D87" s="20"/>
    </row>
    <row r="88" spans="1:4" ht="20.25" x14ac:dyDescent="0.25">
      <c r="A88" s="86"/>
      <c r="B88" s="15"/>
      <c r="C88" s="20"/>
      <c r="D88" s="20"/>
    </row>
    <row r="89" spans="1:4" ht="20.25" x14ac:dyDescent="0.25">
      <c r="A89" s="86"/>
      <c r="B89" s="15"/>
      <c r="C89" s="20"/>
      <c r="D89" s="20"/>
    </row>
    <row r="90" spans="1:4" ht="20.25" x14ac:dyDescent="0.25">
      <c r="A90" s="86"/>
      <c r="B90" s="15"/>
      <c r="C90" s="20"/>
      <c r="D90" s="20"/>
    </row>
    <row r="91" spans="1:4" ht="20.25" x14ac:dyDescent="0.25">
      <c r="A91" s="86"/>
      <c r="B91" s="15"/>
      <c r="C91" s="20"/>
      <c r="D91" s="20"/>
    </row>
    <row r="92" spans="1:4" ht="20.25" x14ac:dyDescent="0.25">
      <c r="A92" s="86"/>
      <c r="B92" s="15"/>
      <c r="C92" s="20"/>
      <c r="D92" s="20"/>
    </row>
    <row r="93" spans="1:4" ht="20.25" x14ac:dyDescent="0.25">
      <c r="A93" s="86"/>
      <c r="B93" s="15"/>
      <c r="C93" s="20"/>
      <c r="D93" s="20"/>
    </row>
    <row r="94" spans="1:4" ht="20.25" x14ac:dyDescent="0.25">
      <c r="A94" s="86"/>
      <c r="B94" s="15"/>
      <c r="C94" s="20"/>
      <c r="D94" s="20"/>
    </row>
    <row r="95" spans="1:4" ht="20.25" x14ac:dyDescent="0.25">
      <c r="A95" s="86"/>
      <c r="B95" s="15"/>
      <c r="C95" s="20"/>
      <c r="D95" s="20"/>
    </row>
    <row r="96" spans="1:4" ht="20.25" x14ac:dyDescent="0.25">
      <c r="A96" s="86"/>
      <c r="B96" s="15"/>
      <c r="C96" s="20"/>
      <c r="D96" s="20"/>
    </row>
    <row r="97" spans="1:4" ht="20.25" x14ac:dyDescent="0.25">
      <c r="A97" s="86"/>
      <c r="B97" s="15"/>
      <c r="C97" s="20"/>
      <c r="D97" s="20"/>
    </row>
    <row r="98" spans="1:4" ht="20.25" x14ac:dyDescent="0.25">
      <c r="A98" s="86"/>
      <c r="B98" s="15"/>
      <c r="C98" s="20"/>
      <c r="D98" s="20"/>
    </row>
    <row r="99" spans="1:4" ht="20.25" x14ac:dyDescent="0.25">
      <c r="A99" s="86"/>
      <c r="B99" s="15"/>
      <c r="C99" s="20"/>
      <c r="D99" s="20"/>
    </row>
    <row r="100" spans="1:4" ht="20.25" x14ac:dyDescent="0.25">
      <c r="A100" s="86"/>
      <c r="B100" s="15"/>
      <c r="C100" s="20"/>
      <c r="D100" s="20"/>
    </row>
    <row r="101" spans="1:4" ht="20.25" x14ac:dyDescent="0.25">
      <c r="A101" s="86"/>
      <c r="B101" s="15"/>
      <c r="C101" s="20"/>
      <c r="D101" s="20"/>
    </row>
    <row r="102" spans="1:4" ht="20.25" x14ac:dyDescent="0.25">
      <c r="A102" s="86"/>
      <c r="B102" s="15"/>
      <c r="C102" s="20"/>
      <c r="D102" s="20"/>
    </row>
    <row r="103" spans="1:4" ht="20.25" x14ac:dyDescent="0.25">
      <c r="A103" s="86"/>
      <c r="B103" s="15"/>
      <c r="C103" s="20"/>
      <c r="D103" s="20"/>
    </row>
    <row r="104" spans="1:4" ht="20.25" x14ac:dyDescent="0.25">
      <c r="A104" s="86"/>
      <c r="B104" s="15"/>
      <c r="C104" s="20"/>
      <c r="D104" s="20"/>
    </row>
    <row r="105" spans="1:4" ht="20.25" x14ac:dyDescent="0.25">
      <c r="A105" s="86"/>
      <c r="B105" s="15"/>
      <c r="C105" s="20"/>
      <c r="D105" s="20"/>
    </row>
    <row r="106" spans="1:4" ht="20.25" x14ac:dyDescent="0.25">
      <c r="A106" s="86"/>
      <c r="B106" s="15"/>
      <c r="C106" s="20"/>
      <c r="D106" s="20"/>
    </row>
    <row r="107" spans="1:4" ht="20.25" x14ac:dyDescent="0.25">
      <c r="A107" s="86"/>
      <c r="B107" s="15"/>
      <c r="C107" s="20"/>
      <c r="D107" s="20"/>
    </row>
    <row r="108" spans="1:4" ht="20.25" x14ac:dyDescent="0.25">
      <c r="A108" s="86"/>
      <c r="B108" s="15"/>
      <c r="C108" s="20"/>
      <c r="D108" s="20"/>
    </row>
    <row r="109" spans="1:4" ht="20.25" x14ac:dyDescent="0.25">
      <c r="A109" s="86"/>
      <c r="B109" s="15"/>
      <c r="C109" s="20"/>
      <c r="D109" s="20"/>
    </row>
    <row r="110" spans="1:4" ht="20.25" x14ac:dyDescent="0.25">
      <c r="A110" s="86"/>
      <c r="B110" s="15"/>
      <c r="C110" s="20"/>
      <c r="D110" s="20"/>
    </row>
    <row r="111" spans="1:4" ht="20.25" x14ac:dyDescent="0.25">
      <c r="A111" s="86"/>
      <c r="B111" s="15"/>
      <c r="C111" s="20"/>
      <c r="D111" s="20"/>
    </row>
    <row r="112" spans="1:4" ht="20.25" x14ac:dyDescent="0.25">
      <c r="A112" s="86"/>
      <c r="B112" s="15"/>
      <c r="C112" s="20"/>
      <c r="D112" s="20"/>
    </row>
    <row r="113" spans="1:4" ht="20.25" x14ac:dyDescent="0.25">
      <c r="A113" s="86"/>
      <c r="B113" s="15"/>
      <c r="C113" s="20"/>
      <c r="D113" s="20"/>
    </row>
    <row r="114" spans="1:4" ht="20.25" x14ac:dyDescent="0.25">
      <c r="A114" s="86"/>
      <c r="B114" s="15"/>
      <c r="C114" s="20"/>
      <c r="D114" s="20"/>
    </row>
    <row r="115" spans="1:4" ht="20.25" x14ac:dyDescent="0.25">
      <c r="A115" s="86"/>
      <c r="B115" s="15"/>
      <c r="C115" s="20"/>
      <c r="D115" s="20"/>
    </row>
    <row r="116" spans="1:4" ht="20.25" x14ac:dyDescent="0.25">
      <c r="A116" s="86"/>
      <c r="B116" s="15"/>
      <c r="C116" s="20"/>
      <c r="D116" s="20"/>
    </row>
    <row r="117" spans="1:4" ht="20.25" x14ac:dyDescent="0.25">
      <c r="A117" s="86"/>
      <c r="B117" s="15"/>
      <c r="C117" s="20"/>
      <c r="D117" s="20"/>
    </row>
    <row r="118" spans="1:4" ht="20.25" x14ac:dyDescent="0.25">
      <c r="A118" s="86"/>
      <c r="B118" s="15"/>
      <c r="C118" s="20"/>
      <c r="D118" s="20"/>
    </row>
    <row r="119" spans="1:4" ht="20.25" x14ac:dyDescent="0.25">
      <c r="A119" s="86"/>
      <c r="B119" s="15"/>
      <c r="C119" s="20"/>
      <c r="D119" s="20"/>
    </row>
    <row r="120" spans="1:4" ht="20.25" x14ac:dyDescent="0.25">
      <c r="A120" s="86"/>
      <c r="B120" s="15"/>
      <c r="C120" s="20"/>
      <c r="D120" s="20"/>
    </row>
    <row r="121" spans="1:4" ht="20.25" x14ac:dyDescent="0.25">
      <c r="A121" s="86"/>
      <c r="B121" s="15"/>
      <c r="C121" s="20"/>
      <c r="D121" s="20"/>
    </row>
    <row r="122" spans="1:4" ht="20.25" x14ac:dyDescent="0.25">
      <c r="A122" s="86"/>
      <c r="B122" s="15"/>
      <c r="C122" s="20"/>
      <c r="D122" s="20"/>
    </row>
    <row r="123" spans="1:4" ht="20.25" x14ac:dyDescent="0.25">
      <c r="A123" s="86"/>
      <c r="B123" s="15"/>
      <c r="C123" s="20"/>
      <c r="D123" s="20"/>
    </row>
    <row r="124" spans="1:4" ht="20.25" x14ac:dyDescent="0.25">
      <c r="A124" s="86"/>
      <c r="B124" s="15"/>
      <c r="C124" s="20"/>
      <c r="D124" s="20"/>
    </row>
    <row r="125" spans="1:4" ht="20.25" x14ac:dyDescent="0.25">
      <c r="A125" s="86"/>
      <c r="B125" s="15"/>
      <c r="C125" s="20"/>
      <c r="D125" s="20"/>
    </row>
    <row r="126" spans="1:4" ht="20.25" x14ac:dyDescent="0.25">
      <c r="A126" s="86"/>
      <c r="B126" s="15"/>
      <c r="C126" s="20"/>
      <c r="D126" s="20"/>
    </row>
    <row r="127" spans="1:4" ht="20.25" x14ac:dyDescent="0.25">
      <c r="A127" s="86"/>
      <c r="B127" s="15"/>
      <c r="C127" s="20"/>
      <c r="D127" s="20"/>
    </row>
    <row r="128" spans="1:4" ht="20.25" x14ac:dyDescent="0.25">
      <c r="A128" s="86"/>
      <c r="B128" s="15"/>
      <c r="C128" s="20"/>
      <c r="D128" s="20"/>
    </row>
    <row r="129" spans="1:4" ht="20.25" x14ac:dyDescent="0.25">
      <c r="A129" s="86"/>
      <c r="B129" s="15"/>
      <c r="C129" s="20"/>
      <c r="D129" s="20"/>
    </row>
    <row r="130" spans="1:4" ht="20.25" x14ac:dyDescent="0.25">
      <c r="A130" s="86"/>
      <c r="B130" s="15"/>
      <c r="C130" s="20"/>
      <c r="D130" s="20"/>
    </row>
    <row r="131" spans="1:4" ht="20.25" x14ac:dyDescent="0.25">
      <c r="A131" s="86"/>
      <c r="B131" s="15"/>
      <c r="C131" s="20"/>
      <c r="D131" s="20"/>
    </row>
    <row r="132" spans="1:4" ht="20.25" x14ac:dyDescent="0.25">
      <c r="A132" s="86"/>
      <c r="B132" s="15"/>
      <c r="C132" s="20"/>
      <c r="D132" s="20"/>
    </row>
    <row r="133" spans="1:4" ht="20.25" x14ac:dyDescent="0.25">
      <c r="A133" s="86"/>
      <c r="B133" s="15"/>
      <c r="C133" s="20"/>
      <c r="D133" s="20"/>
    </row>
    <row r="134" spans="1:4" ht="20.25" x14ac:dyDescent="0.25">
      <c r="A134" s="86"/>
      <c r="B134" s="15"/>
      <c r="C134" s="20"/>
      <c r="D134" s="20"/>
    </row>
    <row r="135" spans="1:4" ht="20.25" x14ac:dyDescent="0.25">
      <c r="A135" s="86"/>
      <c r="B135" s="15"/>
      <c r="C135" s="20"/>
      <c r="D135" s="20"/>
    </row>
    <row r="136" spans="1:4" ht="20.25" x14ac:dyDescent="0.25">
      <c r="A136" s="86"/>
      <c r="B136" s="15"/>
      <c r="C136" s="20"/>
      <c r="D136" s="20"/>
    </row>
    <row r="137" spans="1:4" ht="20.25" x14ac:dyDescent="0.25">
      <c r="A137" s="86"/>
      <c r="B137" s="15"/>
      <c r="C137" s="20"/>
      <c r="D137" s="20"/>
    </row>
    <row r="138" spans="1:4" ht="20.25" x14ac:dyDescent="0.25">
      <c r="A138" s="86"/>
      <c r="B138" s="15"/>
      <c r="C138" s="20"/>
      <c r="D138" s="20"/>
    </row>
    <row r="139" spans="1:4" ht="20.25" x14ac:dyDescent="0.25">
      <c r="A139" s="86"/>
      <c r="B139" s="15"/>
      <c r="C139" s="20"/>
      <c r="D139" s="20"/>
    </row>
    <row r="140" spans="1:4" ht="20.25" x14ac:dyDescent="0.25">
      <c r="A140" s="86"/>
      <c r="B140" s="15"/>
      <c r="C140" s="20"/>
      <c r="D140" s="20"/>
    </row>
    <row r="141" spans="1:4" ht="20.25" x14ac:dyDescent="0.25">
      <c r="A141" s="86"/>
      <c r="B141" s="15"/>
      <c r="C141" s="20"/>
      <c r="D141" s="20"/>
    </row>
    <row r="142" spans="1:4" ht="20.25" x14ac:dyDescent="0.25">
      <c r="A142" s="86"/>
      <c r="B142" s="15"/>
      <c r="C142" s="20"/>
      <c r="D142" s="20"/>
    </row>
    <row r="143" spans="1:4" ht="20.25" x14ac:dyDescent="0.25">
      <c r="A143" s="86"/>
      <c r="B143" s="15"/>
      <c r="C143" s="20"/>
      <c r="D143" s="20"/>
    </row>
    <row r="144" spans="1:4" ht="20.25" x14ac:dyDescent="0.25">
      <c r="A144" s="86"/>
      <c r="B144" s="15"/>
      <c r="C144" s="20"/>
      <c r="D144" s="20"/>
    </row>
    <row r="145" spans="1:4" ht="20.25" x14ac:dyDescent="0.25">
      <c r="A145" s="86"/>
      <c r="B145" s="15"/>
      <c r="C145" s="20"/>
      <c r="D145" s="20"/>
    </row>
    <row r="146" spans="1:4" ht="20.25" x14ac:dyDescent="0.25">
      <c r="A146" s="86"/>
      <c r="B146" s="15"/>
      <c r="C146" s="20"/>
      <c r="D146" s="20"/>
    </row>
    <row r="147" spans="1:4" ht="20.25" x14ac:dyDescent="0.25">
      <c r="A147" s="86"/>
      <c r="B147" s="15"/>
      <c r="C147" s="20"/>
      <c r="D147" s="20"/>
    </row>
    <row r="148" spans="1:4" ht="20.25" x14ac:dyDescent="0.25">
      <c r="A148" s="86"/>
      <c r="B148" s="15"/>
      <c r="C148" s="20"/>
      <c r="D148" s="20"/>
    </row>
    <row r="149" spans="1:4" ht="20.25" x14ac:dyDescent="0.25">
      <c r="A149" s="86"/>
      <c r="B149" s="15"/>
      <c r="C149" s="20"/>
      <c r="D149" s="20"/>
    </row>
    <row r="150" spans="1:4" ht="20.25" x14ac:dyDescent="0.25">
      <c r="A150" s="86"/>
      <c r="B150" s="15"/>
      <c r="C150" s="20"/>
      <c r="D150" s="20"/>
    </row>
    <row r="151" spans="1:4" ht="20.25" x14ac:dyDescent="0.25">
      <c r="A151" s="86"/>
      <c r="B151" s="15"/>
      <c r="C151" s="20"/>
      <c r="D151" s="20"/>
    </row>
    <row r="152" spans="1:4" ht="20.25" x14ac:dyDescent="0.25">
      <c r="A152" s="86"/>
      <c r="B152" s="15"/>
      <c r="C152" s="20"/>
      <c r="D152" s="20"/>
    </row>
    <row r="153" spans="1:4" ht="20.25" x14ac:dyDescent="0.25">
      <c r="A153" s="86"/>
      <c r="B153" s="15"/>
      <c r="C153" s="20"/>
      <c r="D153" s="20"/>
    </row>
    <row r="154" spans="1:4" ht="20.25" x14ac:dyDescent="0.25">
      <c r="A154" s="86"/>
      <c r="B154" s="15"/>
      <c r="C154" s="20"/>
      <c r="D154" s="20"/>
    </row>
    <row r="155" spans="1:4" ht="20.25" x14ac:dyDescent="0.25">
      <c r="A155" s="86"/>
      <c r="B155" s="15"/>
      <c r="C155" s="20"/>
      <c r="D155" s="20"/>
    </row>
    <row r="156" spans="1:4" ht="20.25" x14ac:dyDescent="0.25">
      <c r="A156" s="86"/>
      <c r="B156" s="15"/>
      <c r="C156" s="20"/>
      <c r="D156" s="20"/>
    </row>
    <row r="157" spans="1:4" ht="20.25" x14ac:dyDescent="0.25">
      <c r="A157" s="86"/>
      <c r="B157" s="15"/>
      <c r="C157" s="20"/>
      <c r="D157" s="20"/>
    </row>
    <row r="158" spans="1:4" ht="20.25" x14ac:dyDescent="0.25">
      <c r="A158" s="86"/>
      <c r="B158" s="15"/>
      <c r="C158" s="20"/>
      <c r="D158" s="20"/>
    </row>
    <row r="159" spans="1:4" ht="20.25" x14ac:dyDescent="0.25">
      <c r="A159" s="86"/>
      <c r="B159" s="15"/>
      <c r="C159" s="20"/>
      <c r="D159" s="20"/>
    </row>
    <row r="160" spans="1:4" ht="20.25" x14ac:dyDescent="0.25">
      <c r="A160" s="86"/>
      <c r="B160" s="15"/>
      <c r="C160" s="20"/>
      <c r="D160" s="20"/>
    </row>
    <row r="161" spans="1:4" ht="20.25" x14ac:dyDescent="0.25">
      <c r="A161" s="86"/>
      <c r="B161" s="15"/>
      <c r="C161" s="20"/>
      <c r="D161" s="20"/>
    </row>
    <row r="162" spans="1:4" ht="20.25" x14ac:dyDescent="0.25">
      <c r="A162" s="86"/>
      <c r="B162" s="15"/>
      <c r="C162" s="20"/>
      <c r="D162" s="20"/>
    </row>
    <row r="163" spans="1:4" ht="20.25" x14ac:dyDescent="0.25">
      <c r="A163" s="86"/>
      <c r="B163" s="15"/>
      <c r="C163" s="20"/>
      <c r="D163" s="20"/>
    </row>
    <row r="164" spans="1:4" ht="20.25" x14ac:dyDescent="0.25">
      <c r="A164" s="86"/>
      <c r="B164" s="15"/>
      <c r="C164" s="20"/>
      <c r="D164" s="20"/>
    </row>
    <row r="165" spans="1:4" ht="20.25" x14ac:dyDescent="0.25">
      <c r="A165" s="86"/>
      <c r="B165" s="15"/>
      <c r="C165" s="20"/>
      <c r="D165" s="20"/>
    </row>
    <row r="166" spans="1:4" ht="20.25" x14ac:dyDescent="0.25">
      <c r="A166" s="86"/>
      <c r="B166" s="15"/>
      <c r="C166" s="20"/>
      <c r="D166" s="20"/>
    </row>
    <row r="167" spans="1:4" ht="20.25" x14ac:dyDescent="0.25">
      <c r="A167" s="86"/>
      <c r="B167" s="15"/>
      <c r="C167" s="20"/>
      <c r="D167" s="20"/>
    </row>
    <row r="168" spans="1:4" ht="20.25" x14ac:dyDescent="0.25">
      <c r="A168" s="86"/>
      <c r="B168" s="15"/>
      <c r="C168" s="20"/>
      <c r="D168" s="20"/>
    </row>
    <row r="169" spans="1:4" ht="20.25" x14ac:dyDescent="0.25">
      <c r="A169" s="86"/>
      <c r="B169" s="15"/>
      <c r="C169" s="20"/>
      <c r="D169" s="20"/>
    </row>
    <row r="170" spans="1:4" ht="20.25" x14ac:dyDescent="0.25">
      <c r="A170" s="86"/>
      <c r="B170" s="15"/>
      <c r="C170" s="20"/>
      <c r="D170" s="20"/>
    </row>
    <row r="171" spans="1:4" ht="20.25" x14ac:dyDescent="0.25">
      <c r="A171" s="86"/>
      <c r="B171" s="15"/>
      <c r="C171" s="20"/>
      <c r="D171" s="20"/>
    </row>
    <row r="172" spans="1:4" ht="20.25" x14ac:dyDescent="0.25">
      <c r="A172" s="86"/>
      <c r="B172" s="15"/>
      <c r="C172" s="20"/>
      <c r="D172" s="20"/>
    </row>
    <row r="173" spans="1:4" ht="20.25" x14ac:dyDescent="0.25">
      <c r="A173" s="86"/>
      <c r="B173" s="15"/>
      <c r="C173" s="20"/>
      <c r="D173" s="20"/>
    </row>
    <row r="174" spans="1:4" ht="20.25" x14ac:dyDescent="0.25">
      <c r="A174" s="86"/>
      <c r="B174" s="15"/>
      <c r="C174" s="20"/>
      <c r="D174" s="20"/>
    </row>
    <row r="175" spans="1:4" ht="20.25" x14ac:dyDescent="0.25">
      <c r="A175" s="86"/>
      <c r="B175" s="15"/>
      <c r="C175" s="20"/>
      <c r="D175" s="20"/>
    </row>
    <row r="176" spans="1:4" ht="20.25" x14ac:dyDescent="0.25">
      <c r="A176" s="86"/>
      <c r="B176" s="15"/>
      <c r="C176" s="20"/>
      <c r="D176" s="20"/>
    </row>
    <row r="177" spans="1:4" ht="20.25" x14ac:dyDescent="0.25">
      <c r="A177" s="86"/>
      <c r="B177" s="15"/>
      <c r="C177" s="20"/>
      <c r="D177" s="20"/>
    </row>
    <row r="178" spans="1:4" ht="20.25" x14ac:dyDescent="0.25">
      <c r="A178" s="86"/>
      <c r="B178" s="15"/>
      <c r="C178" s="20"/>
      <c r="D178" s="20"/>
    </row>
    <row r="179" spans="1:4" ht="20.25" x14ac:dyDescent="0.25">
      <c r="A179" s="86"/>
      <c r="B179" s="15"/>
      <c r="C179" s="20"/>
      <c r="D179" s="20"/>
    </row>
    <row r="180" spans="1:4" ht="20.25" x14ac:dyDescent="0.25">
      <c r="A180" s="86"/>
      <c r="B180" s="15"/>
      <c r="C180" s="20"/>
      <c r="D180" s="20"/>
    </row>
    <row r="181" spans="1:4" ht="20.25" x14ac:dyDescent="0.25">
      <c r="A181" s="86"/>
      <c r="B181" s="15"/>
      <c r="C181" s="20"/>
      <c r="D181" s="20"/>
    </row>
    <row r="182" spans="1:4" ht="20.25" x14ac:dyDescent="0.25">
      <c r="A182" s="86"/>
      <c r="B182" s="15"/>
      <c r="C182" s="20"/>
      <c r="D182" s="20"/>
    </row>
    <row r="183" spans="1:4" ht="20.25" x14ac:dyDescent="0.25">
      <c r="A183" s="86"/>
      <c r="B183" s="15"/>
      <c r="C183" s="20"/>
      <c r="D183" s="20"/>
    </row>
    <row r="184" spans="1:4" ht="20.25" x14ac:dyDescent="0.25">
      <c r="A184" s="86"/>
      <c r="B184" s="15"/>
      <c r="C184" s="20"/>
      <c r="D184" s="20"/>
    </row>
    <row r="185" spans="1:4" ht="20.25" x14ac:dyDescent="0.25">
      <c r="A185" s="86"/>
      <c r="B185" s="15"/>
      <c r="C185" s="20"/>
      <c r="D185" s="20"/>
    </row>
    <row r="186" spans="1:4" ht="20.25" x14ac:dyDescent="0.25">
      <c r="A186" s="86"/>
      <c r="B186" s="15"/>
      <c r="C186" s="20"/>
      <c r="D186" s="20"/>
    </row>
    <row r="187" spans="1:4" ht="20.25" x14ac:dyDescent="0.25">
      <c r="A187" s="86"/>
      <c r="B187" s="15"/>
      <c r="C187" s="20"/>
      <c r="D187" s="20"/>
    </row>
    <row r="188" spans="1:4" ht="20.25" x14ac:dyDescent="0.25">
      <c r="A188" s="86"/>
      <c r="B188" s="15"/>
      <c r="C188" s="20"/>
      <c r="D188" s="20"/>
    </row>
    <row r="189" spans="1:4" ht="20.25" x14ac:dyDescent="0.25">
      <c r="A189" s="86"/>
      <c r="B189" s="15"/>
      <c r="C189" s="20"/>
      <c r="D189" s="20"/>
    </row>
    <row r="190" spans="1:4" ht="20.25" x14ac:dyDescent="0.25">
      <c r="A190" s="86"/>
      <c r="B190" s="15"/>
      <c r="C190" s="20"/>
      <c r="D190" s="20"/>
    </row>
    <row r="191" spans="1:4" ht="20.25" x14ac:dyDescent="0.25">
      <c r="A191" s="86"/>
      <c r="B191" s="15"/>
      <c r="C191" s="20"/>
      <c r="D191" s="20"/>
    </row>
    <row r="192" spans="1:4" ht="20.25" x14ac:dyDescent="0.25">
      <c r="A192" s="86"/>
      <c r="B192" s="15"/>
      <c r="C192" s="20"/>
      <c r="D192" s="20"/>
    </row>
    <row r="193" spans="1:4" ht="20.25" x14ac:dyDescent="0.25">
      <c r="A193" s="86"/>
      <c r="B193" s="15"/>
      <c r="C193" s="20"/>
      <c r="D193" s="20"/>
    </row>
    <row r="194" spans="1:4" ht="20.25" x14ac:dyDescent="0.25">
      <c r="A194" s="86"/>
      <c r="B194" s="15"/>
      <c r="C194" s="20"/>
      <c r="D194" s="20"/>
    </row>
    <row r="195" spans="1:4" ht="20.25" x14ac:dyDescent="0.25">
      <c r="A195" s="86"/>
      <c r="B195" s="15"/>
      <c r="C195" s="20"/>
      <c r="D195" s="20"/>
    </row>
    <row r="196" spans="1:4" ht="20.25" x14ac:dyDescent="0.25">
      <c r="A196" s="86"/>
      <c r="B196" s="15"/>
      <c r="C196" s="20"/>
      <c r="D196" s="20"/>
    </row>
    <row r="197" spans="1:4" ht="20.25" x14ac:dyDescent="0.25">
      <c r="A197" s="86"/>
      <c r="B197" s="15"/>
      <c r="C197" s="20"/>
      <c r="D197" s="20"/>
    </row>
    <row r="198" spans="1:4" ht="20.25" x14ac:dyDescent="0.25">
      <c r="A198" s="86"/>
      <c r="B198" s="15"/>
      <c r="C198" s="20"/>
      <c r="D198" s="20"/>
    </row>
    <row r="199" spans="1:4" ht="20.25" x14ac:dyDescent="0.25">
      <c r="A199" s="86"/>
      <c r="B199" s="15"/>
      <c r="C199" s="20"/>
      <c r="D199" s="20"/>
    </row>
    <row r="200" spans="1:4" ht="20.25" x14ac:dyDescent="0.25">
      <c r="A200" s="86"/>
      <c r="B200" s="15"/>
      <c r="C200" s="20"/>
      <c r="D200" s="20"/>
    </row>
    <row r="201" spans="1:4" ht="20.25" x14ac:dyDescent="0.25">
      <c r="A201" s="86"/>
      <c r="B201" s="15"/>
      <c r="C201" s="20"/>
      <c r="D201" s="20"/>
    </row>
    <row r="202" spans="1:4" ht="20.25" x14ac:dyDescent="0.25">
      <c r="A202" s="86"/>
      <c r="B202" s="15"/>
      <c r="C202" s="20"/>
      <c r="D202" s="20"/>
    </row>
    <row r="203" spans="1:4" ht="20.25" x14ac:dyDescent="0.25">
      <c r="A203" s="86"/>
      <c r="B203" s="15"/>
      <c r="C203" s="20"/>
      <c r="D203" s="20"/>
    </row>
    <row r="204" spans="1:4" ht="20.25" x14ac:dyDescent="0.25">
      <c r="A204" s="86"/>
      <c r="B204" s="15"/>
      <c r="C204" s="20"/>
      <c r="D204" s="20"/>
    </row>
    <row r="205" spans="1:4" ht="20.25" x14ac:dyDescent="0.25">
      <c r="A205" s="86"/>
      <c r="B205" s="15"/>
      <c r="C205" s="20"/>
      <c r="D205" s="20"/>
    </row>
    <row r="206" spans="1:4" ht="20.25" x14ac:dyDescent="0.25">
      <c r="A206" s="86"/>
      <c r="B206" s="15"/>
      <c r="C206" s="20"/>
      <c r="D206" s="20"/>
    </row>
    <row r="207" spans="1:4" ht="20.25" x14ac:dyDescent="0.25">
      <c r="A207" s="86"/>
      <c r="B207" s="15"/>
      <c r="C207" s="20"/>
      <c r="D207" s="20"/>
    </row>
    <row r="208" spans="1:4" x14ac:dyDescent="0.25">
      <c r="A208" s="69"/>
      <c r="B208" s="15"/>
      <c r="C208" s="15"/>
      <c r="D208" s="15"/>
    </row>
    <row r="209" spans="1:8" ht="20.25" x14ac:dyDescent="0.25">
      <c r="A209" s="69"/>
      <c r="B209" s="16" t="s">
        <v>732</v>
      </c>
      <c r="C209" s="16" t="s">
        <v>733</v>
      </c>
      <c r="D209" s="19" t="s">
        <v>732</v>
      </c>
      <c r="E209" s="19" t="s">
        <v>733</v>
      </c>
    </row>
    <row r="210" spans="1:8" ht="21" x14ac:dyDescent="0.35">
      <c r="A210" s="69"/>
      <c r="B210" s="17" t="s">
        <v>734</v>
      </c>
      <c r="C210" s="17" t="s">
        <v>735</v>
      </c>
      <c r="D210" t="s">
        <v>734</v>
      </c>
      <c r="F210" t="str">
        <f>IF(NOT(ISBLANK(D210)),D210,IF(NOT(ISBLANK(E210)),"     "&amp;E210,FALSE))</f>
        <v>Afectación Económica o presupuestal</v>
      </c>
      <c r="G210" t="s">
        <v>734</v>
      </c>
      <c r="H210" t="str">
        <f ca="1">IF(NOT(ISERROR(MATCH(G210,_xlfn.ANCHORARRAY(B221),0))),F223&amp;"Por favor no seleccionar los criterios de impacto",G210)</f>
        <v>Afectación Económica o presupuestal</v>
      </c>
    </row>
    <row r="211" spans="1:8" ht="21" x14ac:dyDescent="0.35">
      <c r="A211" s="69"/>
      <c r="B211" s="17" t="s">
        <v>734</v>
      </c>
      <c r="C211" s="17" t="s">
        <v>721</v>
      </c>
      <c r="E211" t="s">
        <v>735</v>
      </c>
      <c r="F211" t="str">
        <f t="shared" ref="F211:F221" si="0">IF(NOT(ISBLANK(D211)),D211,IF(NOT(ISBLANK(E211)),"     "&amp;E211,FALSE))</f>
        <v xml:space="preserve">     Afectación menor a 10 SMLMV .</v>
      </c>
    </row>
    <row r="212" spans="1:8" ht="21" x14ac:dyDescent="0.35">
      <c r="A212" s="69"/>
      <c r="B212" s="17" t="s">
        <v>734</v>
      </c>
      <c r="C212" s="17" t="s">
        <v>723</v>
      </c>
      <c r="E212" t="s">
        <v>721</v>
      </c>
      <c r="F212" t="str">
        <f t="shared" si="0"/>
        <v xml:space="preserve">     Entre 10 y 50 SMLMV </v>
      </c>
    </row>
    <row r="213" spans="1:8" ht="21" x14ac:dyDescent="0.35">
      <c r="A213" s="69"/>
      <c r="B213" s="17" t="s">
        <v>734</v>
      </c>
      <c r="C213" s="17" t="s">
        <v>725</v>
      </c>
      <c r="E213" t="s">
        <v>723</v>
      </c>
      <c r="F213" t="str">
        <f t="shared" si="0"/>
        <v xml:space="preserve">     Entre 50 y 100 SMLMV </v>
      </c>
    </row>
    <row r="214" spans="1:8" ht="21" x14ac:dyDescent="0.35">
      <c r="A214" s="69"/>
      <c r="B214" s="17" t="s">
        <v>734</v>
      </c>
      <c r="C214" s="17" t="s">
        <v>728</v>
      </c>
      <c r="E214" t="s">
        <v>725</v>
      </c>
      <c r="F214" t="str">
        <f t="shared" si="0"/>
        <v xml:space="preserve">     Entre 100 y 500 SMLMV </v>
      </c>
    </row>
    <row r="215" spans="1:8" ht="21" x14ac:dyDescent="0.35">
      <c r="A215" s="69"/>
      <c r="B215" s="17" t="s">
        <v>716</v>
      </c>
      <c r="C215" s="17" t="s">
        <v>719</v>
      </c>
      <c r="E215" t="s">
        <v>728</v>
      </c>
      <c r="F215" t="str">
        <f t="shared" si="0"/>
        <v xml:space="preserve">     Mayor a 500 SMLMV </v>
      </c>
    </row>
    <row r="216" spans="1:8" ht="21" x14ac:dyDescent="0.35">
      <c r="A216" s="69"/>
      <c r="B216" s="17" t="s">
        <v>716</v>
      </c>
      <c r="C216" s="17" t="s">
        <v>722</v>
      </c>
      <c r="D216" t="s">
        <v>716</v>
      </c>
      <c r="F216" t="str">
        <f t="shared" si="0"/>
        <v>Pérdida Reputacional</v>
      </c>
    </row>
    <row r="217" spans="1:8" ht="21" x14ac:dyDescent="0.35">
      <c r="A217" s="69"/>
      <c r="B217" s="17" t="s">
        <v>716</v>
      </c>
      <c r="C217" s="17" t="s">
        <v>724</v>
      </c>
      <c r="E217" t="s">
        <v>719</v>
      </c>
      <c r="F217" t="str">
        <f t="shared" si="0"/>
        <v xml:space="preserve">     El riesgo afecta la imagen de alguna área de la organización</v>
      </c>
    </row>
    <row r="218" spans="1:8" ht="21" x14ac:dyDescent="0.35">
      <c r="A218" s="69"/>
      <c r="B218" s="17" t="s">
        <v>716</v>
      </c>
      <c r="C218" s="17" t="s">
        <v>726</v>
      </c>
      <c r="E218" t="s">
        <v>722</v>
      </c>
      <c r="F218" t="str">
        <f t="shared" si="0"/>
        <v xml:space="preserve">     El riesgo afecta la imagen de la entidad internamente, de conocimiento general, nivel interno, de junta directiva y accionistas y/o de proveedores</v>
      </c>
    </row>
    <row r="219" spans="1:8" ht="21" x14ac:dyDescent="0.35">
      <c r="A219" s="69"/>
      <c r="B219" s="17" t="s">
        <v>716</v>
      </c>
      <c r="C219" s="17" t="s">
        <v>729</v>
      </c>
      <c r="E219" t="s">
        <v>724</v>
      </c>
      <c r="F219" t="str">
        <f t="shared" si="0"/>
        <v xml:space="preserve">     El riesgo afecta la imagen de la entidad con algunos usuarios de relevancia frente al logro de los objetivos</v>
      </c>
    </row>
    <row r="220" spans="1:8" x14ac:dyDescent="0.25">
      <c r="A220" s="69"/>
      <c r="B220" s="18"/>
      <c r="C220" s="18"/>
      <c r="E220" t="s">
        <v>726</v>
      </c>
      <c r="F220" t="str">
        <f t="shared" si="0"/>
        <v xml:space="preserve">     El riesgo afecta la imagen de  la entidad con efecto publicitario sostenido a nivel de sector administrativo, nivel departamental o municipal</v>
      </c>
    </row>
    <row r="221" spans="1:8" x14ac:dyDescent="0.25">
      <c r="A221" s="69"/>
      <c r="B221" s="18" t="e" cm="1">
        <f t="array" aca="1" ref="B221:B223" ca="1">_xlfn.UNIQUE(Tabla1[[#All],[Criterios]])</f>
        <v>#NAME?</v>
      </c>
      <c r="C221" s="18"/>
      <c r="E221" t="s">
        <v>729</v>
      </c>
      <c r="F221" t="str">
        <f t="shared" si="0"/>
        <v xml:space="preserve">     El riesgo afecta la imagen de la entidad a nivel nacional, con efecto publicitarios sostenible a nivel país</v>
      </c>
    </row>
    <row r="222" spans="1:8" x14ac:dyDescent="0.25">
      <c r="A222" s="69"/>
      <c r="B222" s="18" t="e">
        <f ca="1"/>
        <v>#NAME?</v>
      </c>
      <c r="C222" s="18"/>
    </row>
    <row r="223" spans="1:8" x14ac:dyDescent="0.25">
      <c r="B223" s="18" t="e">
        <f ca="1"/>
        <v>#NAME?</v>
      </c>
      <c r="C223" s="18"/>
      <c r="F223" s="21" t="s">
        <v>736</v>
      </c>
    </row>
    <row r="224" spans="1:8" x14ac:dyDescent="0.25">
      <c r="B224" s="14"/>
      <c r="C224" s="14"/>
      <c r="F224" s="21" t="s">
        <v>737</v>
      </c>
    </row>
    <row r="225" spans="2:4" x14ac:dyDescent="0.25">
      <c r="B225" s="14"/>
      <c r="C225" s="14"/>
    </row>
    <row r="226" spans="2:4" x14ac:dyDescent="0.25">
      <c r="B226" s="14"/>
      <c r="C226" s="14"/>
    </row>
    <row r="227" spans="2:4" x14ac:dyDescent="0.25">
      <c r="B227" s="14"/>
      <c r="C227" s="14"/>
      <c r="D227" s="14"/>
    </row>
    <row r="228" spans="2:4" x14ac:dyDescent="0.25">
      <c r="B228" s="14"/>
      <c r="C228" s="14"/>
      <c r="D228" s="14"/>
    </row>
    <row r="229" spans="2:4" x14ac:dyDescent="0.25">
      <c r="B229" s="14"/>
      <c r="C229" s="14"/>
      <c r="D229" s="14"/>
    </row>
    <row r="230" spans="2:4" x14ac:dyDescent="0.25">
      <c r="B230" s="14"/>
      <c r="C230" s="14"/>
      <c r="D230" s="14"/>
    </row>
    <row r="231" spans="2:4" x14ac:dyDescent="0.25">
      <c r="B231" s="14"/>
      <c r="C231" s="14"/>
      <c r="D231" s="14"/>
    </row>
    <row r="232" spans="2:4" x14ac:dyDescent="0.25">
      <c r="B232" s="14"/>
      <c r="C232" s="14"/>
      <c r="D232" s="14"/>
    </row>
  </sheetData>
  <mergeCells count="1">
    <mergeCell ref="B1:D1"/>
  </mergeCells>
  <dataValidations disablePrompts="1" count="1">
    <dataValidation type="list" allowBlank="1" showInputMessage="1" showErrorMessage="1" sqref="G210">
      <formula1>$F$210:$F$221</formula1>
    </dataValidation>
  </dataValidations>
  <pageMargins left="0.7" right="0.7" top="0.75" bottom="0.75" header="0.3" footer="0.3"/>
  <pageSetup orientation="portrait" r:id="rId2"/>
  <tableParts count="1">
    <tablePart r:id="rId3"/>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tabColor rgb="FFFFFF00"/>
  </sheetPr>
  <dimension ref="B2:D4"/>
  <sheetViews>
    <sheetView workbookViewId="0">
      <selection activeCell="H13" sqref="H13"/>
    </sheetView>
  </sheetViews>
  <sheetFormatPr baseColWidth="10" defaultColWidth="11.42578125" defaultRowHeight="15" x14ac:dyDescent="0.25"/>
  <sheetData>
    <row r="2" spans="2:4" x14ac:dyDescent="0.25">
      <c r="B2" t="s">
        <v>157</v>
      </c>
      <c r="C2">
        <v>100</v>
      </c>
    </row>
    <row r="3" spans="2:4" x14ac:dyDescent="0.25">
      <c r="B3" t="s">
        <v>205</v>
      </c>
      <c r="C3">
        <v>80</v>
      </c>
    </row>
    <row r="4" spans="2:4" x14ac:dyDescent="0.25">
      <c r="B4" t="s">
        <v>738</v>
      </c>
      <c r="C4">
        <v>0</v>
      </c>
      <c r="D4" t="s">
        <v>482</v>
      </c>
    </row>
  </sheetData>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tabColor rgb="FFFFFF00"/>
  </sheetPr>
  <dimension ref="A1:B6"/>
  <sheetViews>
    <sheetView workbookViewId="0">
      <selection activeCell="E6" sqref="E6:I15"/>
    </sheetView>
  </sheetViews>
  <sheetFormatPr baseColWidth="10" defaultColWidth="11.42578125" defaultRowHeight="15" x14ac:dyDescent="0.25"/>
  <cols>
    <col min="1" max="1" width="18.140625" bestFit="1" customWidth="1"/>
    <col min="2" max="2" width="22.5703125" customWidth="1"/>
  </cols>
  <sheetData>
    <row r="1" spans="1:2" ht="30" x14ac:dyDescent="0.25">
      <c r="A1" t="s">
        <v>739</v>
      </c>
      <c r="B1" s="111" t="s">
        <v>740</v>
      </c>
    </row>
    <row r="2" spans="1:2" x14ac:dyDescent="0.25">
      <c r="A2" t="s">
        <v>157</v>
      </c>
      <c r="B2" t="s">
        <v>741</v>
      </c>
    </row>
    <row r="3" spans="1:2" x14ac:dyDescent="0.25">
      <c r="A3" t="s">
        <v>157</v>
      </c>
      <c r="B3" t="s">
        <v>742</v>
      </c>
    </row>
    <row r="4" spans="1:2" x14ac:dyDescent="0.25">
      <c r="A4" t="s">
        <v>205</v>
      </c>
      <c r="B4" t="s">
        <v>741</v>
      </c>
    </row>
    <row r="5" spans="1:2" x14ac:dyDescent="0.25">
      <c r="A5" t="s">
        <v>205</v>
      </c>
      <c r="B5" t="s">
        <v>742</v>
      </c>
    </row>
    <row r="6" spans="1:2" x14ac:dyDescent="0.25">
      <c r="A6" t="s">
        <v>743</v>
      </c>
      <c r="B6" t="s">
        <v>742</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tabColor rgb="FFFFFF00"/>
  </sheetPr>
  <dimension ref="A1:CU140"/>
  <sheetViews>
    <sheetView zoomScale="50" zoomScaleNormal="50" workbookViewId="0">
      <selection activeCell="E6" sqref="E6:I21"/>
    </sheetView>
  </sheetViews>
  <sheetFormatPr baseColWidth="10" defaultColWidth="11.42578125" defaultRowHeight="15" x14ac:dyDescent="0.25"/>
  <cols>
    <col min="2" max="39" width="5.7109375" customWidth="1"/>
    <col min="41" max="46" width="5.7109375" customWidth="1"/>
  </cols>
  <sheetData>
    <row r="1" spans="1:99" x14ac:dyDescent="0.25">
      <c r="A1" s="69"/>
      <c r="B1" s="69"/>
      <c r="C1" s="69"/>
      <c r="D1" s="69"/>
      <c r="E1" s="69"/>
      <c r="F1" s="69"/>
      <c r="G1" s="69"/>
      <c r="H1" s="69"/>
      <c r="I1" s="69"/>
      <c r="J1" s="69"/>
      <c r="K1" s="69"/>
      <c r="L1" s="69"/>
      <c r="M1" s="69"/>
      <c r="N1" s="69"/>
      <c r="O1" s="69"/>
      <c r="P1" s="69"/>
      <c r="Q1" s="69"/>
      <c r="R1" s="69"/>
      <c r="S1" s="69"/>
      <c r="T1" s="69"/>
      <c r="U1" s="69"/>
      <c r="V1" s="69"/>
      <c r="W1" s="69"/>
      <c r="X1" s="69"/>
      <c r="Y1" s="69"/>
      <c r="Z1" s="69"/>
      <c r="AA1" s="69"/>
      <c r="AB1" s="69"/>
      <c r="AC1" s="69"/>
      <c r="AD1" s="69"/>
      <c r="AE1" s="69"/>
      <c r="AF1" s="69"/>
      <c r="AG1" s="69"/>
      <c r="AH1" s="69"/>
      <c r="AI1" s="69"/>
      <c r="AJ1" s="69"/>
      <c r="AK1" s="69"/>
      <c r="AL1" s="69"/>
      <c r="AM1" s="69"/>
      <c r="AN1" s="69"/>
      <c r="AO1" s="69"/>
      <c r="AP1" s="69"/>
      <c r="AQ1" s="69"/>
      <c r="AR1" s="69"/>
      <c r="AS1" s="69"/>
      <c r="AT1" s="69"/>
      <c r="AU1" s="69"/>
      <c r="AV1" s="69"/>
      <c r="AW1" s="69"/>
      <c r="AX1" s="69"/>
      <c r="AY1" s="69"/>
      <c r="AZ1" s="69"/>
      <c r="BA1" s="69"/>
      <c r="BB1" s="69"/>
      <c r="BC1" s="69"/>
      <c r="BD1" s="69"/>
      <c r="BE1" s="69"/>
      <c r="BF1" s="69"/>
      <c r="BG1" s="69"/>
      <c r="BH1" s="69"/>
      <c r="BI1" s="69"/>
      <c r="BJ1" s="69"/>
      <c r="BK1" s="69"/>
      <c r="BL1" s="69"/>
      <c r="BM1" s="69"/>
      <c r="BN1" s="69"/>
      <c r="BO1" s="69"/>
      <c r="BP1" s="69"/>
      <c r="BQ1" s="69"/>
      <c r="BR1" s="69"/>
      <c r="BS1" s="69"/>
      <c r="BT1" s="69"/>
      <c r="BU1" s="69"/>
      <c r="BV1" s="69"/>
      <c r="BW1" s="69"/>
      <c r="BX1" s="69"/>
      <c r="BY1" s="69"/>
      <c r="BZ1" s="69"/>
      <c r="CA1" s="69"/>
      <c r="CB1" s="69"/>
      <c r="CC1" s="69"/>
      <c r="CD1" s="69"/>
      <c r="CE1" s="69"/>
      <c r="CF1" s="69"/>
      <c r="CG1" s="69"/>
      <c r="CH1" s="69"/>
      <c r="CI1" s="69"/>
      <c r="CJ1" s="69"/>
      <c r="CK1" s="69"/>
      <c r="CL1" s="69"/>
      <c r="CM1" s="69"/>
      <c r="CN1" s="69"/>
      <c r="CO1" s="69"/>
      <c r="CP1" s="69"/>
      <c r="CQ1" s="69"/>
      <c r="CR1" s="69"/>
      <c r="CS1" s="69"/>
      <c r="CT1" s="69"/>
      <c r="CU1" s="69"/>
    </row>
    <row r="2" spans="1:99" ht="18" customHeight="1" x14ac:dyDescent="0.25">
      <c r="A2" s="69"/>
      <c r="B2" s="1712" t="s">
        <v>744</v>
      </c>
      <c r="C2" s="1712"/>
      <c r="D2" s="1712"/>
      <c r="E2" s="1712"/>
      <c r="F2" s="1712"/>
      <c r="G2" s="1712"/>
      <c r="H2" s="1712"/>
      <c r="I2" s="1712"/>
      <c r="J2" s="1749" t="s">
        <v>24</v>
      </c>
      <c r="K2" s="1749"/>
      <c r="L2" s="1749"/>
      <c r="M2" s="1749"/>
      <c r="N2" s="1749"/>
      <c r="O2" s="1749"/>
      <c r="P2" s="1749"/>
      <c r="Q2" s="1749"/>
      <c r="R2" s="1749"/>
      <c r="S2" s="1749"/>
      <c r="T2" s="1749"/>
      <c r="U2" s="1749"/>
      <c r="V2" s="1749"/>
      <c r="W2" s="1749"/>
      <c r="X2" s="1749"/>
      <c r="Y2" s="1749"/>
      <c r="Z2" s="1749"/>
      <c r="AA2" s="1749"/>
      <c r="AB2" s="1749"/>
      <c r="AC2" s="1749"/>
      <c r="AD2" s="1749"/>
      <c r="AE2" s="1749"/>
      <c r="AF2" s="1749"/>
      <c r="AG2" s="1749"/>
      <c r="AH2" s="1749"/>
      <c r="AI2" s="1749"/>
      <c r="AJ2" s="1749"/>
      <c r="AK2" s="1749"/>
      <c r="AL2" s="1749"/>
      <c r="AM2" s="1749"/>
      <c r="AN2" s="69"/>
      <c r="AO2" s="69"/>
      <c r="AP2" s="69"/>
      <c r="AQ2" s="69"/>
      <c r="AR2" s="69"/>
      <c r="AS2" s="69"/>
      <c r="AT2" s="69"/>
      <c r="AU2" s="69"/>
      <c r="AV2" s="69"/>
      <c r="AW2" s="69"/>
      <c r="AX2" s="69"/>
      <c r="AY2" s="69"/>
      <c r="AZ2" s="69"/>
      <c r="BA2" s="69"/>
      <c r="BB2" s="69"/>
      <c r="BC2" s="69"/>
      <c r="BD2" s="69"/>
      <c r="BE2" s="69"/>
      <c r="BF2" s="69"/>
      <c r="BG2" s="69"/>
      <c r="BH2" s="69"/>
      <c r="BI2" s="69"/>
      <c r="BJ2" s="69"/>
      <c r="BK2" s="69"/>
      <c r="BL2" s="69"/>
      <c r="BM2" s="69"/>
      <c r="BN2" s="69"/>
      <c r="BO2" s="69"/>
      <c r="BP2" s="69"/>
      <c r="BQ2" s="69"/>
      <c r="BR2" s="69"/>
      <c r="BS2" s="69"/>
      <c r="BT2" s="69"/>
      <c r="BU2" s="69"/>
      <c r="BV2" s="69"/>
      <c r="BW2" s="69"/>
      <c r="BX2" s="69"/>
      <c r="BY2" s="69"/>
      <c r="BZ2" s="69"/>
      <c r="CA2" s="69"/>
      <c r="CB2" s="69"/>
      <c r="CC2" s="69"/>
      <c r="CD2" s="69"/>
      <c r="CE2" s="69"/>
      <c r="CF2" s="69"/>
      <c r="CG2" s="69"/>
      <c r="CH2" s="69"/>
      <c r="CI2" s="69"/>
      <c r="CJ2" s="69"/>
      <c r="CK2" s="69"/>
      <c r="CL2" s="69"/>
      <c r="CM2" s="69"/>
      <c r="CN2" s="69"/>
      <c r="CO2" s="69"/>
      <c r="CP2" s="69"/>
      <c r="CQ2" s="69"/>
      <c r="CR2" s="69"/>
      <c r="CS2" s="69"/>
      <c r="CT2" s="69"/>
      <c r="CU2" s="69"/>
    </row>
    <row r="3" spans="1:99" ht="18.75" customHeight="1" x14ac:dyDescent="0.25">
      <c r="A3" s="69"/>
      <c r="B3" s="1712"/>
      <c r="C3" s="1712"/>
      <c r="D3" s="1712"/>
      <c r="E3" s="1712"/>
      <c r="F3" s="1712"/>
      <c r="G3" s="1712"/>
      <c r="H3" s="1712"/>
      <c r="I3" s="1712"/>
      <c r="J3" s="1749"/>
      <c r="K3" s="1749"/>
      <c r="L3" s="1749"/>
      <c r="M3" s="1749"/>
      <c r="N3" s="1749"/>
      <c r="O3" s="1749"/>
      <c r="P3" s="1749"/>
      <c r="Q3" s="1749"/>
      <c r="R3" s="1749"/>
      <c r="S3" s="1749"/>
      <c r="T3" s="1749"/>
      <c r="U3" s="1749"/>
      <c r="V3" s="1749"/>
      <c r="W3" s="1749"/>
      <c r="X3" s="1749"/>
      <c r="Y3" s="1749"/>
      <c r="Z3" s="1749"/>
      <c r="AA3" s="1749"/>
      <c r="AB3" s="1749"/>
      <c r="AC3" s="1749"/>
      <c r="AD3" s="1749"/>
      <c r="AE3" s="1749"/>
      <c r="AF3" s="1749"/>
      <c r="AG3" s="1749"/>
      <c r="AH3" s="1749"/>
      <c r="AI3" s="1749"/>
      <c r="AJ3" s="1749"/>
      <c r="AK3" s="1749"/>
      <c r="AL3" s="1749"/>
      <c r="AM3" s="1749"/>
      <c r="AN3" s="69"/>
      <c r="AO3" s="69"/>
      <c r="AP3" s="69"/>
      <c r="AQ3" s="69"/>
      <c r="AR3" s="69"/>
      <c r="AS3" s="69"/>
      <c r="AT3" s="69"/>
      <c r="AU3" s="69"/>
      <c r="AV3" s="69"/>
      <c r="AW3" s="69"/>
      <c r="AX3" s="69"/>
      <c r="AY3" s="69"/>
      <c r="AZ3" s="69"/>
      <c r="BA3" s="69"/>
      <c r="BB3" s="69"/>
      <c r="BC3" s="69"/>
      <c r="BD3" s="69"/>
      <c r="BE3" s="69"/>
      <c r="BF3" s="69"/>
      <c r="BG3" s="69"/>
      <c r="BH3" s="69"/>
      <c r="BI3" s="69"/>
      <c r="BJ3" s="69"/>
      <c r="BK3" s="69"/>
      <c r="BL3" s="69"/>
      <c r="BM3" s="69"/>
      <c r="BN3" s="69"/>
      <c r="BO3" s="69"/>
      <c r="BP3" s="69"/>
      <c r="BQ3" s="69"/>
      <c r="BR3" s="69"/>
      <c r="BS3" s="69"/>
      <c r="BT3" s="69"/>
      <c r="BU3" s="69"/>
      <c r="BV3" s="69"/>
      <c r="BW3" s="69"/>
      <c r="BX3" s="69"/>
      <c r="BY3" s="69"/>
      <c r="BZ3" s="69"/>
      <c r="CA3" s="69"/>
      <c r="CB3" s="69"/>
      <c r="CC3" s="69"/>
      <c r="CD3" s="69"/>
      <c r="CE3" s="69"/>
      <c r="CF3" s="69"/>
      <c r="CG3" s="69"/>
      <c r="CH3" s="69"/>
      <c r="CI3" s="69"/>
      <c r="CJ3" s="69"/>
      <c r="CK3" s="69"/>
      <c r="CL3" s="69"/>
      <c r="CM3" s="69"/>
      <c r="CN3" s="69"/>
      <c r="CO3" s="69"/>
      <c r="CP3" s="69"/>
      <c r="CQ3" s="69"/>
      <c r="CR3" s="69"/>
      <c r="CS3" s="69"/>
      <c r="CT3" s="69"/>
      <c r="CU3" s="69"/>
    </row>
    <row r="4" spans="1:99" ht="15" customHeight="1" x14ac:dyDescent="0.25">
      <c r="A4" s="69"/>
      <c r="B4" s="1712"/>
      <c r="C4" s="1712"/>
      <c r="D4" s="1712"/>
      <c r="E4" s="1712"/>
      <c r="F4" s="1712"/>
      <c r="G4" s="1712"/>
      <c r="H4" s="1712"/>
      <c r="I4" s="1712"/>
      <c r="J4" s="1749"/>
      <c r="K4" s="1749"/>
      <c r="L4" s="1749"/>
      <c r="M4" s="1749"/>
      <c r="N4" s="1749"/>
      <c r="O4" s="1749"/>
      <c r="P4" s="1749"/>
      <c r="Q4" s="1749"/>
      <c r="R4" s="1749"/>
      <c r="S4" s="1749"/>
      <c r="T4" s="1749"/>
      <c r="U4" s="1749"/>
      <c r="V4" s="1749"/>
      <c r="W4" s="1749"/>
      <c r="X4" s="1749"/>
      <c r="Y4" s="1749"/>
      <c r="Z4" s="1749"/>
      <c r="AA4" s="1749"/>
      <c r="AB4" s="1749"/>
      <c r="AC4" s="1749"/>
      <c r="AD4" s="1749"/>
      <c r="AE4" s="1749"/>
      <c r="AF4" s="1749"/>
      <c r="AG4" s="1749"/>
      <c r="AH4" s="1749"/>
      <c r="AI4" s="1749"/>
      <c r="AJ4" s="1749"/>
      <c r="AK4" s="1749"/>
      <c r="AL4" s="1749"/>
      <c r="AM4" s="1749"/>
      <c r="AN4" s="69"/>
      <c r="AO4" s="69"/>
      <c r="AP4" s="69"/>
      <c r="AQ4" s="69"/>
      <c r="AR4" s="69"/>
      <c r="AS4" s="69"/>
      <c r="AT4" s="69"/>
      <c r="AU4" s="69"/>
      <c r="AV4" s="69"/>
      <c r="AW4" s="69"/>
      <c r="AX4" s="69"/>
      <c r="AY4" s="69"/>
      <c r="AZ4" s="69"/>
      <c r="BA4" s="69"/>
      <c r="BB4" s="69"/>
      <c r="BC4" s="69"/>
      <c r="BD4" s="69"/>
      <c r="BE4" s="69"/>
      <c r="BF4" s="69"/>
      <c r="BG4" s="69"/>
      <c r="BH4" s="69"/>
      <c r="BI4" s="69"/>
      <c r="BJ4" s="69"/>
      <c r="BK4" s="69"/>
      <c r="BL4" s="69"/>
      <c r="BM4" s="69"/>
      <c r="BN4" s="69"/>
      <c r="BO4" s="69"/>
      <c r="BP4" s="69"/>
      <c r="BQ4" s="69"/>
      <c r="BR4" s="69"/>
      <c r="BS4" s="69"/>
      <c r="BT4" s="69"/>
      <c r="BU4" s="69"/>
      <c r="BV4" s="69"/>
      <c r="BW4" s="69"/>
      <c r="BX4" s="69"/>
      <c r="BY4" s="69"/>
      <c r="BZ4" s="69"/>
      <c r="CA4" s="69"/>
      <c r="CB4" s="69"/>
      <c r="CC4" s="69"/>
      <c r="CD4" s="69"/>
      <c r="CE4" s="69"/>
      <c r="CF4" s="69"/>
      <c r="CG4" s="69"/>
      <c r="CH4" s="69"/>
      <c r="CI4" s="69"/>
      <c r="CJ4" s="69"/>
      <c r="CK4" s="69"/>
      <c r="CL4" s="69"/>
      <c r="CM4" s="69"/>
      <c r="CN4" s="69"/>
      <c r="CO4" s="69"/>
      <c r="CP4" s="69"/>
      <c r="CQ4" s="69"/>
      <c r="CR4" s="69"/>
      <c r="CS4" s="69"/>
      <c r="CT4" s="69"/>
      <c r="CU4" s="69"/>
    </row>
    <row r="5" spans="1:99" ht="15.75" thickBot="1" x14ac:dyDescent="0.3">
      <c r="A5" s="69"/>
      <c r="B5" s="69"/>
      <c r="C5" s="69"/>
      <c r="D5" s="69"/>
      <c r="E5" s="69"/>
      <c r="F5" s="69"/>
      <c r="G5" s="69"/>
      <c r="H5" s="69"/>
      <c r="I5" s="69"/>
      <c r="J5" s="69"/>
      <c r="K5" s="69"/>
      <c r="L5" s="69"/>
      <c r="M5" s="69"/>
      <c r="N5" s="69"/>
      <c r="O5" s="69"/>
      <c r="P5" s="69"/>
      <c r="Q5" s="69"/>
      <c r="R5" s="69"/>
      <c r="S5" s="69"/>
      <c r="T5" s="69"/>
      <c r="U5" s="69"/>
      <c r="V5" s="69"/>
      <c r="W5" s="69"/>
      <c r="X5" s="69"/>
      <c r="Y5" s="69"/>
      <c r="Z5" s="69"/>
      <c r="AA5" s="69"/>
      <c r="AB5" s="69"/>
      <c r="AC5" s="69"/>
      <c r="AD5" s="69"/>
      <c r="AE5" s="69"/>
      <c r="AF5" s="69"/>
      <c r="AG5" s="69"/>
      <c r="AH5" s="69"/>
      <c r="AI5" s="69"/>
      <c r="AJ5" s="69"/>
      <c r="AK5" s="69"/>
      <c r="AL5" s="69"/>
      <c r="AM5" s="69"/>
      <c r="AN5" s="69"/>
      <c r="AO5" s="69"/>
      <c r="AP5" s="69"/>
      <c r="AQ5" s="69"/>
      <c r="AR5" s="69"/>
      <c r="AS5" s="69"/>
      <c r="AT5" s="69"/>
      <c r="AU5" s="69"/>
      <c r="AV5" s="69"/>
      <c r="AW5" s="69"/>
      <c r="AX5" s="69"/>
      <c r="AY5" s="69"/>
      <c r="AZ5" s="69"/>
      <c r="BA5" s="69"/>
      <c r="BB5" s="69"/>
      <c r="BC5" s="69"/>
      <c r="BD5" s="69"/>
      <c r="BE5" s="69"/>
      <c r="BF5" s="69"/>
      <c r="BG5" s="69"/>
      <c r="BH5" s="69"/>
      <c r="BI5" s="69"/>
      <c r="BJ5" s="69"/>
      <c r="BK5" s="69"/>
      <c r="BL5" s="69"/>
      <c r="BM5" s="69"/>
      <c r="BN5" s="69"/>
      <c r="BO5" s="69"/>
      <c r="BP5" s="69"/>
      <c r="BQ5" s="69"/>
      <c r="BR5" s="69"/>
      <c r="BS5" s="69"/>
      <c r="BT5" s="69"/>
      <c r="BU5" s="69"/>
      <c r="BV5" s="69"/>
      <c r="BW5" s="69"/>
      <c r="BX5" s="69"/>
      <c r="BY5" s="69"/>
      <c r="BZ5" s="69"/>
      <c r="CA5" s="69"/>
      <c r="CB5" s="69"/>
      <c r="CC5" s="69"/>
      <c r="CD5" s="69"/>
      <c r="CE5" s="69"/>
      <c r="CF5" s="69"/>
      <c r="CG5" s="69"/>
      <c r="CH5" s="69"/>
      <c r="CI5" s="69"/>
      <c r="CJ5" s="69"/>
      <c r="CK5" s="69"/>
      <c r="CL5" s="69"/>
      <c r="CM5" s="69"/>
      <c r="CN5" s="69"/>
      <c r="CO5" s="69"/>
      <c r="CP5" s="69"/>
      <c r="CQ5" s="69"/>
      <c r="CR5" s="69"/>
      <c r="CS5" s="69"/>
      <c r="CT5" s="69"/>
      <c r="CU5" s="69"/>
    </row>
    <row r="6" spans="1:99" ht="15" customHeight="1" x14ac:dyDescent="0.25">
      <c r="A6" s="69"/>
      <c r="B6" s="1760" t="s">
        <v>66</v>
      </c>
      <c r="C6" s="1760"/>
      <c r="D6" s="1761"/>
      <c r="E6" s="1750" t="s">
        <v>745</v>
      </c>
      <c r="F6" s="1751"/>
      <c r="G6" s="1751"/>
      <c r="H6" s="1751"/>
      <c r="I6" s="1752"/>
      <c r="J6" s="1746" t="e">
        <f>IF(AND(#REF!="Muy Alta",#REF!="Leve"),CONCATENATE("R",#REF!),"")</f>
        <v>#REF!</v>
      </c>
      <c r="K6" s="1747"/>
      <c r="L6" s="1747" t="e">
        <f>IF(AND(#REF!="Muy Alta",#REF!="Leve"),CONCATENATE("R",#REF!),"")</f>
        <v>#REF!</v>
      </c>
      <c r="M6" s="1747"/>
      <c r="N6" s="1747" t="e">
        <f>IF(AND(#REF!="Muy Alta",#REF!="Leve"),CONCATENATE("R",#REF!),"")</f>
        <v>#REF!</v>
      </c>
      <c r="O6" s="1748"/>
      <c r="P6" s="1746" t="e">
        <f>IF(AND(#REF!="Muy Alta",#REF!="Menor"),CONCATENATE("R",#REF!),"")</f>
        <v>#REF!</v>
      </c>
      <c r="Q6" s="1747"/>
      <c r="R6" s="1747" t="e">
        <f>IF(AND(#REF!="Muy Alta",#REF!="Menor"),CONCATENATE("R",#REF!),"")</f>
        <v>#REF!</v>
      </c>
      <c r="S6" s="1747"/>
      <c r="T6" s="1747" t="e">
        <f>IF(AND(#REF!="Muy Alta",#REF!="Menor"),CONCATENATE("R",#REF!),"")</f>
        <v>#REF!</v>
      </c>
      <c r="U6" s="1748"/>
      <c r="V6" s="1746" t="e">
        <f>IF(AND(#REF!="Muy Alta",#REF!="Moderado"),CONCATENATE("R",#REF!),"")</f>
        <v>#REF!</v>
      </c>
      <c r="W6" s="1747"/>
      <c r="X6" s="1747" t="e">
        <f>IF(AND(#REF!="Muy Alta",#REF!="Moderado"),CONCATENATE("R",#REF!),"")</f>
        <v>#REF!</v>
      </c>
      <c r="Y6" s="1747"/>
      <c r="Z6" s="1747" t="e">
        <f>IF(AND(#REF!="Muy Alta",#REF!="Moderado"),CONCATENATE("R",#REF!),"")</f>
        <v>#REF!</v>
      </c>
      <c r="AA6" s="1748"/>
      <c r="AB6" s="1746" t="e">
        <f>IF(AND(#REF!="Muy Alta",#REF!="Mayor"),CONCATENATE("R",#REF!),"")</f>
        <v>#REF!</v>
      </c>
      <c r="AC6" s="1747"/>
      <c r="AD6" s="1747" t="e">
        <f>IF(AND(#REF!="Muy Alta",#REF!="Mayor"),CONCATENATE("R",#REF!),"")</f>
        <v>#REF!</v>
      </c>
      <c r="AE6" s="1747"/>
      <c r="AF6" s="1747" t="e">
        <f>IF(AND(#REF!="Muy Alta",#REF!="Mayor"),CONCATENATE("R",#REF!),"")</f>
        <v>#REF!</v>
      </c>
      <c r="AG6" s="1748"/>
      <c r="AH6" s="1737" t="e">
        <f>IF(AND(#REF!="Muy Alta",#REF!="Catastrófico"),CONCATENATE("R",#REF!),"")</f>
        <v>#REF!</v>
      </c>
      <c r="AI6" s="1738"/>
      <c r="AJ6" s="1738" t="e">
        <f>IF(AND(#REF!="Muy Alta",#REF!="Catastrófico"),CONCATENATE("R",#REF!),"")</f>
        <v>#REF!</v>
      </c>
      <c r="AK6" s="1738"/>
      <c r="AL6" s="1738" t="e">
        <f>IF(AND(#REF!="Muy Alta",#REF!="Catastrófico"),CONCATENATE("R",#REF!),"")</f>
        <v>#REF!</v>
      </c>
      <c r="AM6" s="1739"/>
      <c r="AO6" s="1762" t="s">
        <v>65</v>
      </c>
      <c r="AP6" s="1763"/>
      <c r="AQ6" s="1763"/>
      <c r="AR6" s="1763"/>
      <c r="AS6" s="1763"/>
      <c r="AT6" s="1764"/>
      <c r="AU6" s="69"/>
      <c r="AV6" s="69"/>
      <c r="AW6" s="69"/>
      <c r="AX6" s="69"/>
      <c r="AY6" s="69"/>
      <c r="AZ6" s="69"/>
      <c r="BA6" s="69"/>
      <c r="BB6" s="69"/>
      <c r="BC6" s="69"/>
      <c r="BD6" s="69"/>
      <c r="BE6" s="69"/>
      <c r="BF6" s="69"/>
      <c r="BG6" s="69"/>
      <c r="BH6" s="69"/>
      <c r="BI6" s="69"/>
      <c r="BJ6" s="69"/>
      <c r="BK6" s="69"/>
      <c r="BL6" s="69"/>
      <c r="BM6" s="69"/>
      <c r="BN6" s="69"/>
      <c r="BO6" s="69"/>
      <c r="BP6" s="69"/>
      <c r="BQ6" s="69"/>
      <c r="BR6" s="69"/>
      <c r="BS6" s="69"/>
      <c r="BT6" s="69"/>
      <c r="BU6" s="69"/>
      <c r="BV6" s="69"/>
      <c r="BW6" s="69"/>
      <c r="BX6" s="69"/>
      <c r="BY6" s="69"/>
      <c r="BZ6" s="69"/>
      <c r="CA6" s="69"/>
      <c r="CB6" s="69"/>
    </row>
    <row r="7" spans="1:99" ht="15" customHeight="1" x14ac:dyDescent="0.25">
      <c r="A7" s="69"/>
      <c r="B7" s="1760"/>
      <c r="C7" s="1760"/>
      <c r="D7" s="1761"/>
      <c r="E7" s="1753"/>
      <c r="F7" s="1754"/>
      <c r="G7" s="1754"/>
      <c r="H7" s="1754"/>
      <c r="I7" s="1755"/>
      <c r="J7" s="1740"/>
      <c r="K7" s="1741"/>
      <c r="L7" s="1741"/>
      <c r="M7" s="1741"/>
      <c r="N7" s="1741"/>
      <c r="O7" s="1742"/>
      <c r="P7" s="1740"/>
      <c r="Q7" s="1741"/>
      <c r="R7" s="1741"/>
      <c r="S7" s="1741"/>
      <c r="T7" s="1741"/>
      <c r="U7" s="1742"/>
      <c r="V7" s="1740"/>
      <c r="W7" s="1741"/>
      <c r="X7" s="1741"/>
      <c r="Y7" s="1741"/>
      <c r="Z7" s="1741"/>
      <c r="AA7" s="1742"/>
      <c r="AB7" s="1740"/>
      <c r="AC7" s="1741"/>
      <c r="AD7" s="1741"/>
      <c r="AE7" s="1741"/>
      <c r="AF7" s="1741"/>
      <c r="AG7" s="1742"/>
      <c r="AH7" s="1731"/>
      <c r="AI7" s="1732"/>
      <c r="AJ7" s="1732"/>
      <c r="AK7" s="1732"/>
      <c r="AL7" s="1732"/>
      <c r="AM7" s="1733"/>
      <c r="AN7" s="69"/>
      <c r="AO7" s="1765"/>
      <c r="AP7" s="1766"/>
      <c r="AQ7" s="1766"/>
      <c r="AR7" s="1766"/>
      <c r="AS7" s="1766"/>
      <c r="AT7" s="1767"/>
      <c r="AU7" s="69"/>
      <c r="AV7" s="69"/>
      <c r="AW7" s="69"/>
      <c r="AX7" s="69"/>
      <c r="AY7" s="69"/>
      <c r="AZ7" s="69"/>
      <c r="BA7" s="69"/>
      <c r="BB7" s="69"/>
      <c r="BC7" s="69"/>
      <c r="BD7" s="69"/>
      <c r="BE7" s="69"/>
      <c r="BF7" s="69"/>
      <c r="BG7" s="69"/>
      <c r="BH7" s="69"/>
      <c r="BI7" s="69"/>
      <c r="BJ7" s="69"/>
      <c r="BK7" s="69"/>
      <c r="BL7" s="69"/>
      <c r="BM7" s="69"/>
      <c r="BN7" s="69"/>
      <c r="BO7" s="69"/>
      <c r="BP7" s="69"/>
      <c r="BQ7" s="69"/>
      <c r="BR7" s="69"/>
      <c r="BS7" s="69"/>
      <c r="BT7" s="69"/>
      <c r="BU7" s="69"/>
      <c r="BV7" s="69"/>
      <c r="BW7" s="69"/>
      <c r="BX7" s="69"/>
      <c r="BY7" s="69"/>
      <c r="BZ7" s="69"/>
      <c r="CA7" s="69"/>
      <c r="CB7" s="69"/>
    </row>
    <row r="8" spans="1:99" ht="15" customHeight="1" x14ac:dyDescent="0.25">
      <c r="A8" s="69"/>
      <c r="B8" s="1760"/>
      <c r="C8" s="1760"/>
      <c r="D8" s="1761"/>
      <c r="E8" s="1753"/>
      <c r="F8" s="1754"/>
      <c r="G8" s="1754"/>
      <c r="H8" s="1754"/>
      <c r="I8" s="1755"/>
      <c r="J8" s="1740" t="e">
        <f>IF(AND(#REF!="Muy Alta",#REF!="Leve"),CONCATENATE("R",#REF!),"")</f>
        <v>#REF!</v>
      </c>
      <c r="K8" s="1741"/>
      <c r="L8" s="1741" t="e">
        <f>IF(AND(#REF!="Muy Alta",#REF!="Leve"),CONCATENATE("R",#REF!),"")</f>
        <v>#REF!</v>
      </c>
      <c r="M8" s="1741"/>
      <c r="N8" s="1741" t="e">
        <f>IF(AND(#REF!="Muy Alta",#REF!="Leve"),CONCATENATE("R",#REF!),"")</f>
        <v>#REF!</v>
      </c>
      <c r="O8" s="1742"/>
      <c r="P8" s="1740" t="e">
        <f>IF(AND(#REF!="Muy Alta",#REF!="Menor"),CONCATENATE("R",#REF!),"")</f>
        <v>#REF!</v>
      </c>
      <c r="Q8" s="1741"/>
      <c r="R8" s="1741" t="e">
        <f>IF(AND(#REF!="Muy Alta",#REF!="Menor"),CONCATENATE("R",#REF!),"")</f>
        <v>#REF!</v>
      </c>
      <c r="S8" s="1741"/>
      <c r="T8" s="1741" t="e">
        <f>IF(AND(#REF!="Muy Alta",#REF!="Menor"),CONCATENATE("R",#REF!),"")</f>
        <v>#REF!</v>
      </c>
      <c r="U8" s="1742"/>
      <c r="V8" s="1740" t="e">
        <f>IF(AND(#REF!="Muy Alta",#REF!="Moderado"),CONCATENATE("R",#REF!),"")</f>
        <v>#REF!</v>
      </c>
      <c r="W8" s="1741"/>
      <c r="X8" s="1741" t="e">
        <f>IF(AND(#REF!="Muy Alta",#REF!="Moderado"),CONCATENATE("R",#REF!),"")</f>
        <v>#REF!</v>
      </c>
      <c r="Y8" s="1741"/>
      <c r="Z8" s="1741" t="e">
        <f>IF(AND(#REF!="Muy Alta",#REF!="Moderado"),CONCATENATE("R",#REF!),"")</f>
        <v>#REF!</v>
      </c>
      <c r="AA8" s="1742"/>
      <c r="AB8" s="1740" t="e">
        <f>IF(AND(#REF!="Muy Alta",#REF!="Mayor"),CONCATENATE("R",#REF!),"")</f>
        <v>#REF!</v>
      </c>
      <c r="AC8" s="1741"/>
      <c r="AD8" s="1741" t="e">
        <f>IF(AND(#REF!="Muy Alta",#REF!="Mayor"),CONCATENATE("R",#REF!),"")</f>
        <v>#REF!</v>
      </c>
      <c r="AE8" s="1741"/>
      <c r="AF8" s="1741" t="e">
        <f>IF(AND(#REF!="Muy Alta",#REF!="Mayor"),CONCATENATE("R",#REF!),"")</f>
        <v>#REF!</v>
      </c>
      <c r="AG8" s="1742"/>
      <c r="AH8" s="1731" t="e">
        <f>IF(AND(#REF!="Muy Alta",#REF!="Catastrófico"),CONCATENATE("R",#REF!),"")</f>
        <v>#REF!</v>
      </c>
      <c r="AI8" s="1732"/>
      <c r="AJ8" s="1732" t="e">
        <f>IF(AND(#REF!="Muy Alta",#REF!="Catastrófico"),CONCATENATE("R",#REF!),"")</f>
        <v>#REF!</v>
      </c>
      <c r="AK8" s="1732"/>
      <c r="AL8" s="1732" t="e">
        <f>IF(AND(#REF!="Muy Alta",#REF!="Catastrófico"),CONCATENATE("R",#REF!),"")</f>
        <v>#REF!</v>
      </c>
      <c r="AM8" s="1733"/>
      <c r="AN8" s="69"/>
      <c r="AO8" s="1765"/>
      <c r="AP8" s="1766"/>
      <c r="AQ8" s="1766"/>
      <c r="AR8" s="1766"/>
      <c r="AS8" s="1766"/>
      <c r="AT8" s="1767"/>
      <c r="AU8" s="69"/>
      <c r="AV8" s="69"/>
      <c r="AW8" s="69"/>
      <c r="AX8" s="69"/>
      <c r="AY8" s="69"/>
      <c r="AZ8" s="69"/>
      <c r="BA8" s="69"/>
      <c r="BB8" s="69"/>
      <c r="BC8" s="69"/>
      <c r="BD8" s="69"/>
      <c r="BE8" s="69"/>
      <c r="BF8" s="69"/>
      <c r="BG8" s="69"/>
      <c r="BH8" s="69"/>
      <c r="BI8" s="69"/>
      <c r="BJ8" s="69"/>
      <c r="BK8" s="69"/>
      <c r="BL8" s="69"/>
      <c r="BM8" s="69"/>
      <c r="BN8" s="69"/>
      <c r="BO8" s="69"/>
      <c r="BP8" s="69"/>
      <c r="BQ8" s="69"/>
      <c r="BR8" s="69"/>
      <c r="BS8" s="69"/>
      <c r="BT8" s="69"/>
      <c r="BU8" s="69"/>
      <c r="BV8" s="69"/>
      <c r="BW8" s="69"/>
      <c r="BX8" s="69"/>
      <c r="BY8" s="69"/>
      <c r="BZ8" s="69"/>
      <c r="CA8" s="69"/>
      <c r="CB8" s="69"/>
    </row>
    <row r="9" spans="1:99" ht="15" customHeight="1" x14ac:dyDescent="0.25">
      <c r="A9" s="69"/>
      <c r="B9" s="1760"/>
      <c r="C9" s="1760"/>
      <c r="D9" s="1761"/>
      <c r="E9" s="1753"/>
      <c r="F9" s="1754"/>
      <c r="G9" s="1754"/>
      <c r="H9" s="1754"/>
      <c r="I9" s="1755"/>
      <c r="J9" s="1740"/>
      <c r="K9" s="1741"/>
      <c r="L9" s="1741"/>
      <c r="M9" s="1741"/>
      <c r="N9" s="1741"/>
      <c r="O9" s="1742"/>
      <c r="P9" s="1740"/>
      <c r="Q9" s="1741"/>
      <c r="R9" s="1741"/>
      <c r="S9" s="1741"/>
      <c r="T9" s="1741"/>
      <c r="U9" s="1742"/>
      <c r="V9" s="1740"/>
      <c r="W9" s="1741"/>
      <c r="X9" s="1741"/>
      <c r="Y9" s="1741"/>
      <c r="Z9" s="1741"/>
      <c r="AA9" s="1742"/>
      <c r="AB9" s="1740"/>
      <c r="AC9" s="1741"/>
      <c r="AD9" s="1741"/>
      <c r="AE9" s="1741"/>
      <c r="AF9" s="1741"/>
      <c r="AG9" s="1742"/>
      <c r="AH9" s="1731"/>
      <c r="AI9" s="1732"/>
      <c r="AJ9" s="1732"/>
      <c r="AK9" s="1732"/>
      <c r="AL9" s="1732"/>
      <c r="AM9" s="1733"/>
      <c r="AN9" s="69"/>
      <c r="AO9" s="1765"/>
      <c r="AP9" s="1766"/>
      <c r="AQ9" s="1766"/>
      <c r="AR9" s="1766"/>
      <c r="AS9" s="1766"/>
      <c r="AT9" s="1767"/>
      <c r="AU9" s="69"/>
      <c r="AV9" s="69"/>
      <c r="AW9" s="69"/>
      <c r="AX9" s="69"/>
      <c r="AY9" s="69"/>
      <c r="AZ9" s="69"/>
      <c r="BA9" s="69"/>
      <c r="BB9" s="69"/>
      <c r="BC9" s="69"/>
      <c r="BD9" s="69"/>
      <c r="BE9" s="69"/>
      <c r="BF9" s="69"/>
      <c r="BG9" s="69"/>
      <c r="BH9" s="69"/>
      <c r="BI9" s="69"/>
      <c r="BJ9" s="69"/>
      <c r="BK9" s="69"/>
      <c r="BL9" s="69"/>
      <c r="BM9" s="69"/>
      <c r="BN9" s="69"/>
      <c r="BO9" s="69"/>
      <c r="BP9" s="69"/>
      <c r="BQ9" s="69"/>
      <c r="BR9" s="69"/>
      <c r="BS9" s="69"/>
      <c r="BT9" s="69"/>
      <c r="BU9" s="69"/>
      <c r="BV9" s="69"/>
      <c r="BW9" s="69"/>
      <c r="BX9" s="69"/>
      <c r="BY9" s="69"/>
      <c r="BZ9" s="69"/>
      <c r="CA9" s="69"/>
      <c r="CB9" s="69"/>
    </row>
    <row r="10" spans="1:99" ht="15" customHeight="1" x14ac:dyDescent="0.25">
      <c r="A10" s="69"/>
      <c r="B10" s="1760"/>
      <c r="C10" s="1760"/>
      <c r="D10" s="1761"/>
      <c r="E10" s="1753"/>
      <c r="F10" s="1754"/>
      <c r="G10" s="1754"/>
      <c r="H10" s="1754"/>
      <c r="I10" s="1755"/>
      <c r="J10" s="1740" t="e">
        <f>IF(AND(#REF!="Muy Alta",#REF!="Leve"),CONCATENATE("R",#REF!),"")</f>
        <v>#REF!</v>
      </c>
      <c r="K10" s="1741"/>
      <c r="L10" s="1741" t="e">
        <f>IF(AND(#REF!="Muy Alta",#REF!="Leve"),CONCATENATE("R",#REF!),"")</f>
        <v>#REF!</v>
      </c>
      <c r="M10" s="1741"/>
      <c r="N10" s="1741" t="e">
        <f>IF(AND(#REF!="Muy Alta",#REF!="Leve"),CONCATENATE("R",#REF!),"")</f>
        <v>#REF!</v>
      </c>
      <c r="O10" s="1742"/>
      <c r="P10" s="1740" t="e">
        <f>IF(AND(#REF!="Muy Alta",#REF!="Menor"),CONCATENATE("R",#REF!),"")</f>
        <v>#REF!</v>
      </c>
      <c r="Q10" s="1741"/>
      <c r="R10" s="1741" t="e">
        <f>IF(AND(#REF!="Muy Alta",#REF!="Menor"),CONCATENATE("R",#REF!),"")</f>
        <v>#REF!</v>
      </c>
      <c r="S10" s="1741"/>
      <c r="T10" s="1741" t="e">
        <f>IF(AND(#REF!="Muy Alta",#REF!="Menor"),CONCATENATE("R",#REF!),"")</f>
        <v>#REF!</v>
      </c>
      <c r="U10" s="1742"/>
      <c r="V10" s="1740" t="e">
        <f>IF(AND(#REF!="Muy Alta",#REF!="Moderado"),CONCATENATE("R",#REF!),"")</f>
        <v>#REF!</v>
      </c>
      <c r="W10" s="1741"/>
      <c r="X10" s="1741" t="e">
        <f>IF(AND(#REF!="Muy Alta",#REF!="Moderado"),CONCATENATE("R",#REF!),"")</f>
        <v>#REF!</v>
      </c>
      <c r="Y10" s="1741"/>
      <c r="Z10" s="1741" t="e">
        <f>IF(AND(#REF!="Muy Alta",#REF!="Moderado"),CONCATENATE("R",#REF!),"")</f>
        <v>#REF!</v>
      </c>
      <c r="AA10" s="1742"/>
      <c r="AB10" s="1740" t="e">
        <f>IF(AND(#REF!="Muy Alta",#REF!="Mayor"),CONCATENATE("R",#REF!),"")</f>
        <v>#REF!</v>
      </c>
      <c r="AC10" s="1741"/>
      <c r="AD10" s="1741" t="e">
        <f>IF(AND(#REF!="Muy Alta",#REF!="Mayor"),CONCATENATE("R",#REF!),"")</f>
        <v>#REF!</v>
      </c>
      <c r="AE10" s="1741"/>
      <c r="AF10" s="1741" t="e">
        <f>IF(AND(#REF!="Muy Alta",#REF!="Mayor"),CONCATENATE("R",#REF!),"")</f>
        <v>#REF!</v>
      </c>
      <c r="AG10" s="1742"/>
      <c r="AH10" s="1731" t="e">
        <f>IF(AND(#REF!="Muy Alta",#REF!="Catastrófico"),CONCATENATE("R",#REF!),"")</f>
        <v>#REF!</v>
      </c>
      <c r="AI10" s="1732"/>
      <c r="AJ10" s="1732" t="e">
        <f>IF(AND(#REF!="Muy Alta",#REF!="Catastrófico"),CONCATENATE("R",#REF!),"")</f>
        <v>#REF!</v>
      </c>
      <c r="AK10" s="1732"/>
      <c r="AL10" s="1732" t="e">
        <f>IF(AND(#REF!="Muy Alta",#REF!="Catastrófico"),CONCATENATE("R",#REF!),"")</f>
        <v>#REF!</v>
      </c>
      <c r="AM10" s="1733"/>
      <c r="AN10" s="69"/>
      <c r="AO10" s="1765"/>
      <c r="AP10" s="1766"/>
      <c r="AQ10" s="1766"/>
      <c r="AR10" s="1766"/>
      <c r="AS10" s="1766"/>
      <c r="AT10" s="1767"/>
      <c r="AU10" s="69"/>
      <c r="AV10" s="69"/>
      <c r="AW10" s="69"/>
      <c r="AX10" s="69"/>
      <c r="AY10" s="69"/>
      <c r="AZ10" s="69"/>
      <c r="BA10" s="69"/>
      <c r="BB10" s="69"/>
      <c r="BC10" s="69"/>
      <c r="BD10" s="69"/>
      <c r="BE10" s="69"/>
      <c r="BF10" s="69"/>
      <c r="BG10" s="69"/>
      <c r="BH10" s="69"/>
      <c r="BI10" s="69"/>
      <c r="BJ10" s="69"/>
      <c r="BK10" s="69"/>
      <c r="BL10" s="69"/>
      <c r="BM10" s="69"/>
      <c r="BN10" s="69"/>
      <c r="BO10" s="69"/>
      <c r="BP10" s="69"/>
      <c r="BQ10" s="69"/>
      <c r="BR10" s="69"/>
      <c r="BS10" s="69"/>
      <c r="BT10" s="69"/>
      <c r="BU10" s="69"/>
      <c r="BV10" s="69"/>
      <c r="BW10" s="69"/>
      <c r="BX10" s="69"/>
      <c r="BY10" s="69"/>
      <c r="BZ10" s="69"/>
      <c r="CA10" s="69"/>
      <c r="CB10" s="69"/>
    </row>
    <row r="11" spans="1:99" ht="15" customHeight="1" x14ac:dyDescent="0.25">
      <c r="A11" s="69"/>
      <c r="B11" s="1760"/>
      <c r="C11" s="1760"/>
      <c r="D11" s="1761"/>
      <c r="E11" s="1753"/>
      <c r="F11" s="1754"/>
      <c r="G11" s="1754"/>
      <c r="H11" s="1754"/>
      <c r="I11" s="1755"/>
      <c r="J11" s="1740"/>
      <c r="K11" s="1741"/>
      <c r="L11" s="1741"/>
      <c r="M11" s="1741"/>
      <c r="N11" s="1741"/>
      <c r="O11" s="1742"/>
      <c r="P11" s="1740"/>
      <c r="Q11" s="1741"/>
      <c r="R11" s="1741"/>
      <c r="S11" s="1741"/>
      <c r="T11" s="1741"/>
      <c r="U11" s="1742"/>
      <c r="V11" s="1740"/>
      <c r="W11" s="1741"/>
      <c r="X11" s="1741"/>
      <c r="Y11" s="1741"/>
      <c r="Z11" s="1741"/>
      <c r="AA11" s="1742"/>
      <c r="AB11" s="1740"/>
      <c r="AC11" s="1741"/>
      <c r="AD11" s="1741"/>
      <c r="AE11" s="1741"/>
      <c r="AF11" s="1741"/>
      <c r="AG11" s="1742"/>
      <c r="AH11" s="1731"/>
      <c r="AI11" s="1732"/>
      <c r="AJ11" s="1732"/>
      <c r="AK11" s="1732"/>
      <c r="AL11" s="1732"/>
      <c r="AM11" s="1733"/>
      <c r="AN11" s="69"/>
      <c r="AO11" s="1765"/>
      <c r="AP11" s="1766"/>
      <c r="AQ11" s="1766"/>
      <c r="AR11" s="1766"/>
      <c r="AS11" s="1766"/>
      <c r="AT11" s="1767"/>
      <c r="AU11" s="69"/>
      <c r="AV11" s="69"/>
      <c r="AW11" s="69"/>
      <c r="AX11" s="69"/>
      <c r="AY11" s="69"/>
      <c r="AZ11" s="69"/>
      <c r="BA11" s="69"/>
      <c r="BB11" s="69"/>
      <c r="BC11" s="69"/>
      <c r="BD11" s="69"/>
      <c r="BE11" s="69"/>
      <c r="BF11" s="69"/>
      <c r="BG11" s="69"/>
      <c r="BH11" s="69"/>
      <c r="BI11" s="69"/>
      <c r="BJ11" s="69"/>
      <c r="BK11" s="69"/>
      <c r="BL11" s="69"/>
      <c r="BM11" s="69"/>
      <c r="BN11" s="69"/>
      <c r="BO11" s="69"/>
      <c r="BP11" s="69"/>
      <c r="BQ11" s="69"/>
      <c r="BR11" s="69"/>
      <c r="BS11" s="69"/>
      <c r="BT11" s="69"/>
      <c r="BU11" s="69"/>
      <c r="BV11" s="69"/>
      <c r="BW11" s="69"/>
      <c r="BX11" s="69"/>
      <c r="BY11" s="69"/>
      <c r="BZ11" s="69"/>
      <c r="CA11" s="69"/>
      <c r="CB11" s="69"/>
    </row>
    <row r="12" spans="1:99" ht="15" customHeight="1" x14ac:dyDescent="0.25">
      <c r="A12" s="69"/>
      <c r="B12" s="1760"/>
      <c r="C12" s="1760"/>
      <c r="D12" s="1761"/>
      <c r="E12" s="1753"/>
      <c r="F12" s="1754"/>
      <c r="G12" s="1754"/>
      <c r="H12" s="1754"/>
      <c r="I12" s="1755"/>
      <c r="J12" s="1740" t="e">
        <f>IF(AND(#REF!="Muy Alta",#REF!="Leve"),CONCATENATE("R",#REF!),"")</f>
        <v>#REF!</v>
      </c>
      <c r="K12" s="1741"/>
      <c r="L12" s="1741" t="e">
        <f>IF(AND(#REF!="Muy Alta",#REF!="Leve"),CONCATENATE("R",#REF!),"")</f>
        <v>#REF!</v>
      </c>
      <c r="M12" s="1741"/>
      <c r="N12" s="1741" t="e">
        <f>IF(AND(#REF!="Muy Alta",#REF!="Leve"),CONCATENATE("R",#REF!),"")</f>
        <v>#REF!</v>
      </c>
      <c r="O12" s="1742"/>
      <c r="P12" s="1740" t="e">
        <f>IF(AND(#REF!="Muy Alta",#REF!="Menor"),CONCATENATE("R",#REF!),"")</f>
        <v>#REF!</v>
      </c>
      <c r="Q12" s="1741"/>
      <c r="R12" s="1741" t="e">
        <f>IF(AND(#REF!="Muy Alta",#REF!="Menor"),CONCATENATE("R",#REF!),"")</f>
        <v>#REF!</v>
      </c>
      <c r="S12" s="1741"/>
      <c r="T12" s="1741" t="e">
        <f>IF(AND(#REF!="Muy Alta",#REF!="Menor"),CONCATENATE("R",#REF!),"")</f>
        <v>#REF!</v>
      </c>
      <c r="U12" s="1742"/>
      <c r="V12" s="1740" t="e">
        <f>IF(AND(#REF!="Muy Alta",#REF!="Moderado"),CONCATENATE("R",#REF!),"")</f>
        <v>#REF!</v>
      </c>
      <c r="W12" s="1741"/>
      <c r="X12" s="1741" t="e">
        <f>IF(AND(#REF!="Muy Alta",#REF!="Moderado"),CONCATENATE("R",#REF!),"")</f>
        <v>#REF!</v>
      </c>
      <c r="Y12" s="1741"/>
      <c r="Z12" s="1741" t="e">
        <f>IF(AND(#REF!="Muy Alta",#REF!="Moderado"),CONCATENATE("R",#REF!),"")</f>
        <v>#REF!</v>
      </c>
      <c r="AA12" s="1742"/>
      <c r="AB12" s="1740" t="e">
        <f>IF(AND(#REF!="Muy Alta",#REF!="Mayor"),CONCATENATE("R",#REF!),"")</f>
        <v>#REF!</v>
      </c>
      <c r="AC12" s="1741"/>
      <c r="AD12" s="1741" t="e">
        <f>IF(AND(#REF!="Muy Alta",#REF!="Mayor"),CONCATENATE("R",#REF!),"")</f>
        <v>#REF!</v>
      </c>
      <c r="AE12" s="1741"/>
      <c r="AF12" s="1741" t="e">
        <f>IF(AND(#REF!="Muy Alta",#REF!="Mayor"),CONCATENATE("R",#REF!),"")</f>
        <v>#REF!</v>
      </c>
      <c r="AG12" s="1742"/>
      <c r="AH12" s="1731" t="e">
        <f>IF(AND(#REF!="Muy Alta",#REF!="Catastrófico"),CONCATENATE("R",#REF!),"")</f>
        <v>#REF!</v>
      </c>
      <c r="AI12" s="1732"/>
      <c r="AJ12" s="1732" t="e">
        <f>IF(AND(#REF!="Muy Alta",#REF!="Catastrófico"),CONCATENATE("R",#REF!),"")</f>
        <v>#REF!</v>
      </c>
      <c r="AK12" s="1732"/>
      <c r="AL12" s="1732" t="e">
        <f>IF(AND(#REF!="Muy Alta",#REF!="Catastrófico"),CONCATENATE("R",#REF!),"")</f>
        <v>#REF!</v>
      </c>
      <c r="AM12" s="1733"/>
      <c r="AN12" s="69"/>
      <c r="AO12" s="1765"/>
      <c r="AP12" s="1766"/>
      <c r="AQ12" s="1766"/>
      <c r="AR12" s="1766"/>
      <c r="AS12" s="1766"/>
      <c r="AT12" s="1767"/>
      <c r="AU12" s="69"/>
      <c r="AV12" s="69"/>
      <c r="AW12" s="69"/>
      <c r="AX12" s="69"/>
      <c r="AY12" s="69"/>
      <c r="AZ12" s="69"/>
      <c r="BA12" s="69"/>
      <c r="BB12" s="69"/>
      <c r="BC12" s="69"/>
      <c r="BD12" s="69"/>
      <c r="BE12" s="69"/>
      <c r="BF12" s="69"/>
      <c r="BG12" s="69"/>
      <c r="BH12" s="69"/>
      <c r="BI12" s="69"/>
      <c r="BJ12" s="69"/>
      <c r="BK12" s="69"/>
      <c r="BL12" s="69"/>
      <c r="BM12" s="69"/>
      <c r="BN12" s="69"/>
      <c r="BO12" s="69"/>
      <c r="BP12" s="69"/>
      <c r="BQ12" s="69"/>
      <c r="BR12" s="69"/>
      <c r="BS12" s="69"/>
      <c r="BT12" s="69"/>
      <c r="BU12" s="69"/>
      <c r="BV12" s="69"/>
      <c r="BW12" s="69"/>
      <c r="BX12" s="69"/>
      <c r="BY12" s="69"/>
      <c r="BZ12" s="69"/>
      <c r="CA12" s="69"/>
      <c r="CB12" s="69"/>
    </row>
    <row r="13" spans="1:99" ht="15.75" customHeight="1" thickBot="1" x14ac:dyDescent="0.3">
      <c r="A13" s="69"/>
      <c r="B13" s="1760"/>
      <c r="C13" s="1760"/>
      <c r="D13" s="1761"/>
      <c r="E13" s="1756"/>
      <c r="F13" s="1757"/>
      <c r="G13" s="1757"/>
      <c r="H13" s="1757"/>
      <c r="I13" s="1758"/>
      <c r="J13" s="1740"/>
      <c r="K13" s="1741"/>
      <c r="L13" s="1741"/>
      <c r="M13" s="1741"/>
      <c r="N13" s="1741"/>
      <c r="O13" s="1742"/>
      <c r="P13" s="1740"/>
      <c r="Q13" s="1741"/>
      <c r="R13" s="1741"/>
      <c r="S13" s="1741"/>
      <c r="T13" s="1741"/>
      <c r="U13" s="1742"/>
      <c r="V13" s="1740"/>
      <c r="W13" s="1741"/>
      <c r="X13" s="1741"/>
      <c r="Y13" s="1741"/>
      <c r="Z13" s="1741"/>
      <c r="AA13" s="1742"/>
      <c r="AB13" s="1740"/>
      <c r="AC13" s="1741"/>
      <c r="AD13" s="1741"/>
      <c r="AE13" s="1741"/>
      <c r="AF13" s="1741"/>
      <c r="AG13" s="1742"/>
      <c r="AH13" s="1734"/>
      <c r="AI13" s="1735"/>
      <c r="AJ13" s="1735"/>
      <c r="AK13" s="1735"/>
      <c r="AL13" s="1735"/>
      <c r="AM13" s="1736"/>
      <c r="AN13" s="69"/>
      <c r="AO13" s="1768"/>
      <c r="AP13" s="1769"/>
      <c r="AQ13" s="1769"/>
      <c r="AR13" s="1769"/>
      <c r="AS13" s="1769"/>
      <c r="AT13" s="1770"/>
      <c r="AU13" s="69"/>
      <c r="AV13" s="69"/>
      <c r="AW13" s="69"/>
      <c r="AX13" s="69"/>
      <c r="AY13" s="69"/>
      <c r="AZ13" s="69"/>
      <c r="BA13" s="69"/>
      <c r="BB13" s="69"/>
      <c r="BC13" s="69"/>
      <c r="BD13" s="69"/>
      <c r="BE13" s="69"/>
      <c r="BF13" s="69"/>
      <c r="BG13" s="69"/>
      <c r="BH13" s="69"/>
      <c r="BI13" s="69"/>
      <c r="BJ13" s="69"/>
      <c r="BK13" s="69"/>
      <c r="BL13" s="69"/>
      <c r="BM13" s="69"/>
      <c r="BN13" s="69"/>
      <c r="BO13" s="69"/>
      <c r="BP13" s="69"/>
      <c r="BQ13" s="69"/>
      <c r="BR13" s="69"/>
      <c r="BS13" s="69"/>
      <c r="BT13" s="69"/>
      <c r="BU13" s="69"/>
      <c r="BV13" s="69"/>
      <c r="BW13" s="69"/>
      <c r="BX13" s="69"/>
      <c r="BY13" s="69"/>
      <c r="BZ13" s="69"/>
      <c r="CA13" s="69"/>
      <c r="CB13" s="69"/>
    </row>
    <row r="14" spans="1:99" ht="15" customHeight="1" x14ac:dyDescent="0.25">
      <c r="A14" s="69"/>
      <c r="B14" s="1760"/>
      <c r="C14" s="1760"/>
      <c r="D14" s="1761"/>
      <c r="E14" s="1750" t="s">
        <v>746</v>
      </c>
      <c r="F14" s="1751"/>
      <c r="G14" s="1751"/>
      <c r="H14" s="1751"/>
      <c r="I14" s="1751"/>
      <c r="J14" s="1728" t="e">
        <f>IF(AND(#REF!="Alta",#REF!="Leve"),CONCATENATE("R",#REF!),"")</f>
        <v>#REF!</v>
      </c>
      <c r="K14" s="1729"/>
      <c r="L14" s="1729" t="e">
        <f>IF(AND(#REF!="Alta",#REF!="Leve"),CONCATENATE("R",#REF!),"")</f>
        <v>#REF!</v>
      </c>
      <c r="M14" s="1729"/>
      <c r="N14" s="1729" t="e">
        <f>IF(AND(#REF!="Alta",#REF!="Leve"),CONCATENATE("R",#REF!),"")</f>
        <v>#REF!</v>
      </c>
      <c r="O14" s="1730"/>
      <c r="P14" s="1728" t="e">
        <f>IF(AND(#REF!="Alta",#REF!="Menor"),CONCATENATE("R",#REF!),"")</f>
        <v>#REF!</v>
      </c>
      <c r="Q14" s="1729"/>
      <c r="R14" s="1729" t="e">
        <f>IF(AND(#REF!="Alta",#REF!="Menor"),CONCATENATE("R",#REF!),"")</f>
        <v>#REF!</v>
      </c>
      <c r="S14" s="1729"/>
      <c r="T14" s="1729" t="e">
        <f>IF(AND(#REF!="Alta",#REF!="Menor"),CONCATENATE("R",#REF!),"")</f>
        <v>#REF!</v>
      </c>
      <c r="U14" s="1730"/>
      <c r="V14" s="1746" t="e">
        <f>IF(AND(#REF!="Alta",#REF!="Moderado"),CONCATENATE("R",#REF!),"")</f>
        <v>#REF!</v>
      </c>
      <c r="W14" s="1747"/>
      <c r="X14" s="1747" t="e">
        <f>IF(AND(#REF!="Alta",#REF!="Moderado"),CONCATENATE("R",#REF!),"")</f>
        <v>#REF!</v>
      </c>
      <c r="Y14" s="1747"/>
      <c r="Z14" s="1747" t="e">
        <f>IF(AND(#REF!="Alta",#REF!="Moderado"),CONCATENATE("R",#REF!),"")</f>
        <v>#REF!</v>
      </c>
      <c r="AA14" s="1748"/>
      <c r="AB14" s="1746" t="e">
        <f>IF(AND(#REF!="Alta",#REF!="Mayor"),CONCATENATE("R",#REF!),"")</f>
        <v>#REF!</v>
      </c>
      <c r="AC14" s="1747"/>
      <c r="AD14" s="1747" t="e">
        <f>IF(AND(#REF!="Alta",#REF!="Mayor"),CONCATENATE("R",#REF!),"")</f>
        <v>#REF!</v>
      </c>
      <c r="AE14" s="1747"/>
      <c r="AF14" s="1747" t="e">
        <f>IF(AND(#REF!="Alta",#REF!="Mayor"),CONCATENATE("R",#REF!),"")</f>
        <v>#REF!</v>
      </c>
      <c r="AG14" s="1748"/>
      <c r="AH14" s="1737" t="e">
        <f>IF(AND(#REF!="Alta",#REF!="Catastrófico"),CONCATENATE("R",#REF!),"")</f>
        <v>#REF!</v>
      </c>
      <c r="AI14" s="1738"/>
      <c r="AJ14" s="1738" t="e">
        <f>IF(AND(#REF!="Alta",#REF!="Catastrófico"),CONCATENATE("R",#REF!),"")</f>
        <v>#REF!</v>
      </c>
      <c r="AK14" s="1738"/>
      <c r="AL14" s="1738" t="e">
        <f>IF(AND(#REF!="Alta",#REF!="Catastrófico"),CONCATENATE("R",#REF!),"")</f>
        <v>#REF!</v>
      </c>
      <c r="AM14" s="1739"/>
      <c r="AN14" s="69"/>
      <c r="AO14" s="1771" t="s">
        <v>83</v>
      </c>
      <c r="AP14" s="1772"/>
      <c r="AQ14" s="1772"/>
      <c r="AR14" s="1772"/>
      <c r="AS14" s="1772"/>
      <c r="AT14" s="1773"/>
      <c r="AU14" s="69"/>
      <c r="AV14" s="69"/>
      <c r="AW14" s="69"/>
      <c r="AX14" s="69"/>
      <c r="AY14" s="69"/>
      <c r="AZ14" s="69"/>
      <c r="BA14" s="69"/>
      <c r="BB14" s="69"/>
      <c r="BC14" s="69"/>
      <c r="BD14" s="69"/>
      <c r="BE14" s="69"/>
      <c r="BF14" s="69"/>
      <c r="BG14" s="69"/>
      <c r="BH14" s="69"/>
      <c r="BI14" s="69"/>
      <c r="BJ14" s="69"/>
      <c r="BK14" s="69"/>
      <c r="BL14" s="69"/>
      <c r="BM14" s="69"/>
      <c r="BN14" s="69"/>
      <c r="BO14" s="69"/>
      <c r="BP14" s="69"/>
      <c r="BQ14" s="69"/>
      <c r="BR14" s="69"/>
      <c r="BS14" s="69"/>
      <c r="BT14" s="69"/>
      <c r="BU14" s="69"/>
      <c r="BV14" s="69"/>
      <c r="BW14" s="69"/>
      <c r="BX14" s="69"/>
      <c r="BY14" s="69"/>
      <c r="BZ14" s="69"/>
      <c r="CA14" s="69"/>
      <c r="CB14" s="69"/>
    </row>
    <row r="15" spans="1:99" ht="15" customHeight="1" x14ac:dyDescent="0.25">
      <c r="A15" s="69"/>
      <c r="B15" s="1760"/>
      <c r="C15" s="1760"/>
      <c r="D15" s="1761"/>
      <c r="E15" s="1753"/>
      <c r="F15" s="1754"/>
      <c r="G15" s="1754"/>
      <c r="H15" s="1754"/>
      <c r="I15" s="1754"/>
      <c r="J15" s="1722"/>
      <c r="K15" s="1723"/>
      <c r="L15" s="1723"/>
      <c r="M15" s="1723"/>
      <c r="N15" s="1723"/>
      <c r="O15" s="1724"/>
      <c r="P15" s="1722"/>
      <c r="Q15" s="1723"/>
      <c r="R15" s="1723"/>
      <c r="S15" s="1723"/>
      <c r="T15" s="1723"/>
      <c r="U15" s="1724"/>
      <c r="V15" s="1740"/>
      <c r="W15" s="1741"/>
      <c r="X15" s="1741"/>
      <c r="Y15" s="1741"/>
      <c r="Z15" s="1741"/>
      <c r="AA15" s="1742"/>
      <c r="AB15" s="1740"/>
      <c r="AC15" s="1741"/>
      <c r="AD15" s="1741"/>
      <c r="AE15" s="1741"/>
      <c r="AF15" s="1741"/>
      <c r="AG15" s="1742"/>
      <c r="AH15" s="1731"/>
      <c r="AI15" s="1732"/>
      <c r="AJ15" s="1732"/>
      <c r="AK15" s="1732"/>
      <c r="AL15" s="1732"/>
      <c r="AM15" s="1733"/>
      <c r="AN15" s="69"/>
      <c r="AO15" s="1774"/>
      <c r="AP15" s="1775"/>
      <c r="AQ15" s="1775"/>
      <c r="AR15" s="1775"/>
      <c r="AS15" s="1775"/>
      <c r="AT15" s="1776"/>
      <c r="AU15" s="69"/>
      <c r="AV15" s="69"/>
      <c r="AW15" s="69"/>
      <c r="AX15" s="69"/>
      <c r="AY15" s="69"/>
      <c r="AZ15" s="69"/>
      <c r="BA15" s="69"/>
      <c r="BB15" s="69"/>
      <c r="BC15" s="69"/>
      <c r="BD15" s="69"/>
      <c r="BE15" s="69"/>
      <c r="BF15" s="69"/>
      <c r="BG15" s="69"/>
      <c r="BH15" s="69"/>
      <c r="BI15" s="69"/>
      <c r="BJ15" s="69"/>
      <c r="BK15" s="69"/>
      <c r="BL15" s="69"/>
      <c r="BM15" s="69"/>
      <c r="BN15" s="69"/>
      <c r="BO15" s="69"/>
      <c r="BP15" s="69"/>
      <c r="BQ15" s="69"/>
      <c r="BR15" s="69"/>
      <c r="BS15" s="69"/>
      <c r="BT15" s="69"/>
      <c r="BU15" s="69"/>
      <c r="BV15" s="69"/>
      <c r="BW15" s="69"/>
      <c r="BX15" s="69"/>
      <c r="BY15" s="69"/>
      <c r="BZ15" s="69"/>
      <c r="CA15" s="69"/>
      <c r="CB15" s="69"/>
    </row>
    <row r="16" spans="1:99" ht="15" customHeight="1" x14ac:dyDescent="0.25">
      <c r="A16" s="69"/>
      <c r="B16" s="1760"/>
      <c r="C16" s="1760"/>
      <c r="D16" s="1761"/>
      <c r="E16" s="1753"/>
      <c r="F16" s="1754"/>
      <c r="G16" s="1754"/>
      <c r="H16" s="1754"/>
      <c r="I16" s="1754"/>
      <c r="J16" s="1722" t="e">
        <f>IF(AND(#REF!="Alta",#REF!="Leve"),CONCATENATE("R",#REF!),"")</f>
        <v>#REF!</v>
      </c>
      <c r="K16" s="1723"/>
      <c r="L16" s="1723" t="e">
        <f>IF(AND(#REF!="Alta",#REF!="Leve"),CONCATENATE("R",#REF!),"")</f>
        <v>#REF!</v>
      </c>
      <c r="M16" s="1723"/>
      <c r="N16" s="1723" t="e">
        <f>IF(AND(#REF!="Alta",#REF!="Leve"),CONCATENATE("R",#REF!),"")</f>
        <v>#REF!</v>
      </c>
      <c r="O16" s="1724"/>
      <c r="P16" s="1722" t="e">
        <f>IF(AND(#REF!="Alta",#REF!="Menor"),CONCATENATE("R",#REF!),"")</f>
        <v>#REF!</v>
      </c>
      <c r="Q16" s="1723"/>
      <c r="R16" s="1723" t="e">
        <f>IF(AND(#REF!="Alta",#REF!="Menor"),CONCATENATE("R",#REF!),"")</f>
        <v>#REF!</v>
      </c>
      <c r="S16" s="1723"/>
      <c r="T16" s="1723" t="e">
        <f>IF(AND(#REF!="Alta",#REF!="Menor"),CONCATENATE("R",#REF!),"")</f>
        <v>#REF!</v>
      </c>
      <c r="U16" s="1724"/>
      <c r="V16" s="1740" t="e">
        <f>IF(AND(#REF!="Alta",#REF!="Moderado"),CONCATENATE("R",#REF!),"")</f>
        <v>#REF!</v>
      </c>
      <c r="W16" s="1741"/>
      <c r="X16" s="1741" t="e">
        <f>IF(AND(#REF!="Alta",#REF!="Moderado"),CONCATENATE("R",#REF!),"")</f>
        <v>#REF!</v>
      </c>
      <c r="Y16" s="1741"/>
      <c r="Z16" s="1741" t="e">
        <f>IF(AND(#REF!="Alta",#REF!="Moderado"),CONCATENATE("R",#REF!),"")</f>
        <v>#REF!</v>
      </c>
      <c r="AA16" s="1742"/>
      <c r="AB16" s="1740" t="e">
        <f>IF(AND(#REF!="Alta",#REF!="Mayor"),CONCATENATE("R",#REF!),"")</f>
        <v>#REF!</v>
      </c>
      <c r="AC16" s="1741"/>
      <c r="AD16" s="1741" t="e">
        <f>IF(AND(#REF!="Alta",#REF!="Mayor"),CONCATENATE("R",#REF!),"")</f>
        <v>#REF!</v>
      </c>
      <c r="AE16" s="1741"/>
      <c r="AF16" s="1741" t="e">
        <f>IF(AND(#REF!="Alta",#REF!="Mayor"),CONCATENATE("R",#REF!),"")</f>
        <v>#REF!</v>
      </c>
      <c r="AG16" s="1742"/>
      <c r="AH16" s="1731" t="e">
        <f>IF(AND(#REF!="Alta",#REF!="Catastrófico"),CONCATENATE("R",#REF!),"")</f>
        <v>#REF!</v>
      </c>
      <c r="AI16" s="1732"/>
      <c r="AJ16" s="1732" t="e">
        <f>IF(AND(#REF!="Alta",#REF!="Catastrófico"),CONCATENATE("R",#REF!),"")</f>
        <v>#REF!</v>
      </c>
      <c r="AK16" s="1732"/>
      <c r="AL16" s="1732" t="e">
        <f>IF(AND(#REF!="Alta",#REF!="Catastrófico"),CONCATENATE("R",#REF!),"")</f>
        <v>#REF!</v>
      </c>
      <c r="AM16" s="1733"/>
      <c r="AN16" s="69"/>
      <c r="AO16" s="1774"/>
      <c r="AP16" s="1775"/>
      <c r="AQ16" s="1775"/>
      <c r="AR16" s="1775"/>
      <c r="AS16" s="1775"/>
      <c r="AT16" s="1776"/>
      <c r="AU16" s="69"/>
      <c r="AV16" s="69"/>
      <c r="AW16" s="69"/>
      <c r="AX16" s="69"/>
      <c r="AY16" s="69"/>
      <c r="AZ16" s="69"/>
      <c r="BA16" s="69"/>
      <c r="BB16" s="69"/>
      <c r="BC16" s="69"/>
      <c r="BD16" s="69"/>
      <c r="BE16" s="69"/>
      <c r="BF16" s="69"/>
      <c r="BG16" s="69"/>
      <c r="BH16" s="69"/>
      <c r="BI16" s="69"/>
      <c r="BJ16" s="69"/>
      <c r="BK16" s="69"/>
      <c r="BL16" s="69"/>
      <c r="BM16" s="69"/>
      <c r="BN16" s="69"/>
      <c r="BO16" s="69"/>
      <c r="BP16" s="69"/>
      <c r="BQ16" s="69"/>
      <c r="BR16" s="69"/>
      <c r="BS16" s="69"/>
      <c r="BT16" s="69"/>
      <c r="BU16" s="69"/>
      <c r="BV16" s="69"/>
      <c r="BW16" s="69"/>
      <c r="BX16" s="69"/>
      <c r="BY16" s="69"/>
      <c r="BZ16" s="69"/>
      <c r="CA16" s="69"/>
      <c r="CB16" s="69"/>
    </row>
    <row r="17" spans="1:80" ht="15" customHeight="1" x14ac:dyDescent="0.25">
      <c r="A17" s="69"/>
      <c r="B17" s="1760"/>
      <c r="C17" s="1760"/>
      <c r="D17" s="1761"/>
      <c r="E17" s="1753"/>
      <c r="F17" s="1754"/>
      <c r="G17" s="1754"/>
      <c r="H17" s="1754"/>
      <c r="I17" s="1754"/>
      <c r="J17" s="1722"/>
      <c r="K17" s="1723"/>
      <c r="L17" s="1723"/>
      <c r="M17" s="1723"/>
      <c r="N17" s="1723"/>
      <c r="O17" s="1724"/>
      <c r="P17" s="1722"/>
      <c r="Q17" s="1723"/>
      <c r="R17" s="1723"/>
      <c r="S17" s="1723"/>
      <c r="T17" s="1723"/>
      <c r="U17" s="1724"/>
      <c r="V17" s="1740"/>
      <c r="W17" s="1741"/>
      <c r="X17" s="1741"/>
      <c r="Y17" s="1741"/>
      <c r="Z17" s="1741"/>
      <c r="AA17" s="1742"/>
      <c r="AB17" s="1740"/>
      <c r="AC17" s="1741"/>
      <c r="AD17" s="1741"/>
      <c r="AE17" s="1741"/>
      <c r="AF17" s="1741"/>
      <c r="AG17" s="1742"/>
      <c r="AH17" s="1731"/>
      <c r="AI17" s="1732"/>
      <c r="AJ17" s="1732"/>
      <c r="AK17" s="1732"/>
      <c r="AL17" s="1732"/>
      <c r="AM17" s="1733"/>
      <c r="AN17" s="69"/>
      <c r="AO17" s="1774"/>
      <c r="AP17" s="1775"/>
      <c r="AQ17" s="1775"/>
      <c r="AR17" s="1775"/>
      <c r="AS17" s="1775"/>
      <c r="AT17" s="1776"/>
      <c r="AU17" s="69"/>
      <c r="AV17" s="69"/>
      <c r="AW17" s="69"/>
      <c r="AX17" s="69"/>
      <c r="AY17" s="69"/>
      <c r="AZ17" s="69"/>
      <c r="BA17" s="69"/>
      <c r="BB17" s="69"/>
      <c r="BC17" s="69"/>
      <c r="BD17" s="69"/>
      <c r="BE17" s="69"/>
      <c r="BF17" s="69"/>
      <c r="BG17" s="69"/>
      <c r="BH17" s="69"/>
      <c r="BI17" s="69"/>
      <c r="BJ17" s="69"/>
      <c r="BK17" s="69"/>
      <c r="BL17" s="69"/>
      <c r="BM17" s="69"/>
      <c r="BN17" s="69"/>
      <c r="BO17" s="69"/>
      <c r="BP17" s="69"/>
      <c r="BQ17" s="69"/>
      <c r="BR17" s="69"/>
      <c r="BS17" s="69"/>
      <c r="BT17" s="69"/>
      <c r="BU17" s="69"/>
      <c r="BV17" s="69"/>
      <c r="BW17" s="69"/>
      <c r="BX17" s="69"/>
      <c r="BY17" s="69"/>
      <c r="BZ17" s="69"/>
      <c r="CA17" s="69"/>
      <c r="CB17" s="69"/>
    </row>
    <row r="18" spans="1:80" ht="15" customHeight="1" x14ac:dyDescent="0.25">
      <c r="A18" s="69"/>
      <c r="B18" s="1760"/>
      <c r="C18" s="1760"/>
      <c r="D18" s="1761"/>
      <c r="E18" s="1753"/>
      <c r="F18" s="1754"/>
      <c r="G18" s="1754"/>
      <c r="H18" s="1754"/>
      <c r="I18" s="1754"/>
      <c r="J18" s="1722" t="e">
        <f>IF(AND(#REF!="Alta",#REF!="Leve"),CONCATENATE("R",#REF!),"")</f>
        <v>#REF!</v>
      </c>
      <c r="K18" s="1723"/>
      <c r="L18" s="1723" t="e">
        <f>IF(AND(#REF!="Alta",#REF!="Leve"),CONCATENATE("R",#REF!),"")</f>
        <v>#REF!</v>
      </c>
      <c r="M18" s="1723"/>
      <c r="N18" s="1723" t="e">
        <f>IF(AND(#REF!="Alta",#REF!="Leve"),CONCATENATE("R",#REF!),"")</f>
        <v>#REF!</v>
      </c>
      <c r="O18" s="1724"/>
      <c r="P18" s="1722" t="e">
        <f>IF(AND(#REF!="Alta",#REF!="Menor"),CONCATENATE("R",#REF!),"")</f>
        <v>#REF!</v>
      </c>
      <c r="Q18" s="1723"/>
      <c r="R18" s="1723" t="e">
        <f>IF(AND(#REF!="Alta",#REF!="Menor"),CONCATENATE("R",#REF!),"")</f>
        <v>#REF!</v>
      </c>
      <c r="S18" s="1723"/>
      <c r="T18" s="1723" t="e">
        <f>IF(AND(#REF!="Alta",#REF!="Menor"),CONCATENATE("R",#REF!),"")</f>
        <v>#REF!</v>
      </c>
      <c r="U18" s="1724"/>
      <c r="V18" s="1740" t="e">
        <f>IF(AND(#REF!="Alta",#REF!="Moderado"),CONCATENATE("R",#REF!),"")</f>
        <v>#REF!</v>
      </c>
      <c r="W18" s="1741"/>
      <c r="X18" s="1741" t="e">
        <f>IF(AND(#REF!="Alta",#REF!="Moderado"),CONCATENATE("R",#REF!),"")</f>
        <v>#REF!</v>
      </c>
      <c r="Y18" s="1741"/>
      <c r="Z18" s="1741" t="e">
        <f>IF(AND(#REF!="Alta",#REF!="Moderado"),CONCATENATE("R",#REF!),"")</f>
        <v>#REF!</v>
      </c>
      <c r="AA18" s="1742"/>
      <c r="AB18" s="1740" t="e">
        <f>IF(AND(#REF!="Alta",#REF!="Mayor"),CONCATENATE("R",#REF!),"")</f>
        <v>#REF!</v>
      </c>
      <c r="AC18" s="1741"/>
      <c r="AD18" s="1741" t="e">
        <f>IF(AND(#REF!="Alta",#REF!="Mayor"),CONCATENATE("R",#REF!),"")</f>
        <v>#REF!</v>
      </c>
      <c r="AE18" s="1741"/>
      <c r="AF18" s="1741" t="e">
        <f>IF(AND(#REF!="Alta",#REF!="Mayor"),CONCATENATE("R",#REF!),"")</f>
        <v>#REF!</v>
      </c>
      <c r="AG18" s="1742"/>
      <c r="AH18" s="1731" t="e">
        <f>IF(AND(#REF!="Alta",#REF!="Catastrófico"),CONCATENATE("R",#REF!),"")</f>
        <v>#REF!</v>
      </c>
      <c r="AI18" s="1732"/>
      <c r="AJ18" s="1732" t="e">
        <f>IF(AND(#REF!="Alta",#REF!="Catastrófico"),CONCATENATE("R",#REF!),"")</f>
        <v>#REF!</v>
      </c>
      <c r="AK18" s="1732"/>
      <c r="AL18" s="1732" t="e">
        <f>IF(AND(#REF!="Alta",#REF!="Catastrófico"),CONCATENATE("R",#REF!),"")</f>
        <v>#REF!</v>
      </c>
      <c r="AM18" s="1733"/>
      <c r="AN18" s="69"/>
      <c r="AO18" s="1774"/>
      <c r="AP18" s="1775"/>
      <c r="AQ18" s="1775"/>
      <c r="AR18" s="1775"/>
      <c r="AS18" s="1775"/>
      <c r="AT18" s="1776"/>
      <c r="AU18" s="69"/>
      <c r="AV18" s="69"/>
      <c r="AW18" s="69"/>
      <c r="AX18" s="69"/>
      <c r="AY18" s="69"/>
      <c r="AZ18" s="69"/>
      <c r="BA18" s="69"/>
      <c r="BB18" s="69"/>
      <c r="BC18" s="69"/>
      <c r="BD18" s="69"/>
      <c r="BE18" s="69"/>
      <c r="BF18" s="69"/>
      <c r="BG18" s="69"/>
      <c r="BH18" s="69"/>
      <c r="BI18" s="69"/>
      <c r="BJ18" s="69"/>
      <c r="BK18" s="69"/>
      <c r="BL18" s="69"/>
      <c r="BM18" s="69"/>
      <c r="BN18" s="69"/>
      <c r="BO18" s="69"/>
      <c r="BP18" s="69"/>
      <c r="BQ18" s="69"/>
      <c r="BR18" s="69"/>
      <c r="BS18" s="69"/>
      <c r="BT18" s="69"/>
      <c r="BU18" s="69"/>
      <c r="BV18" s="69"/>
      <c r="BW18" s="69"/>
      <c r="BX18" s="69"/>
      <c r="BY18" s="69"/>
      <c r="BZ18" s="69"/>
      <c r="CA18" s="69"/>
      <c r="CB18" s="69"/>
    </row>
    <row r="19" spans="1:80" ht="15" customHeight="1" x14ac:dyDescent="0.25">
      <c r="A19" s="69"/>
      <c r="B19" s="1760"/>
      <c r="C19" s="1760"/>
      <c r="D19" s="1761"/>
      <c r="E19" s="1753"/>
      <c r="F19" s="1754"/>
      <c r="G19" s="1754"/>
      <c r="H19" s="1754"/>
      <c r="I19" s="1754"/>
      <c r="J19" s="1722"/>
      <c r="K19" s="1723"/>
      <c r="L19" s="1723"/>
      <c r="M19" s="1723"/>
      <c r="N19" s="1723"/>
      <c r="O19" s="1724"/>
      <c r="P19" s="1722"/>
      <c r="Q19" s="1723"/>
      <c r="R19" s="1723"/>
      <c r="S19" s="1723"/>
      <c r="T19" s="1723"/>
      <c r="U19" s="1724"/>
      <c r="V19" s="1740"/>
      <c r="W19" s="1741"/>
      <c r="X19" s="1741"/>
      <c r="Y19" s="1741"/>
      <c r="Z19" s="1741"/>
      <c r="AA19" s="1742"/>
      <c r="AB19" s="1740"/>
      <c r="AC19" s="1741"/>
      <c r="AD19" s="1741"/>
      <c r="AE19" s="1741"/>
      <c r="AF19" s="1741"/>
      <c r="AG19" s="1742"/>
      <c r="AH19" s="1731"/>
      <c r="AI19" s="1732"/>
      <c r="AJ19" s="1732"/>
      <c r="AK19" s="1732"/>
      <c r="AL19" s="1732"/>
      <c r="AM19" s="1733"/>
      <c r="AN19" s="69"/>
      <c r="AO19" s="1774"/>
      <c r="AP19" s="1775"/>
      <c r="AQ19" s="1775"/>
      <c r="AR19" s="1775"/>
      <c r="AS19" s="1775"/>
      <c r="AT19" s="1776"/>
      <c r="AU19" s="69"/>
      <c r="AV19" s="69"/>
      <c r="AW19" s="69"/>
      <c r="AX19" s="69"/>
      <c r="AY19" s="69"/>
      <c r="AZ19" s="69"/>
      <c r="BA19" s="69"/>
      <c r="BB19" s="69"/>
      <c r="BC19" s="69"/>
      <c r="BD19" s="69"/>
      <c r="BE19" s="69"/>
      <c r="BF19" s="69"/>
      <c r="BG19" s="69"/>
      <c r="BH19" s="69"/>
      <c r="BI19" s="69"/>
      <c r="BJ19" s="69"/>
      <c r="BK19" s="69"/>
      <c r="BL19" s="69"/>
      <c r="BM19" s="69"/>
      <c r="BN19" s="69"/>
      <c r="BO19" s="69"/>
      <c r="BP19" s="69"/>
      <c r="BQ19" s="69"/>
      <c r="BR19" s="69"/>
      <c r="BS19" s="69"/>
      <c r="BT19" s="69"/>
      <c r="BU19" s="69"/>
      <c r="BV19" s="69"/>
      <c r="BW19" s="69"/>
      <c r="BX19" s="69"/>
      <c r="BY19" s="69"/>
      <c r="BZ19" s="69"/>
      <c r="CA19" s="69"/>
      <c r="CB19" s="69"/>
    </row>
    <row r="20" spans="1:80" ht="15" customHeight="1" x14ac:dyDescent="0.25">
      <c r="A20" s="69"/>
      <c r="B20" s="1760"/>
      <c r="C20" s="1760"/>
      <c r="D20" s="1761"/>
      <c r="E20" s="1753"/>
      <c r="F20" s="1754"/>
      <c r="G20" s="1754"/>
      <c r="H20" s="1754"/>
      <c r="I20" s="1754"/>
      <c r="J20" s="1722" t="e">
        <f>IF(AND(#REF!="Alta",#REF!="Leve"),CONCATENATE("R",#REF!),"")</f>
        <v>#REF!</v>
      </c>
      <c r="K20" s="1723"/>
      <c r="L20" s="1723" t="e">
        <f>IF(AND(#REF!="Alta",#REF!="Leve"),CONCATENATE("R",#REF!),"")</f>
        <v>#REF!</v>
      </c>
      <c r="M20" s="1723"/>
      <c r="N20" s="1723" t="e">
        <f>IF(AND(#REF!="Alta",#REF!="Leve"),CONCATENATE("R",#REF!),"")</f>
        <v>#REF!</v>
      </c>
      <c r="O20" s="1724"/>
      <c r="P20" s="1722" t="e">
        <f>IF(AND(#REF!="Alta",#REF!="Menor"),CONCATENATE("R",#REF!),"")</f>
        <v>#REF!</v>
      </c>
      <c r="Q20" s="1723"/>
      <c r="R20" s="1723" t="e">
        <f>IF(AND(#REF!="Alta",#REF!="Menor"),CONCATENATE("R",#REF!),"")</f>
        <v>#REF!</v>
      </c>
      <c r="S20" s="1723"/>
      <c r="T20" s="1723" t="e">
        <f>IF(AND(#REF!="Alta",#REF!="Menor"),CONCATENATE("R",#REF!),"")</f>
        <v>#REF!</v>
      </c>
      <c r="U20" s="1724"/>
      <c r="V20" s="1740" t="e">
        <f>IF(AND(#REF!="Alta",#REF!="Moderado"),CONCATENATE("R",#REF!),"")</f>
        <v>#REF!</v>
      </c>
      <c r="W20" s="1741"/>
      <c r="X20" s="1741" t="e">
        <f>IF(AND(#REF!="Alta",#REF!="Moderado"),CONCATENATE("R",#REF!),"")</f>
        <v>#REF!</v>
      </c>
      <c r="Y20" s="1741"/>
      <c r="Z20" s="1741" t="e">
        <f>IF(AND(#REF!="Alta",#REF!="Moderado"),CONCATENATE("R",#REF!),"")</f>
        <v>#REF!</v>
      </c>
      <c r="AA20" s="1742"/>
      <c r="AB20" s="1740" t="e">
        <f>IF(AND(#REF!="Alta",#REF!="Mayor"),CONCATENATE("R",#REF!),"")</f>
        <v>#REF!</v>
      </c>
      <c r="AC20" s="1741"/>
      <c r="AD20" s="1741" t="e">
        <f>IF(AND(#REF!="Alta",#REF!="Mayor"),CONCATENATE("R",#REF!),"")</f>
        <v>#REF!</v>
      </c>
      <c r="AE20" s="1741"/>
      <c r="AF20" s="1741" t="e">
        <f>IF(AND(#REF!="Alta",#REF!="Mayor"),CONCATENATE("R",#REF!),"")</f>
        <v>#REF!</v>
      </c>
      <c r="AG20" s="1742"/>
      <c r="AH20" s="1731" t="e">
        <f>IF(AND(#REF!="Alta",#REF!="Catastrófico"),CONCATENATE("R",#REF!),"")</f>
        <v>#REF!</v>
      </c>
      <c r="AI20" s="1732"/>
      <c r="AJ20" s="1732" t="e">
        <f>IF(AND(#REF!="Alta",#REF!="Catastrófico"),CONCATENATE("R",#REF!),"")</f>
        <v>#REF!</v>
      </c>
      <c r="AK20" s="1732"/>
      <c r="AL20" s="1732" t="e">
        <f>IF(AND(#REF!="Alta",#REF!="Catastrófico"),CONCATENATE("R",#REF!),"")</f>
        <v>#REF!</v>
      </c>
      <c r="AM20" s="1733"/>
      <c r="AN20" s="69"/>
      <c r="AO20" s="1774"/>
      <c r="AP20" s="1775"/>
      <c r="AQ20" s="1775"/>
      <c r="AR20" s="1775"/>
      <c r="AS20" s="1775"/>
      <c r="AT20" s="1776"/>
      <c r="AU20" s="69"/>
      <c r="AV20" s="69"/>
      <c r="AW20" s="69"/>
      <c r="AX20" s="69"/>
      <c r="AY20" s="69"/>
      <c r="AZ20" s="69"/>
      <c r="BA20" s="69"/>
      <c r="BB20" s="69"/>
      <c r="BC20" s="69"/>
      <c r="BD20" s="69"/>
      <c r="BE20" s="69"/>
      <c r="BF20" s="69"/>
      <c r="BG20" s="69"/>
      <c r="BH20" s="69"/>
      <c r="BI20" s="69"/>
      <c r="BJ20" s="69"/>
      <c r="BK20" s="69"/>
      <c r="BL20" s="69"/>
      <c r="BM20" s="69"/>
      <c r="BN20" s="69"/>
      <c r="BO20" s="69"/>
      <c r="BP20" s="69"/>
      <c r="BQ20" s="69"/>
      <c r="BR20" s="69"/>
      <c r="BS20" s="69"/>
      <c r="BT20" s="69"/>
      <c r="BU20" s="69"/>
      <c r="BV20" s="69"/>
      <c r="BW20" s="69"/>
      <c r="BX20" s="69"/>
      <c r="BY20" s="69"/>
      <c r="BZ20" s="69"/>
      <c r="CA20" s="69"/>
      <c r="CB20" s="69"/>
    </row>
    <row r="21" spans="1:80" ht="15.75" customHeight="1" thickBot="1" x14ac:dyDescent="0.3">
      <c r="A21" s="69"/>
      <c r="B21" s="1760"/>
      <c r="C21" s="1760"/>
      <c r="D21" s="1761"/>
      <c r="E21" s="1756"/>
      <c r="F21" s="1757"/>
      <c r="G21" s="1757"/>
      <c r="H21" s="1757"/>
      <c r="I21" s="1757"/>
      <c r="J21" s="1725"/>
      <c r="K21" s="1726"/>
      <c r="L21" s="1726"/>
      <c r="M21" s="1726"/>
      <c r="N21" s="1726"/>
      <c r="O21" s="1727"/>
      <c r="P21" s="1725"/>
      <c r="Q21" s="1726"/>
      <c r="R21" s="1726"/>
      <c r="S21" s="1726"/>
      <c r="T21" s="1726"/>
      <c r="U21" s="1727"/>
      <c r="V21" s="1743"/>
      <c r="W21" s="1744"/>
      <c r="X21" s="1744"/>
      <c r="Y21" s="1744"/>
      <c r="Z21" s="1744"/>
      <c r="AA21" s="1745"/>
      <c r="AB21" s="1743"/>
      <c r="AC21" s="1744"/>
      <c r="AD21" s="1744"/>
      <c r="AE21" s="1744"/>
      <c r="AF21" s="1744"/>
      <c r="AG21" s="1745"/>
      <c r="AH21" s="1734"/>
      <c r="AI21" s="1735"/>
      <c r="AJ21" s="1735"/>
      <c r="AK21" s="1735"/>
      <c r="AL21" s="1735"/>
      <c r="AM21" s="1736"/>
      <c r="AN21" s="69"/>
      <c r="AO21" s="1777"/>
      <c r="AP21" s="1778"/>
      <c r="AQ21" s="1778"/>
      <c r="AR21" s="1778"/>
      <c r="AS21" s="1778"/>
      <c r="AT21" s="1779"/>
      <c r="AU21" s="69"/>
      <c r="AV21" s="69"/>
      <c r="AW21" s="69"/>
      <c r="AX21" s="69"/>
      <c r="AY21" s="69"/>
      <c r="AZ21" s="69"/>
      <c r="BA21" s="69"/>
      <c r="BB21" s="69"/>
      <c r="BC21" s="69"/>
      <c r="BD21" s="69"/>
      <c r="BE21" s="69"/>
      <c r="BF21" s="69"/>
      <c r="BG21" s="69"/>
      <c r="BH21" s="69"/>
      <c r="BI21" s="69"/>
      <c r="BJ21" s="69"/>
      <c r="BK21" s="69"/>
      <c r="BL21" s="69"/>
      <c r="BM21" s="69"/>
      <c r="BN21" s="69"/>
      <c r="BO21" s="69"/>
      <c r="BP21" s="69"/>
      <c r="BQ21" s="69"/>
      <c r="BR21" s="69"/>
      <c r="BS21" s="69"/>
      <c r="BT21" s="69"/>
      <c r="BU21" s="69"/>
      <c r="BV21" s="69"/>
      <c r="BW21" s="69"/>
      <c r="BX21" s="69"/>
      <c r="BY21" s="69"/>
      <c r="BZ21" s="69"/>
      <c r="CA21" s="69"/>
      <c r="CB21" s="69"/>
    </row>
    <row r="22" spans="1:80" x14ac:dyDescent="0.25">
      <c r="A22" s="69"/>
      <c r="B22" s="1760"/>
      <c r="C22" s="1760"/>
      <c r="D22" s="1761"/>
      <c r="E22" s="1750" t="s">
        <v>747</v>
      </c>
      <c r="F22" s="1751"/>
      <c r="G22" s="1751"/>
      <c r="H22" s="1751"/>
      <c r="I22" s="1752"/>
      <c r="J22" s="1728" t="e">
        <f>IF(AND(#REF!="Media",#REF!="Leve"),CONCATENATE("R",#REF!),"")</f>
        <v>#REF!</v>
      </c>
      <c r="K22" s="1729"/>
      <c r="L22" s="1729" t="e">
        <f>IF(AND(#REF!="Media",#REF!="Leve"),CONCATENATE("R",#REF!),"")</f>
        <v>#REF!</v>
      </c>
      <c r="M22" s="1729"/>
      <c r="N22" s="1729" t="e">
        <f>IF(AND(#REF!="Media",#REF!="Leve"),CONCATENATE("R",#REF!),"")</f>
        <v>#REF!</v>
      </c>
      <c r="O22" s="1730"/>
      <c r="P22" s="1728" t="e">
        <f>IF(AND(#REF!="Media",#REF!="Menor"),CONCATENATE("R",#REF!),"")</f>
        <v>#REF!</v>
      </c>
      <c r="Q22" s="1729"/>
      <c r="R22" s="1729" t="e">
        <f>IF(AND(#REF!="Media",#REF!="Menor"),CONCATENATE("R",#REF!),"")</f>
        <v>#REF!</v>
      </c>
      <c r="S22" s="1729"/>
      <c r="T22" s="1729" t="e">
        <f>IF(AND(#REF!="Media",#REF!="Menor"),CONCATENATE("R",#REF!),"")</f>
        <v>#REF!</v>
      </c>
      <c r="U22" s="1730"/>
      <c r="V22" s="1728" t="e">
        <f>IF(AND(#REF!="Media",#REF!="Moderado"),CONCATENATE("R",#REF!),"")</f>
        <v>#REF!</v>
      </c>
      <c r="W22" s="1729"/>
      <c r="X22" s="1729" t="e">
        <f>IF(AND(#REF!="Media",#REF!="Moderado"),CONCATENATE("R",#REF!),"")</f>
        <v>#REF!</v>
      </c>
      <c r="Y22" s="1729"/>
      <c r="Z22" s="1729" t="e">
        <f>IF(AND(#REF!="Media",#REF!="Moderado"),CONCATENATE("R",#REF!),"")</f>
        <v>#REF!</v>
      </c>
      <c r="AA22" s="1730"/>
      <c r="AB22" s="1746" t="e">
        <f>IF(AND(#REF!="Media",#REF!="Mayor"),CONCATENATE("R",#REF!),"")</f>
        <v>#REF!</v>
      </c>
      <c r="AC22" s="1747"/>
      <c r="AD22" s="1747" t="e">
        <f>IF(AND(#REF!="Media",#REF!="Mayor"),CONCATENATE("R",#REF!),"")</f>
        <v>#REF!</v>
      </c>
      <c r="AE22" s="1747"/>
      <c r="AF22" s="1747" t="e">
        <f>IF(AND(#REF!="Media",#REF!="Mayor"),CONCATENATE("R",#REF!),"")</f>
        <v>#REF!</v>
      </c>
      <c r="AG22" s="1748"/>
      <c r="AH22" s="1737" t="e">
        <f>IF(AND(#REF!="Media",#REF!="Catastrófico"),CONCATENATE("R",#REF!),"")</f>
        <v>#REF!</v>
      </c>
      <c r="AI22" s="1738"/>
      <c r="AJ22" s="1738" t="e">
        <f>IF(AND(#REF!="Media",#REF!="Catastrófico"),CONCATENATE("R",#REF!),"")</f>
        <v>#REF!</v>
      </c>
      <c r="AK22" s="1738"/>
      <c r="AL22" s="1738" t="e">
        <f>IF(AND(#REF!="Media",#REF!="Catastrófico"),CONCATENATE("R",#REF!),"")</f>
        <v>#REF!</v>
      </c>
      <c r="AM22" s="1739"/>
      <c r="AN22" s="69"/>
      <c r="AO22" s="1780" t="s">
        <v>105</v>
      </c>
      <c r="AP22" s="1781"/>
      <c r="AQ22" s="1781"/>
      <c r="AR22" s="1781"/>
      <c r="AS22" s="1781"/>
      <c r="AT22" s="1782"/>
      <c r="AU22" s="69"/>
      <c r="AV22" s="69"/>
      <c r="AW22" s="69"/>
      <c r="AX22" s="69"/>
      <c r="AY22" s="69"/>
      <c r="AZ22" s="69"/>
      <c r="BA22" s="69"/>
      <c r="BB22" s="69"/>
      <c r="BC22" s="69"/>
      <c r="BD22" s="69"/>
      <c r="BE22" s="69"/>
      <c r="BF22" s="69"/>
      <c r="BG22" s="69"/>
      <c r="BH22" s="69"/>
      <c r="BI22" s="69"/>
      <c r="BJ22" s="69"/>
      <c r="BK22" s="69"/>
      <c r="BL22" s="69"/>
      <c r="BM22" s="69"/>
      <c r="BN22" s="69"/>
      <c r="BO22" s="69"/>
      <c r="BP22" s="69"/>
      <c r="BQ22" s="69"/>
      <c r="BR22" s="69"/>
      <c r="BS22" s="69"/>
      <c r="BT22" s="69"/>
      <c r="BU22" s="69"/>
      <c r="BV22" s="69"/>
      <c r="BW22" s="69"/>
      <c r="BX22" s="69"/>
      <c r="BY22" s="69"/>
      <c r="BZ22" s="69"/>
      <c r="CA22" s="69"/>
      <c r="CB22" s="69"/>
    </row>
    <row r="23" spans="1:80" x14ac:dyDescent="0.25">
      <c r="A23" s="69"/>
      <c r="B23" s="1760"/>
      <c r="C23" s="1760"/>
      <c r="D23" s="1761"/>
      <c r="E23" s="1753"/>
      <c r="F23" s="1754"/>
      <c r="G23" s="1754"/>
      <c r="H23" s="1754"/>
      <c r="I23" s="1755"/>
      <c r="J23" s="1722"/>
      <c r="K23" s="1723"/>
      <c r="L23" s="1723"/>
      <c r="M23" s="1723"/>
      <c r="N23" s="1723"/>
      <c r="O23" s="1724"/>
      <c r="P23" s="1722"/>
      <c r="Q23" s="1723"/>
      <c r="R23" s="1723"/>
      <c r="S23" s="1723"/>
      <c r="T23" s="1723"/>
      <c r="U23" s="1724"/>
      <c r="V23" s="1722"/>
      <c r="W23" s="1723"/>
      <c r="X23" s="1723"/>
      <c r="Y23" s="1723"/>
      <c r="Z23" s="1723"/>
      <c r="AA23" s="1724"/>
      <c r="AB23" s="1740"/>
      <c r="AC23" s="1741"/>
      <c r="AD23" s="1741"/>
      <c r="AE23" s="1741"/>
      <c r="AF23" s="1741"/>
      <c r="AG23" s="1742"/>
      <c r="AH23" s="1731"/>
      <c r="AI23" s="1732"/>
      <c r="AJ23" s="1732"/>
      <c r="AK23" s="1732"/>
      <c r="AL23" s="1732"/>
      <c r="AM23" s="1733"/>
      <c r="AN23" s="69"/>
      <c r="AO23" s="1783"/>
      <c r="AP23" s="1784"/>
      <c r="AQ23" s="1784"/>
      <c r="AR23" s="1784"/>
      <c r="AS23" s="1784"/>
      <c r="AT23" s="1785"/>
      <c r="AU23" s="69"/>
      <c r="AV23" s="69"/>
      <c r="AW23" s="69"/>
      <c r="AX23" s="69"/>
      <c r="AY23" s="69"/>
      <c r="AZ23" s="69"/>
      <c r="BA23" s="69"/>
      <c r="BB23" s="69"/>
      <c r="BC23" s="69"/>
      <c r="BD23" s="69"/>
      <c r="BE23" s="69"/>
      <c r="BF23" s="69"/>
      <c r="BG23" s="69"/>
      <c r="BH23" s="69"/>
      <c r="BI23" s="69"/>
      <c r="BJ23" s="69"/>
      <c r="BK23" s="69"/>
      <c r="BL23" s="69"/>
      <c r="BM23" s="69"/>
      <c r="BN23" s="69"/>
      <c r="BO23" s="69"/>
      <c r="BP23" s="69"/>
      <c r="BQ23" s="69"/>
      <c r="BR23" s="69"/>
      <c r="BS23" s="69"/>
      <c r="BT23" s="69"/>
      <c r="BU23" s="69"/>
      <c r="BV23" s="69"/>
      <c r="BW23" s="69"/>
      <c r="BX23" s="69"/>
      <c r="BY23" s="69"/>
      <c r="BZ23" s="69"/>
      <c r="CA23" s="69"/>
      <c r="CB23" s="69"/>
    </row>
    <row r="24" spans="1:80" x14ac:dyDescent="0.25">
      <c r="A24" s="69"/>
      <c r="B24" s="1760"/>
      <c r="C24" s="1760"/>
      <c r="D24" s="1761"/>
      <c r="E24" s="1753"/>
      <c r="F24" s="1754"/>
      <c r="G24" s="1754"/>
      <c r="H24" s="1754"/>
      <c r="I24" s="1755"/>
      <c r="J24" s="1722" t="e">
        <f>IF(AND(#REF!="Media",#REF!="Leve"),CONCATENATE("R",#REF!),"")</f>
        <v>#REF!</v>
      </c>
      <c r="K24" s="1723"/>
      <c r="L24" s="1723" t="e">
        <f>IF(AND(#REF!="Media",#REF!="Leve"),CONCATENATE("R",#REF!),"")</f>
        <v>#REF!</v>
      </c>
      <c r="M24" s="1723"/>
      <c r="N24" s="1723" t="e">
        <f>IF(AND(#REF!="Media",#REF!="Leve"),CONCATENATE("R",#REF!),"")</f>
        <v>#REF!</v>
      </c>
      <c r="O24" s="1724"/>
      <c r="P24" s="1722" t="e">
        <f>IF(AND(#REF!="Media",#REF!="Menor"),CONCATENATE("R",#REF!),"")</f>
        <v>#REF!</v>
      </c>
      <c r="Q24" s="1723"/>
      <c r="R24" s="1723" t="e">
        <f>IF(AND(#REF!="Media",#REF!="Menor"),CONCATENATE("R",#REF!),"")</f>
        <v>#REF!</v>
      </c>
      <c r="S24" s="1723"/>
      <c r="T24" s="1723" t="e">
        <f>IF(AND(#REF!="Media",#REF!="Menor"),CONCATENATE("R",#REF!),"")</f>
        <v>#REF!</v>
      </c>
      <c r="U24" s="1724"/>
      <c r="V24" s="1722" t="e">
        <f>IF(AND(#REF!="Media",#REF!="Moderado"),CONCATENATE("R",#REF!),"")</f>
        <v>#REF!</v>
      </c>
      <c r="W24" s="1723"/>
      <c r="X24" s="1723" t="e">
        <f>IF(AND(#REF!="Media",#REF!="Moderado"),CONCATENATE("R",#REF!),"")</f>
        <v>#REF!</v>
      </c>
      <c r="Y24" s="1723"/>
      <c r="Z24" s="1723" t="e">
        <f>IF(AND(#REF!="Media",#REF!="Moderado"),CONCATENATE("R",#REF!),"")</f>
        <v>#REF!</v>
      </c>
      <c r="AA24" s="1724"/>
      <c r="AB24" s="1740" t="e">
        <f>IF(AND(#REF!="Media",#REF!="Mayor"),CONCATENATE("R",#REF!),"")</f>
        <v>#REF!</v>
      </c>
      <c r="AC24" s="1741"/>
      <c r="AD24" s="1741" t="e">
        <f>IF(AND(#REF!="Media",#REF!="Mayor"),CONCATENATE("R",#REF!),"")</f>
        <v>#REF!</v>
      </c>
      <c r="AE24" s="1741"/>
      <c r="AF24" s="1741" t="e">
        <f>IF(AND(#REF!="Media",#REF!="Mayor"),CONCATENATE("R",#REF!),"")</f>
        <v>#REF!</v>
      </c>
      <c r="AG24" s="1742"/>
      <c r="AH24" s="1731" t="e">
        <f>IF(AND(#REF!="Media",#REF!="Catastrófico"),CONCATENATE("R",#REF!),"")</f>
        <v>#REF!</v>
      </c>
      <c r="AI24" s="1732"/>
      <c r="AJ24" s="1732" t="e">
        <f>IF(AND(#REF!="Media",#REF!="Catastrófico"),CONCATENATE("R",#REF!),"")</f>
        <v>#REF!</v>
      </c>
      <c r="AK24" s="1732"/>
      <c r="AL24" s="1732" t="e">
        <f>IF(AND(#REF!="Media",#REF!="Catastrófico"),CONCATENATE("R",#REF!),"")</f>
        <v>#REF!</v>
      </c>
      <c r="AM24" s="1733"/>
      <c r="AN24" s="69"/>
      <c r="AO24" s="1783"/>
      <c r="AP24" s="1784"/>
      <c r="AQ24" s="1784"/>
      <c r="AR24" s="1784"/>
      <c r="AS24" s="1784"/>
      <c r="AT24" s="1785"/>
      <c r="AU24" s="69"/>
      <c r="AV24" s="69"/>
      <c r="AW24" s="69"/>
      <c r="AX24" s="69"/>
      <c r="AY24" s="69"/>
      <c r="AZ24" s="69"/>
      <c r="BA24" s="69"/>
      <c r="BB24" s="69"/>
      <c r="BC24" s="69"/>
      <c r="BD24" s="69"/>
      <c r="BE24" s="69"/>
      <c r="BF24" s="69"/>
      <c r="BG24" s="69"/>
      <c r="BH24" s="69"/>
      <c r="BI24" s="69"/>
      <c r="BJ24" s="69"/>
      <c r="BK24" s="69"/>
      <c r="BL24" s="69"/>
      <c r="BM24" s="69"/>
      <c r="BN24" s="69"/>
      <c r="BO24" s="69"/>
      <c r="BP24" s="69"/>
      <c r="BQ24" s="69"/>
      <c r="BR24" s="69"/>
      <c r="BS24" s="69"/>
      <c r="BT24" s="69"/>
      <c r="BU24" s="69"/>
      <c r="BV24" s="69"/>
      <c r="BW24" s="69"/>
      <c r="BX24" s="69"/>
      <c r="BY24" s="69"/>
      <c r="BZ24" s="69"/>
      <c r="CA24" s="69"/>
      <c r="CB24" s="69"/>
    </row>
    <row r="25" spans="1:80" x14ac:dyDescent="0.25">
      <c r="A25" s="69"/>
      <c r="B25" s="1760"/>
      <c r="C25" s="1760"/>
      <c r="D25" s="1761"/>
      <c r="E25" s="1753"/>
      <c r="F25" s="1754"/>
      <c r="G25" s="1754"/>
      <c r="H25" s="1754"/>
      <c r="I25" s="1755"/>
      <c r="J25" s="1722"/>
      <c r="K25" s="1723"/>
      <c r="L25" s="1723"/>
      <c r="M25" s="1723"/>
      <c r="N25" s="1723"/>
      <c r="O25" s="1724"/>
      <c r="P25" s="1722"/>
      <c r="Q25" s="1723"/>
      <c r="R25" s="1723"/>
      <c r="S25" s="1723"/>
      <c r="T25" s="1723"/>
      <c r="U25" s="1724"/>
      <c r="V25" s="1722"/>
      <c r="W25" s="1723"/>
      <c r="X25" s="1723"/>
      <c r="Y25" s="1723"/>
      <c r="Z25" s="1723"/>
      <c r="AA25" s="1724"/>
      <c r="AB25" s="1740"/>
      <c r="AC25" s="1741"/>
      <c r="AD25" s="1741"/>
      <c r="AE25" s="1741"/>
      <c r="AF25" s="1741"/>
      <c r="AG25" s="1742"/>
      <c r="AH25" s="1731"/>
      <c r="AI25" s="1732"/>
      <c r="AJ25" s="1732"/>
      <c r="AK25" s="1732"/>
      <c r="AL25" s="1732"/>
      <c r="AM25" s="1733"/>
      <c r="AN25" s="69"/>
      <c r="AO25" s="1783"/>
      <c r="AP25" s="1784"/>
      <c r="AQ25" s="1784"/>
      <c r="AR25" s="1784"/>
      <c r="AS25" s="1784"/>
      <c r="AT25" s="1785"/>
      <c r="AU25" s="69"/>
      <c r="AV25" s="69"/>
      <c r="AW25" s="69"/>
      <c r="AX25" s="69"/>
      <c r="AY25" s="69"/>
      <c r="AZ25" s="69"/>
      <c r="BA25" s="69"/>
      <c r="BB25" s="69"/>
      <c r="BC25" s="69"/>
      <c r="BD25" s="69"/>
      <c r="BE25" s="69"/>
      <c r="BF25" s="69"/>
      <c r="BG25" s="69"/>
      <c r="BH25" s="69"/>
      <c r="BI25" s="69"/>
      <c r="BJ25" s="69"/>
      <c r="BK25" s="69"/>
      <c r="BL25" s="69"/>
      <c r="BM25" s="69"/>
      <c r="BN25" s="69"/>
      <c r="BO25" s="69"/>
      <c r="BP25" s="69"/>
      <c r="BQ25" s="69"/>
      <c r="BR25" s="69"/>
      <c r="BS25" s="69"/>
      <c r="BT25" s="69"/>
      <c r="BU25" s="69"/>
      <c r="BV25" s="69"/>
      <c r="BW25" s="69"/>
      <c r="BX25" s="69"/>
      <c r="BY25" s="69"/>
      <c r="BZ25" s="69"/>
      <c r="CA25" s="69"/>
      <c r="CB25" s="69"/>
    </row>
    <row r="26" spans="1:80" x14ac:dyDescent="0.25">
      <c r="A26" s="69"/>
      <c r="B26" s="1760"/>
      <c r="C26" s="1760"/>
      <c r="D26" s="1761"/>
      <c r="E26" s="1753"/>
      <c r="F26" s="1754"/>
      <c r="G26" s="1754"/>
      <c r="H26" s="1754"/>
      <c r="I26" s="1755"/>
      <c r="J26" s="1722" t="e">
        <f>IF(AND(#REF!="Media",#REF!="Leve"),CONCATENATE("R",#REF!),"")</f>
        <v>#REF!</v>
      </c>
      <c r="K26" s="1723"/>
      <c r="L26" s="1723" t="e">
        <f>IF(AND(#REF!="Media",#REF!="Leve"),CONCATENATE("R",#REF!),"")</f>
        <v>#REF!</v>
      </c>
      <c r="M26" s="1723"/>
      <c r="N26" s="1723" t="e">
        <f>IF(AND(#REF!="Media",#REF!="Leve"),CONCATENATE("R",#REF!),"")</f>
        <v>#REF!</v>
      </c>
      <c r="O26" s="1724"/>
      <c r="P26" s="1722" t="e">
        <f>IF(AND(#REF!="Media",#REF!="Menor"),CONCATENATE("R",#REF!),"")</f>
        <v>#REF!</v>
      </c>
      <c r="Q26" s="1723"/>
      <c r="R26" s="1723" t="e">
        <f>IF(AND(#REF!="Media",#REF!="Menor"),CONCATENATE("R",#REF!),"")</f>
        <v>#REF!</v>
      </c>
      <c r="S26" s="1723"/>
      <c r="T26" s="1723" t="e">
        <f>IF(AND(#REF!="Media",#REF!="Menor"),CONCATENATE("R",#REF!),"")</f>
        <v>#REF!</v>
      </c>
      <c r="U26" s="1724"/>
      <c r="V26" s="1722" t="e">
        <f>IF(AND(#REF!="Media",#REF!="Moderado"),CONCATENATE("R",#REF!),"")</f>
        <v>#REF!</v>
      </c>
      <c r="W26" s="1723"/>
      <c r="X26" s="1723" t="e">
        <f>IF(AND(#REF!="Media",#REF!="Moderado"),CONCATENATE("R",#REF!),"")</f>
        <v>#REF!</v>
      </c>
      <c r="Y26" s="1723"/>
      <c r="Z26" s="1723" t="e">
        <f>IF(AND(#REF!="Media",#REF!="Moderado"),CONCATENATE("R",#REF!),"")</f>
        <v>#REF!</v>
      </c>
      <c r="AA26" s="1724"/>
      <c r="AB26" s="1740" t="e">
        <f>IF(AND(#REF!="Media",#REF!="Mayor"),CONCATENATE("R",#REF!),"")</f>
        <v>#REF!</v>
      </c>
      <c r="AC26" s="1741"/>
      <c r="AD26" s="1741" t="e">
        <f>IF(AND(#REF!="Media",#REF!="Mayor"),CONCATENATE("R",#REF!),"")</f>
        <v>#REF!</v>
      </c>
      <c r="AE26" s="1741"/>
      <c r="AF26" s="1741" t="e">
        <f>IF(AND(#REF!="Media",#REF!="Mayor"),CONCATENATE("R",#REF!),"")</f>
        <v>#REF!</v>
      </c>
      <c r="AG26" s="1742"/>
      <c r="AH26" s="1731" t="e">
        <f>IF(AND(#REF!="Media",#REF!="Catastrófico"),CONCATENATE("R",#REF!),"")</f>
        <v>#REF!</v>
      </c>
      <c r="AI26" s="1732"/>
      <c r="AJ26" s="1732" t="e">
        <f>IF(AND(#REF!="Media",#REF!="Catastrófico"),CONCATENATE("R",#REF!),"")</f>
        <v>#REF!</v>
      </c>
      <c r="AK26" s="1732"/>
      <c r="AL26" s="1732" t="e">
        <f>IF(AND(#REF!="Media",#REF!="Catastrófico"),CONCATENATE("R",#REF!),"")</f>
        <v>#REF!</v>
      </c>
      <c r="AM26" s="1733"/>
      <c r="AN26" s="69"/>
      <c r="AO26" s="1783"/>
      <c r="AP26" s="1784"/>
      <c r="AQ26" s="1784"/>
      <c r="AR26" s="1784"/>
      <c r="AS26" s="1784"/>
      <c r="AT26" s="1785"/>
      <c r="AU26" s="69"/>
      <c r="AV26" s="69"/>
      <c r="AW26" s="69"/>
      <c r="AX26" s="69"/>
      <c r="AY26" s="69"/>
      <c r="AZ26" s="69"/>
      <c r="BA26" s="69"/>
      <c r="BB26" s="69"/>
      <c r="BC26" s="69"/>
      <c r="BD26" s="69"/>
      <c r="BE26" s="69"/>
      <c r="BF26" s="69"/>
      <c r="BG26" s="69"/>
      <c r="BH26" s="69"/>
      <c r="BI26" s="69"/>
      <c r="BJ26" s="69"/>
      <c r="BK26" s="69"/>
      <c r="BL26" s="69"/>
      <c r="BM26" s="69"/>
      <c r="BN26" s="69"/>
      <c r="BO26" s="69"/>
      <c r="BP26" s="69"/>
      <c r="BQ26" s="69"/>
      <c r="BR26" s="69"/>
      <c r="BS26" s="69"/>
      <c r="BT26" s="69"/>
      <c r="BU26" s="69"/>
      <c r="BV26" s="69"/>
      <c r="BW26" s="69"/>
      <c r="BX26" s="69"/>
      <c r="BY26" s="69"/>
      <c r="BZ26" s="69"/>
      <c r="CA26" s="69"/>
      <c r="CB26" s="69"/>
    </row>
    <row r="27" spans="1:80" x14ac:dyDescent="0.25">
      <c r="A27" s="69"/>
      <c r="B27" s="1760"/>
      <c r="C27" s="1760"/>
      <c r="D27" s="1761"/>
      <c r="E27" s="1753"/>
      <c r="F27" s="1754"/>
      <c r="G27" s="1754"/>
      <c r="H27" s="1754"/>
      <c r="I27" s="1755"/>
      <c r="J27" s="1722"/>
      <c r="K27" s="1723"/>
      <c r="L27" s="1723"/>
      <c r="M27" s="1723"/>
      <c r="N27" s="1723"/>
      <c r="O27" s="1724"/>
      <c r="P27" s="1722"/>
      <c r="Q27" s="1723"/>
      <c r="R27" s="1723"/>
      <c r="S27" s="1723"/>
      <c r="T27" s="1723"/>
      <c r="U27" s="1724"/>
      <c r="V27" s="1722"/>
      <c r="W27" s="1723"/>
      <c r="X27" s="1723"/>
      <c r="Y27" s="1723"/>
      <c r="Z27" s="1723"/>
      <c r="AA27" s="1724"/>
      <c r="AB27" s="1740"/>
      <c r="AC27" s="1741"/>
      <c r="AD27" s="1741"/>
      <c r="AE27" s="1741"/>
      <c r="AF27" s="1741"/>
      <c r="AG27" s="1742"/>
      <c r="AH27" s="1731"/>
      <c r="AI27" s="1732"/>
      <c r="AJ27" s="1732"/>
      <c r="AK27" s="1732"/>
      <c r="AL27" s="1732"/>
      <c r="AM27" s="1733"/>
      <c r="AN27" s="69"/>
      <c r="AO27" s="1783"/>
      <c r="AP27" s="1784"/>
      <c r="AQ27" s="1784"/>
      <c r="AR27" s="1784"/>
      <c r="AS27" s="1784"/>
      <c r="AT27" s="1785"/>
      <c r="AU27" s="69"/>
      <c r="AV27" s="69"/>
      <c r="AW27" s="69"/>
      <c r="AX27" s="69"/>
      <c r="AY27" s="69"/>
      <c r="AZ27" s="69"/>
      <c r="BA27" s="69"/>
      <c r="BB27" s="69"/>
      <c r="BC27" s="69"/>
      <c r="BD27" s="69"/>
      <c r="BE27" s="69"/>
      <c r="BF27" s="69"/>
      <c r="BG27" s="69"/>
      <c r="BH27" s="69"/>
      <c r="BI27" s="69"/>
      <c r="BJ27" s="69"/>
      <c r="BK27" s="69"/>
      <c r="BL27" s="69"/>
      <c r="BM27" s="69"/>
      <c r="BN27" s="69"/>
      <c r="BO27" s="69"/>
      <c r="BP27" s="69"/>
      <c r="BQ27" s="69"/>
      <c r="BR27" s="69"/>
      <c r="BS27" s="69"/>
      <c r="BT27" s="69"/>
      <c r="BU27" s="69"/>
      <c r="BV27" s="69"/>
      <c r="BW27" s="69"/>
      <c r="BX27" s="69"/>
      <c r="BY27" s="69"/>
      <c r="BZ27" s="69"/>
      <c r="CA27" s="69"/>
      <c r="CB27" s="69"/>
    </row>
    <row r="28" spans="1:80" x14ac:dyDescent="0.25">
      <c r="A28" s="69"/>
      <c r="B28" s="1760"/>
      <c r="C28" s="1760"/>
      <c r="D28" s="1761"/>
      <c r="E28" s="1753"/>
      <c r="F28" s="1754"/>
      <c r="G28" s="1754"/>
      <c r="H28" s="1754"/>
      <c r="I28" s="1755"/>
      <c r="J28" s="1722" t="e">
        <f>IF(AND(#REF!="Media",#REF!="Leve"),CONCATENATE("R",#REF!),"")</f>
        <v>#REF!</v>
      </c>
      <c r="K28" s="1723"/>
      <c r="L28" s="1723" t="e">
        <f>IF(AND(#REF!="Media",#REF!="Leve"),CONCATENATE("R",#REF!),"")</f>
        <v>#REF!</v>
      </c>
      <c r="M28" s="1723"/>
      <c r="N28" s="1723" t="e">
        <f>IF(AND(#REF!="Media",#REF!="Leve"),CONCATENATE("R",#REF!),"")</f>
        <v>#REF!</v>
      </c>
      <c r="O28" s="1724"/>
      <c r="P28" s="1722" t="e">
        <f>IF(AND(#REF!="Media",#REF!="Menor"),CONCATENATE("R",#REF!),"")</f>
        <v>#REF!</v>
      </c>
      <c r="Q28" s="1723"/>
      <c r="R28" s="1723" t="e">
        <f>IF(AND(#REF!="Media",#REF!="Menor"),CONCATENATE("R",#REF!),"")</f>
        <v>#REF!</v>
      </c>
      <c r="S28" s="1723"/>
      <c r="T28" s="1723" t="e">
        <f>IF(AND(#REF!="Media",#REF!="Menor"),CONCATENATE("R",#REF!),"")</f>
        <v>#REF!</v>
      </c>
      <c r="U28" s="1724"/>
      <c r="V28" s="1722" t="e">
        <f>IF(AND(#REF!="Media",#REF!="Moderado"),CONCATENATE("R",#REF!),"")</f>
        <v>#REF!</v>
      </c>
      <c r="W28" s="1723"/>
      <c r="X28" s="1723" t="e">
        <f>IF(AND(#REF!="Media",#REF!="Moderado"),CONCATENATE("R",#REF!),"")</f>
        <v>#REF!</v>
      </c>
      <c r="Y28" s="1723"/>
      <c r="Z28" s="1723" t="e">
        <f>IF(AND(#REF!="Media",#REF!="Moderado"),CONCATENATE("R",#REF!),"")</f>
        <v>#REF!</v>
      </c>
      <c r="AA28" s="1724"/>
      <c r="AB28" s="1740" t="e">
        <f>IF(AND(#REF!="Media",#REF!="Mayor"),CONCATENATE("R",#REF!),"")</f>
        <v>#REF!</v>
      </c>
      <c r="AC28" s="1741"/>
      <c r="AD28" s="1741" t="e">
        <f>IF(AND(#REF!="Media",#REF!="Mayor"),CONCATENATE("R",#REF!),"")</f>
        <v>#REF!</v>
      </c>
      <c r="AE28" s="1741"/>
      <c r="AF28" s="1741" t="e">
        <f>IF(AND(#REF!="Media",#REF!="Mayor"),CONCATENATE("R",#REF!),"")</f>
        <v>#REF!</v>
      </c>
      <c r="AG28" s="1742"/>
      <c r="AH28" s="1731" t="e">
        <f>IF(AND(#REF!="Media",#REF!="Catastrófico"),CONCATENATE("R",#REF!),"")</f>
        <v>#REF!</v>
      </c>
      <c r="AI28" s="1732"/>
      <c r="AJ28" s="1732" t="e">
        <f>IF(AND(#REF!="Media",#REF!="Catastrófico"),CONCATENATE("R",#REF!),"")</f>
        <v>#REF!</v>
      </c>
      <c r="AK28" s="1732"/>
      <c r="AL28" s="1732" t="e">
        <f>IF(AND(#REF!="Media",#REF!="Catastrófico"),CONCATENATE("R",#REF!),"")</f>
        <v>#REF!</v>
      </c>
      <c r="AM28" s="1733"/>
      <c r="AN28" s="69"/>
      <c r="AO28" s="1783"/>
      <c r="AP28" s="1784"/>
      <c r="AQ28" s="1784"/>
      <c r="AR28" s="1784"/>
      <c r="AS28" s="1784"/>
      <c r="AT28" s="1785"/>
      <c r="AU28" s="69"/>
      <c r="AV28" s="69"/>
      <c r="AW28" s="69"/>
      <c r="AX28" s="69"/>
      <c r="AY28" s="69"/>
      <c r="AZ28" s="69"/>
      <c r="BA28" s="69"/>
      <c r="BB28" s="69"/>
      <c r="BC28" s="69"/>
      <c r="BD28" s="69"/>
      <c r="BE28" s="69"/>
      <c r="BF28" s="69"/>
      <c r="BG28" s="69"/>
      <c r="BH28" s="69"/>
      <c r="BI28" s="69"/>
      <c r="BJ28" s="69"/>
      <c r="BK28" s="69"/>
      <c r="BL28" s="69"/>
      <c r="BM28" s="69"/>
      <c r="BN28" s="69"/>
      <c r="BO28" s="69"/>
      <c r="BP28" s="69"/>
      <c r="BQ28" s="69"/>
      <c r="BR28" s="69"/>
      <c r="BS28" s="69"/>
      <c r="BT28" s="69"/>
      <c r="BU28" s="69"/>
      <c r="BV28" s="69"/>
      <c r="BW28" s="69"/>
      <c r="BX28" s="69"/>
      <c r="BY28" s="69"/>
      <c r="BZ28" s="69"/>
      <c r="CA28" s="69"/>
      <c r="CB28" s="69"/>
    </row>
    <row r="29" spans="1:80" ht="15.75" thickBot="1" x14ac:dyDescent="0.3">
      <c r="A29" s="69"/>
      <c r="B29" s="1760"/>
      <c r="C29" s="1760"/>
      <c r="D29" s="1761"/>
      <c r="E29" s="1756"/>
      <c r="F29" s="1757"/>
      <c r="G29" s="1757"/>
      <c r="H29" s="1757"/>
      <c r="I29" s="1758"/>
      <c r="J29" s="1722"/>
      <c r="K29" s="1723"/>
      <c r="L29" s="1723"/>
      <c r="M29" s="1723"/>
      <c r="N29" s="1723"/>
      <c r="O29" s="1724"/>
      <c r="P29" s="1725"/>
      <c r="Q29" s="1726"/>
      <c r="R29" s="1726"/>
      <c r="S29" s="1726"/>
      <c r="T29" s="1726"/>
      <c r="U29" s="1727"/>
      <c r="V29" s="1725"/>
      <c r="W29" s="1726"/>
      <c r="X29" s="1726"/>
      <c r="Y29" s="1726"/>
      <c r="Z29" s="1726"/>
      <c r="AA29" s="1727"/>
      <c r="AB29" s="1743"/>
      <c r="AC29" s="1744"/>
      <c r="AD29" s="1744"/>
      <c r="AE29" s="1744"/>
      <c r="AF29" s="1744"/>
      <c r="AG29" s="1745"/>
      <c r="AH29" s="1734"/>
      <c r="AI29" s="1735"/>
      <c r="AJ29" s="1735"/>
      <c r="AK29" s="1735"/>
      <c r="AL29" s="1735"/>
      <c r="AM29" s="1736"/>
      <c r="AN29" s="69"/>
      <c r="AO29" s="1786"/>
      <c r="AP29" s="1787"/>
      <c r="AQ29" s="1787"/>
      <c r="AR29" s="1787"/>
      <c r="AS29" s="1787"/>
      <c r="AT29" s="1788"/>
      <c r="AU29" s="69"/>
      <c r="AV29" s="69"/>
      <c r="AW29" s="69"/>
      <c r="AX29" s="69"/>
      <c r="AY29" s="69"/>
      <c r="AZ29" s="69"/>
      <c r="BA29" s="69"/>
      <c r="BB29" s="69"/>
      <c r="BC29" s="69"/>
      <c r="BD29" s="69"/>
      <c r="BE29" s="69"/>
      <c r="BF29" s="69"/>
      <c r="BG29" s="69"/>
      <c r="BH29" s="69"/>
      <c r="BI29" s="69"/>
      <c r="BJ29" s="69"/>
      <c r="BK29" s="69"/>
      <c r="BL29" s="69"/>
      <c r="BM29" s="69"/>
      <c r="BN29" s="69"/>
      <c r="BO29" s="69"/>
      <c r="BP29" s="69"/>
      <c r="BQ29" s="69"/>
      <c r="BR29" s="69"/>
      <c r="BS29" s="69"/>
      <c r="BT29" s="69"/>
      <c r="BU29" s="69"/>
      <c r="BV29" s="69"/>
      <c r="BW29" s="69"/>
      <c r="BX29" s="69"/>
      <c r="BY29" s="69"/>
      <c r="BZ29" s="69"/>
      <c r="CA29" s="69"/>
      <c r="CB29" s="69"/>
    </row>
    <row r="30" spans="1:80" x14ac:dyDescent="0.25">
      <c r="A30" s="69"/>
      <c r="B30" s="1760"/>
      <c r="C30" s="1760"/>
      <c r="D30" s="1761"/>
      <c r="E30" s="1750" t="s">
        <v>748</v>
      </c>
      <c r="F30" s="1751"/>
      <c r="G30" s="1751"/>
      <c r="H30" s="1751"/>
      <c r="I30" s="1751"/>
      <c r="J30" s="1719" t="e">
        <f>IF(AND(#REF!="Baja",#REF!="Leve"),CONCATENATE("R",#REF!),"")</f>
        <v>#REF!</v>
      </c>
      <c r="K30" s="1720"/>
      <c r="L30" s="1720" t="e">
        <f>IF(AND(#REF!="Baja",#REF!="Leve"),CONCATENATE("R",#REF!),"")</f>
        <v>#REF!</v>
      </c>
      <c r="M30" s="1720"/>
      <c r="N30" s="1720" t="e">
        <f>IF(AND(#REF!="Baja",#REF!="Leve"),CONCATENATE("R",#REF!),"")</f>
        <v>#REF!</v>
      </c>
      <c r="O30" s="1721"/>
      <c r="P30" s="1729" t="e">
        <f>IF(AND(#REF!="Baja",#REF!="Menor"),CONCATENATE("R",#REF!),"")</f>
        <v>#REF!</v>
      </c>
      <c r="Q30" s="1729"/>
      <c r="R30" s="1729" t="e">
        <f>IF(AND(#REF!="Baja",#REF!="Menor"),CONCATENATE("R",#REF!),"")</f>
        <v>#REF!</v>
      </c>
      <c r="S30" s="1729"/>
      <c r="T30" s="1729" t="e">
        <f>IF(AND(#REF!="Baja",#REF!="Menor"),CONCATENATE("R",#REF!),"")</f>
        <v>#REF!</v>
      </c>
      <c r="U30" s="1730"/>
      <c r="V30" s="1728" t="e">
        <f>IF(AND(#REF!="Baja",#REF!="Moderado"),CONCATENATE("R",#REF!),"")</f>
        <v>#REF!</v>
      </c>
      <c r="W30" s="1729"/>
      <c r="X30" s="1729" t="e">
        <f>IF(AND(#REF!="Baja",#REF!="Moderado"),CONCATENATE("R",#REF!),"")</f>
        <v>#REF!</v>
      </c>
      <c r="Y30" s="1729"/>
      <c r="Z30" s="1729" t="e">
        <f>IF(AND(#REF!="Baja",#REF!="Moderado"),CONCATENATE("R",#REF!),"")</f>
        <v>#REF!</v>
      </c>
      <c r="AA30" s="1730"/>
      <c r="AB30" s="1746" t="e">
        <f>IF(AND(#REF!="Baja",#REF!="Mayor"),CONCATENATE("R",#REF!),"")</f>
        <v>#REF!</v>
      </c>
      <c r="AC30" s="1747"/>
      <c r="AD30" s="1747" t="e">
        <f>IF(AND(#REF!="Baja",#REF!="Mayor"),CONCATENATE("R",#REF!),"")</f>
        <v>#REF!</v>
      </c>
      <c r="AE30" s="1747"/>
      <c r="AF30" s="1747" t="e">
        <f>IF(AND(#REF!="Baja",#REF!="Mayor"),CONCATENATE("R",#REF!),"")</f>
        <v>#REF!</v>
      </c>
      <c r="AG30" s="1748"/>
      <c r="AH30" s="1737" t="e">
        <f>IF(AND(#REF!="Baja",#REF!="Catastrófico"),CONCATENATE("R",#REF!),"")</f>
        <v>#REF!</v>
      </c>
      <c r="AI30" s="1738"/>
      <c r="AJ30" s="1738" t="e">
        <f>IF(AND(#REF!="Baja",#REF!="Catastrófico"),CONCATENATE("R",#REF!),"")</f>
        <v>#REF!</v>
      </c>
      <c r="AK30" s="1738"/>
      <c r="AL30" s="1738" t="e">
        <f>IF(AND(#REF!="Baja",#REF!="Catastrófico"),CONCATENATE("R",#REF!),"")</f>
        <v>#REF!</v>
      </c>
      <c r="AM30" s="1739"/>
      <c r="AN30" s="69"/>
      <c r="AO30" s="1789" t="s">
        <v>111</v>
      </c>
      <c r="AP30" s="1790"/>
      <c r="AQ30" s="1790"/>
      <c r="AR30" s="1790"/>
      <c r="AS30" s="1790"/>
      <c r="AT30" s="1791"/>
      <c r="AU30" s="69"/>
      <c r="AV30" s="69"/>
      <c r="AW30" s="69"/>
      <c r="AX30" s="69"/>
      <c r="AY30" s="69"/>
      <c r="AZ30" s="69"/>
      <c r="BA30" s="69"/>
      <c r="BB30" s="69"/>
      <c r="BC30" s="69"/>
      <c r="BD30" s="69"/>
      <c r="BE30" s="69"/>
      <c r="BF30" s="69"/>
      <c r="BG30" s="69"/>
      <c r="BH30" s="69"/>
      <c r="BI30" s="69"/>
      <c r="BJ30" s="69"/>
      <c r="BK30" s="69"/>
      <c r="BL30" s="69"/>
      <c r="BM30" s="69"/>
      <c r="BN30" s="69"/>
      <c r="BO30" s="69"/>
      <c r="BP30" s="69"/>
      <c r="BQ30" s="69"/>
      <c r="BR30" s="69"/>
      <c r="BS30" s="69"/>
      <c r="BT30" s="69"/>
      <c r="BU30" s="69"/>
      <c r="BV30" s="69"/>
      <c r="BW30" s="69"/>
      <c r="BX30" s="69"/>
      <c r="BY30" s="69"/>
      <c r="BZ30" s="69"/>
      <c r="CA30" s="69"/>
      <c r="CB30" s="69"/>
    </row>
    <row r="31" spans="1:80" x14ac:dyDescent="0.25">
      <c r="A31" s="69"/>
      <c r="B31" s="1760"/>
      <c r="C31" s="1760"/>
      <c r="D31" s="1761"/>
      <c r="E31" s="1753"/>
      <c r="F31" s="1754"/>
      <c r="G31" s="1754"/>
      <c r="H31" s="1754"/>
      <c r="I31" s="1754"/>
      <c r="J31" s="1713"/>
      <c r="K31" s="1714"/>
      <c r="L31" s="1714"/>
      <c r="M31" s="1714"/>
      <c r="N31" s="1714"/>
      <c r="O31" s="1715"/>
      <c r="P31" s="1723"/>
      <c r="Q31" s="1723"/>
      <c r="R31" s="1723"/>
      <c r="S31" s="1723"/>
      <c r="T31" s="1723"/>
      <c r="U31" s="1724"/>
      <c r="V31" s="1722"/>
      <c r="W31" s="1723"/>
      <c r="X31" s="1723"/>
      <c r="Y31" s="1723"/>
      <c r="Z31" s="1723"/>
      <c r="AA31" s="1724"/>
      <c r="AB31" s="1740"/>
      <c r="AC31" s="1741"/>
      <c r="AD31" s="1741"/>
      <c r="AE31" s="1741"/>
      <c r="AF31" s="1741"/>
      <c r="AG31" s="1742"/>
      <c r="AH31" s="1731"/>
      <c r="AI31" s="1732"/>
      <c r="AJ31" s="1732"/>
      <c r="AK31" s="1732"/>
      <c r="AL31" s="1732"/>
      <c r="AM31" s="1733"/>
      <c r="AN31" s="69"/>
      <c r="AO31" s="1792"/>
      <c r="AP31" s="1793"/>
      <c r="AQ31" s="1793"/>
      <c r="AR31" s="1793"/>
      <c r="AS31" s="1793"/>
      <c r="AT31" s="1794"/>
      <c r="AU31" s="69"/>
      <c r="AV31" s="69"/>
      <c r="AW31" s="69"/>
      <c r="AX31" s="69"/>
      <c r="AY31" s="69"/>
      <c r="AZ31" s="69"/>
      <c r="BA31" s="69"/>
      <c r="BB31" s="69"/>
      <c r="BC31" s="69"/>
      <c r="BD31" s="69"/>
      <c r="BE31" s="69"/>
      <c r="BF31" s="69"/>
      <c r="BG31" s="69"/>
      <c r="BH31" s="69"/>
      <c r="BI31" s="69"/>
      <c r="BJ31" s="69"/>
      <c r="BK31" s="69"/>
      <c r="BL31" s="69"/>
      <c r="BM31" s="69"/>
      <c r="BN31" s="69"/>
      <c r="BO31" s="69"/>
      <c r="BP31" s="69"/>
      <c r="BQ31" s="69"/>
      <c r="BR31" s="69"/>
      <c r="BS31" s="69"/>
      <c r="BT31" s="69"/>
      <c r="BU31" s="69"/>
      <c r="BV31" s="69"/>
      <c r="BW31" s="69"/>
      <c r="BX31" s="69"/>
      <c r="BY31" s="69"/>
      <c r="BZ31" s="69"/>
      <c r="CA31" s="69"/>
      <c r="CB31" s="69"/>
    </row>
    <row r="32" spans="1:80" x14ac:dyDescent="0.25">
      <c r="A32" s="69"/>
      <c r="B32" s="1760"/>
      <c r="C32" s="1760"/>
      <c r="D32" s="1761"/>
      <c r="E32" s="1753"/>
      <c r="F32" s="1754"/>
      <c r="G32" s="1754"/>
      <c r="H32" s="1754"/>
      <c r="I32" s="1754"/>
      <c r="J32" s="1713" t="e">
        <f>IF(AND(#REF!="Baja",#REF!="Leve"),CONCATENATE("R",#REF!),"")</f>
        <v>#REF!</v>
      </c>
      <c r="K32" s="1714"/>
      <c r="L32" s="1714" t="e">
        <f>IF(AND(#REF!="Baja",#REF!="Leve"),CONCATENATE("R",#REF!),"")</f>
        <v>#REF!</v>
      </c>
      <c r="M32" s="1714"/>
      <c r="N32" s="1714" t="e">
        <f>IF(AND(#REF!="Baja",#REF!="Leve"),CONCATENATE("R",#REF!),"")</f>
        <v>#REF!</v>
      </c>
      <c r="O32" s="1715"/>
      <c r="P32" s="1723" t="e">
        <f>IF(AND(#REF!="Baja",#REF!="Menor"),CONCATENATE("R",#REF!),"")</f>
        <v>#REF!</v>
      </c>
      <c r="Q32" s="1723"/>
      <c r="R32" s="1723" t="e">
        <f>IF(AND(#REF!="Baja",#REF!="Menor"),CONCATENATE("R",#REF!),"")</f>
        <v>#REF!</v>
      </c>
      <c r="S32" s="1723"/>
      <c r="T32" s="1723" t="e">
        <f>IF(AND(#REF!="Baja",#REF!="Menor"),CONCATENATE("R",#REF!),"")</f>
        <v>#REF!</v>
      </c>
      <c r="U32" s="1724"/>
      <c r="V32" s="1722" t="e">
        <f>IF(AND(#REF!="Baja",#REF!="Moderado"),CONCATENATE("R",#REF!),"")</f>
        <v>#REF!</v>
      </c>
      <c r="W32" s="1723"/>
      <c r="X32" s="1723" t="e">
        <f>IF(AND(#REF!="Baja",#REF!="Moderado"),CONCATENATE("R",#REF!),"")</f>
        <v>#REF!</v>
      </c>
      <c r="Y32" s="1723"/>
      <c r="Z32" s="1723" t="e">
        <f>IF(AND(#REF!="Baja",#REF!="Moderado"),CONCATENATE("R",#REF!),"")</f>
        <v>#REF!</v>
      </c>
      <c r="AA32" s="1724"/>
      <c r="AB32" s="1740" t="e">
        <f>IF(AND(#REF!="Baja",#REF!="Mayor"),CONCATENATE("R",#REF!),"")</f>
        <v>#REF!</v>
      </c>
      <c r="AC32" s="1741"/>
      <c r="AD32" s="1741" t="e">
        <f>IF(AND(#REF!="Baja",#REF!="Mayor"),CONCATENATE("R",#REF!),"")</f>
        <v>#REF!</v>
      </c>
      <c r="AE32" s="1741"/>
      <c r="AF32" s="1741" t="e">
        <f>IF(AND(#REF!="Baja",#REF!="Mayor"),CONCATENATE("R",#REF!),"")</f>
        <v>#REF!</v>
      </c>
      <c r="AG32" s="1742"/>
      <c r="AH32" s="1731" t="e">
        <f>IF(AND(#REF!="Baja",#REF!="Catastrófico"),CONCATENATE("R",#REF!),"")</f>
        <v>#REF!</v>
      </c>
      <c r="AI32" s="1732"/>
      <c r="AJ32" s="1732" t="e">
        <f>IF(AND(#REF!="Baja",#REF!="Catastrófico"),CONCATENATE("R",#REF!),"")</f>
        <v>#REF!</v>
      </c>
      <c r="AK32" s="1732"/>
      <c r="AL32" s="1732" t="e">
        <f>IF(AND(#REF!="Baja",#REF!="Catastrófico"),CONCATENATE("R",#REF!),"")</f>
        <v>#REF!</v>
      </c>
      <c r="AM32" s="1733"/>
      <c r="AN32" s="69"/>
      <c r="AO32" s="1792"/>
      <c r="AP32" s="1793"/>
      <c r="AQ32" s="1793"/>
      <c r="AR32" s="1793"/>
      <c r="AS32" s="1793"/>
      <c r="AT32" s="1794"/>
      <c r="AU32" s="69"/>
      <c r="AV32" s="69"/>
      <c r="AW32" s="69"/>
      <c r="AX32" s="69"/>
      <c r="AY32" s="69"/>
      <c r="AZ32" s="69"/>
      <c r="BA32" s="69"/>
      <c r="BB32" s="69"/>
      <c r="BC32" s="69"/>
      <c r="BD32" s="69"/>
      <c r="BE32" s="69"/>
      <c r="BF32" s="69"/>
      <c r="BG32" s="69"/>
      <c r="BH32" s="69"/>
      <c r="BI32" s="69"/>
      <c r="BJ32" s="69"/>
      <c r="BK32" s="69"/>
      <c r="BL32" s="69"/>
      <c r="BM32" s="69"/>
      <c r="BN32" s="69"/>
      <c r="BO32" s="69"/>
      <c r="BP32" s="69"/>
      <c r="BQ32" s="69"/>
      <c r="BR32" s="69"/>
      <c r="BS32" s="69"/>
      <c r="BT32" s="69"/>
      <c r="BU32" s="69"/>
      <c r="BV32" s="69"/>
      <c r="BW32" s="69"/>
      <c r="BX32" s="69"/>
      <c r="BY32" s="69"/>
      <c r="BZ32" s="69"/>
      <c r="CA32" s="69"/>
      <c r="CB32" s="69"/>
    </row>
    <row r="33" spans="1:80" x14ac:dyDescent="0.25">
      <c r="A33" s="69"/>
      <c r="B33" s="1760"/>
      <c r="C33" s="1760"/>
      <c r="D33" s="1761"/>
      <c r="E33" s="1753"/>
      <c r="F33" s="1754"/>
      <c r="G33" s="1754"/>
      <c r="H33" s="1754"/>
      <c r="I33" s="1754"/>
      <c r="J33" s="1713"/>
      <c r="K33" s="1714"/>
      <c r="L33" s="1714"/>
      <c r="M33" s="1714"/>
      <c r="N33" s="1714"/>
      <c r="O33" s="1715"/>
      <c r="P33" s="1723"/>
      <c r="Q33" s="1723"/>
      <c r="R33" s="1723"/>
      <c r="S33" s="1723"/>
      <c r="T33" s="1723"/>
      <c r="U33" s="1724"/>
      <c r="V33" s="1722"/>
      <c r="W33" s="1723"/>
      <c r="X33" s="1723"/>
      <c r="Y33" s="1723"/>
      <c r="Z33" s="1723"/>
      <c r="AA33" s="1724"/>
      <c r="AB33" s="1740"/>
      <c r="AC33" s="1741"/>
      <c r="AD33" s="1741"/>
      <c r="AE33" s="1741"/>
      <c r="AF33" s="1741"/>
      <c r="AG33" s="1742"/>
      <c r="AH33" s="1731"/>
      <c r="AI33" s="1732"/>
      <c r="AJ33" s="1732"/>
      <c r="AK33" s="1732"/>
      <c r="AL33" s="1732"/>
      <c r="AM33" s="1733"/>
      <c r="AN33" s="69"/>
      <c r="AO33" s="1792"/>
      <c r="AP33" s="1793"/>
      <c r="AQ33" s="1793"/>
      <c r="AR33" s="1793"/>
      <c r="AS33" s="1793"/>
      <c r="AT33" s="1794"/>
      <c r="AU33" s="69"/>
      <c r="AV33" s="69"/>
      <c r="AW33" s="69"/>
      <c r="AX33" s="69"/>
      <c r="AY33" s="69"/>
      <c r="AZ33" s="69"/>
      <c r="BA33" s="69"/>
      <c r="BB33" s="69"/>
      <c r="BC33" s="69"/>
      <c r="BD33" s="69"/>
      <c r="BE33" s="69"/>
      <c r="BF33" s="69"/>
      <c r="BG33" s="69"/>
      <c r="BH33" s="69"/>
      <c r="BI33" s="69"/>
      <c r="BJ33" s="69"/>
      <c r="BK33" s="69"/>
      <c r="BL33" s="69"/>
      <c r="BM33" s="69"/>
      <c r="BN33" s="69"/>
      <c r="BO33" s="69"/>
      <c r="BP33" s="69"/>
      <c r="BQ33" s="69"/>
      <c r="BR33" s="69"/>
      <c r="BS33" s="69"/>
      <c r="BT33" s="69"/>
      <c r="BU33" s="69"/>
      <c r="BV33" s="69"/>
      <c r="BW33" s="69"/>
      <c r="BX33" s="69"/>
      <c r="BY33" s="69"/>
      <c r="BZ33" s="69"/>
      <c r="CA33" s="69"/>
      <c r="CB33" s="69"/>
    </row>
    <row r="34" spans="1:80" x14ac:dyDescent="0.25">
      <c r="A34" s="69"/>
      <c r="B34" s="1760"/>
      <c r="C34" s="1760"/>
      <c r="D34" s="1761"/>
      <c r="E34" s="1753"/>
      <c r="F34" s="1754"/>
      <c r="G34" s="1754"/>
      <c r="H34" s="1754"/>
      <c r="I34" s="1754"/>
      <c r="J34" s="1713" t="e">
        <f>IF(AND(#REF!="Baja",#REF!="Leve"),CONCATENATE("R",#REF!),"")</f>
        <v>#REF!</v>
      </c>
      <c r="K34" s="1714"/>
      <c r="L34" s="1714" t="e">
        <f>IF(AND(#REF!="Baja",#REF!="Leve"),CONCATENATE("R",#REF!),"")</f>
        <v>#REF!</v>
      </c>
      <c r="M34" s="1714"/>
      <c r="N34" s="1714" t="e">
        <f>IF(AND(#REF!="Baja",#REF!="Leve"),CONCATENATE("R",#REF!),"")</f>
        <v>#REF!</v>
      </c>
      <c r="O34" s="1715"/>
      <c r="P34" s="1723" t="e">
        <f>IF(AND(#REF!="Baja",#REF!="Menor"),CONCATENATE("R",#REF!),"")</f>
        <v>#REF!</v>
      </c>
      <c r="Q34" s="1723"/>
      <c r="R34" s="1723" t="e">
        <f>IF(AND(#REF!="Baja",#REF!="Menor"),CONCATENATE("R",#REF!),"")</f>
        <v>#REF!</v>
      </c>
      <c r="S34" s="1723"/>
      <c r="T34" s="1723" t="e">
        <f>IF(AND(#REF!="Baja",#REF!="Menor"),CONCATENATE("R",#REF!),"")</f>
        <v>#REF!</v>
      </c>
      <c r="U34" s="1724"/>
      <c r="V34" s="1722" t="e">
        <f>IF(AND(#REF!="Baja",#REF!="Moderado"),CONCATENATE("R",#REF!),"")</f>
        <v>#REF!</v>
      </c>
      <c r="W34" s="1723"/>
      <c r="X34" s="1723" t="e">
        <f>IF(AND(#REF!="Baja",#REF!="Moderado"),CONCATENATE("R",#REF!),"")</f>
        <v>#REF!</v>
      </c>
      <c r="Y34" s="1723"/>
      <c r="Z34" s="1723" t="e">
        <f>IF(AND(#REF!="Baja",#REF!="Moderado"),CONCATENATE("R",#REF!),"")</f>
        <v>#REF!</v>
      </c>
      <c r="AA34" s="1724"/>
      <c r="AB34" s="1740" t="e">
        <f>IF(AND(#REF!="Baja",#REF!="Mayor"),CONCATENATE("R",#REF!),"")</f>
        <v>#REF!</v>
      </c>
      <c r="AC34" s="1741"/>
      <c r="AD34" s="1741" t="e">
        <f>IF(AND(#REF!="Baja",#REF!="Mayor"),CONCATENATE("R",#REF!),"")</f>
        <v>#REF!</v>
      </c>
      <c r="AE34" s="1741"/>
      <c r="AF34" s="1741" t="e">
        <f>IF(AND(#REF!="Baja",#REF!="Mayor"),CONCATENATE("R",#REF!),"")</f>
        <v>#REF!</v>
      </c>
      <c r="AG34" s="1742"/>
      <c r="AH34" s="1731" t="e">
        <f>IF(AND(#REF!="Baja",#REF!="Catastrófico"),CONCATENATE("R",#REF!),"")</f>
        <v>#REF!</v>
      </c>
      <c r="AI34" s="1732"/>
      <c r="AJ34" s="1732" t="e">
        <f>IF(AND(#REF!="Baja",#REF!="Catastrófico"),CONCATENATE("R",#REF!),"")</f>
        <v>#REF!</v>
      </c>
      <c r="AK34" s="1732"/>
      <c r="AL34" s="1732" t="e">
        <f>IF(AND(#REF!="Baja",#REF!="Catastrófico"),CONCATENATE("R",#REF!),"")</f>
        <v>#REF!</v>
      </c>
      <c r="AM34" s="1733"/>
      <c r="AN34" s="69"/>
      <c r="AO34" s="1792"/>
      <c r="AP34" s="1793"/>
      <c r="AQ34" s="1793"/>
      <c r="AR34" s="1793"/>
      <c r="AS34" s="1793"/>
      <c r="AT34" s="1794"/>
      <c r="AU34" s="69"/>
      <c r="AV34" s="69"/>
      <c r="AW34" s="69"/>
      <c r="AX34" s="69"/>
      <c r="AY34" s="69"/>
      <c r="AZ34" s="69"/>
      <c r="BA34" s="69"/>
      <c r="BB34" s="69"/>
      <c r="BC34" s="69"/>
      <c r="BD34" s="69"/>
      <c r="BE34" s="69"/>
      <c r="BF34" s="69"/>
      <c r="BG34" s="69"/>
      <c r="BH34" s="69"/>
      <c r="BI34" s="69"/>
      <c r="BJ34" s="69"/>
      <c r="BK34" s="69"/>
      <c r="BL34" s="69"/>
      <c r="BM34" s="69"/>
      <c r="BN34" s="69"/>
      <c r="BO34" s="69"/>
      <c r="BP34" s="69"/>
      <c r="BQ34" s="69"/>
      <c r="BR34" s="69"/>
      <c r="BS34" s="69"/>
      <c r="BT34" s="69"/>
      <c r="BU34" s="69"/>
      <c r="BV34" s="69"/>
      <c r="BW34" s="69"/>
      <c r="BX34" s="69"/>
      <c r="BY34" s="69"/>
      <c r="BZ34" s="69"/>
      <c r="CA34" s="69"/>
      <c r="CB34" s="69"/>
    </row>
    <row r="35" spans="1:80" x14ac:dyDescent="0.25">
      <c r="A35" s="69"/>
      <c r="B35" s="1760"/>
      <c r="C35" s="1760"/>
      <c r="D35" s="1761"/>
      <c r="E35" s="1753"/>
      <c r="F35" s="1754"/>
      <c r="G35" s="1754"/>
      <c r="H35" s="1754"/>
      <c r="I35" s="1754"/>
      <c r="J35" s="1713"/>
      <c r="K35" s="1714"/>
      <c r="L35" s="1714"/>
      <c r="M35" s="1714"/>
      <c r="N35" s="1714"/>
      <c r="O35" s="1715"/>
      <c r="P35" s="1723"/>
      <c r="Q35" s="1723"/>
      <c r="R35" s="1723"/>
      <c r="S35" s="1723"/>
      <c r="T35" s="1723"/>
      <c r="U35" s="1724"/>
      <c r="V35" s="1722"/>
      <c r="W35" s="1723"/>
      <c r="X35" s="1723"/>
      <c r="Y35" s="1723"/>
      <c r="Z35" s="1723"/>
      <c r="AA35" s="1724"/>
      <c r="AB35" s="1740"/>
      <c r="AC35" s="1741"/>
      <c r="AD35" s="1741"/>
      <c r="AE35" s="1741"/>
      <c r="AF35" s="1741"/>
      <c r="AG35" s="1742"/>
      <c r="AH35" s="1731"/>
      <c r="AI35" s="1732"/>
      <c r="AJ35" s="1732"/>
      <c r="AK35" s="1732"/>
      <c r="AL35" s="1732"/>
      <c r="AM35" s="1733"/>
      <c r="AN35" s="69"/>
      <c r="AO35" s="1792"/>
      <c r="AP35" s="1793"/>
      <c r="AQ35" s="1793"/>
      <c r="AR35" s="1793"/>
      <c r="AS35" s="1793"/>
      <c r="AT35" s="1794"/>
      <c r="AU35" s="69"/>
      <c r="AV35" s="69"/>
      <c r="AW35" s="69"/>
      <c r="AX35" s="69"/>
      <c r="AY35" s="69"/>
      <c r="AZ35" s="69"/>
      <c r="BA35" s="69"/>
      <c r="BB35" s="69"/>
      <c r="BC35" s="69"/>
      <c r="BD35" s="69"/>
      <c r="BE35" s="69"/>
      <c r="BF35" s="69"/>
      <c r="BG35" s="69"/>
      <c r="BH35" s="69"/>
      <c r="BI35" s="69"/>
      <c r="BJ35" s="69"/>
      <c r="BK35" s="69"/>
      <c r="BL35" s="69"/>
      <c r="BM35" s="69"/>
      <c r="BN35" s="69"/>
      <c r="BO35" s="69"/>
      <c r="BP35" s="69"/>
      <c r="BQ35" s="69"/>
      <c r="BR35" s="69"/>
      <c r="BS35" s="69"/>
      <c r="BT35" s="69"/>
      <c r="BU35" s="69"/>
      <c r="BV35" s="69"/>
      <c r="BW35" s="69"/>
      <c r="BX35" s="69"/>
      <c r="BY35" s="69"/>
      <c r="BZ35" s="69"/>
      <c r="CA35" s="69"/>
      <c r="CB35" s="69"/>
    </row>
    <row r="36" spans="1:80" x14ac:dyDescent="0.25">
      <c r="A36" s="69"/>
      <c r="B36" s="1760"/>
      <c r="C36" s="1760"/>
      <c r="D36" s="1761"/>
      <c r="E36" s="1753"/>
      <c r="F36" s="1754"/>
      <c r="G36" s="1754"/>
      <c r="H36" s="1754"/>
      <c r="I36" s="1754"/>
      <c r="J36" s="1713" t="e">
        <f>IF(AND(#REF!="Baja",#REF!="Leve"),CONCATENATE("R",#REF!),"")</f>
        <v>#REF!</v>
      </c>
      <c r="K36" s="1714"/>
      <c r="L36" s="1714" t="e">
        <f>IF(AND(#REF!="Baja",#REF!="Leve"),CONCATENATE("R",#REF!),"")</f>
        <v>#REF!</v>
      </c>
      <c r="M36" s="1714"/>
      <c r="N36" s="1714" t="e">
        <f>IF(AND(#REF!="Baja",#REF!="Leve"),CONCATENATE("R",#REF!),"")</f>
        <v>#REF!</v>
      </c>
      <c r="O36" s="1715"/>
      <c r="P36" s="1723" t="e">
        <f>IF(AND(#REF!="Baja",#REF!="Menor"),CONCATENATE("R",#REF!),"")</f>
        <v>#REF!</v>
      </c>
      <c r="Q36" s="1723"/>
      <c r="R36" s="1723" t="e">
        <f>IF(AND(#REF!="Baja",#REF!="Menor"),CONCATENATE("R",#REF!),"")</f>
        <v>#REF!</v>
      </c>
      <c r="S36" s="1723"/>
      <c r="T36" s="1723" t="e">
        <f>IF(AND(#REF!="Baja",#REF!="Menor"),CONCATENATE("R",#REF!),"")</f>
        <v>#REF!</v>
      </c>
      <c r="U36" s="1724"/>
      <c r="V36" s="1722" t="e">
        <f>IF(AND(#REF!="Baja",#REF!="Moderado"),CONCATENATE("R",#REF!),"")</f>
        <v>#REF!</v>
      </c>
      <c r="W36" s="1723"/>
      <c r="X36" s="1723" t="e">
        <f>IF(AND(#REF!="Baja",#REF!="Moderado"),CONCATENATE("R",#REF!),"")</f>
        <v>#REF!</v>
      </c>
      <c r="Y36" s="1723"/>
      <c r="Z36" s="1723" t="e">
        <f>IF(AND(#REF!="Baja",#REF!="Moderado"),CONCATENATE("R",#REF!),"")</f>
        <v>#REF!</v>
      </c>
      <c r="AA36" s="1724"/>
      <c r="AB36" s="1740" t="e">
        <f>IF(AND(#REF!="Baja",#REF!="Mayor"),CONCATENATE("R",#REF!),"")</f>
        <v>#REF!</v>
      </c>
      <c r="AC36" s="1741"/>
      <c r="AD36" s="1741" t="e">
        <f>IF(AND(#REF!="Baja",#REF!="Mayor"),CONCATENATE("R",#REF!),"")</f>
        <v>#REF!</v>
      </c>
      <c r="AE36" s="1741"/>
      <c r="AF36" s="1741" t="e">
        <f>IF(AND(#REF!="Baja",#REF!="Mayor"),CONCATENATE("R",#REF!),"")</f>
        <v>#REF!</v>
      </c>
      <c r="AG36" s="1742"/>
      <c r="AH36" s="1731" t="e">
        <f>IF(AND(#REF!="Baja",#REF!="Catastrófico"),CONCATENATE("R",#REF!),"")</f>
        <v>#REF!</v>
      </c>
      <c r="AI36" s="1732"/>
      <c r="AJ36" s="1732" t="e">
        <f>IF(AND(#REF!="Baja",#REF!="Catastrófico"),CONCATENATE("R",#REF!),"")</f>
        <v>#REF!</v>
      </c>
      <c r="AK36" s="1732"/>
      <c r="AL36" s="1732" t="e">
        <f>IF(AND(#REF!="Baja",#REF!="Catastrófico"),CONCATENATE("R",#REF!),"")</f>
        <v>#REF!</v>
      </c>
      <c r="AM36" s="1733"/>
      <c r="AN36" s="69"/>
      <c r="AO36" s="1792"/>
      <c r="AP36" s="1793"/>
      <c r="AQ36" s="1793"/>
      <c r="AR36" s="1793"/>
      <c r="AS36" s="1793"/>
      <c r="AT36" s="1794"/>
      <c r="AU36" s="69"/>
      <c r="AV36" s="69"/>
      <c r="AW36" s="69"/>
      <c r="AX36" s="69"/>
      <c r="AY36" s="69"/>
      <c r="AZ36" s="69"/>
      <c r="BA36" s="69"/>
      <c r="BB36" s="69"/>
      <c r="BC36" s="69"/>
      <c r="BD36" s="69"/>
      <c r="BE36" s="69"/>
      <c r="BF36" s="69"/>
      <c r="BG36" s="69"/>
      <c r="BH36" s="69"/>
      <c r="BI36" s="69"/>
      <c r="BJ36" s="69"/>
      <c r="BK36" s="69"/>
      <c r="BL36" s="69"/>
      <c r="BM36" s="69"/>
      <c r="BN36" s="69"/>
      <c r="BO36" s="69"/>
      <c r="BP36" s="69"/>
      <c r="BQ36" s="69"/>
      <c r="BR36" s="69"/>
      <c r="BS36" s="69"/>
      <c r="BT36" s="69"/>
      <c r="BU36" s="69"/>
      <c r="BV36" s="69"/>
      <c r="BW36" s="69"/>
      <c r="BX36" s="69"/>
      <c r="BY36" s="69"/>
      <c r="BZ36" s="69"/>
      <c r="CA36" s="69"/>
      <c r="CB36" s="69"/>
    </row>
    <row r="37" spans="1:80" ht="15.75" thickBot="1" x14ac:dyDescent="0.3">
      <c r="A37" s="69"/>
      <c r="B37" s="1760"/>
      <c r="C37" s="1760"/>
      <c r="D37" s="1761"/>
      <c r="E37" s="1756"/>
      <c r="F37" s="1757"/>
      <c r="G37" s="1757"/>
      <c r="H37" s="1757"/>
      <c r="I37" s="1757"/>
      <c r="J37" s="1716"/>
      <c r="K37" s="1717"/>
      <c r="L37" s="1717"/>
      <c r="M37" s="1717"/>
      <c r="N37" s="1717"/>
      <c r="O37" s="1718"/>
      <c r="P37" s="1726"/>
      <c r="Q37" s="1726"/>
      <c r="R37" s="1726"/>
      <c r="S37" s="1726"/>
      <c r="T37" s="1726"/>
      <c r="U37" s="1727"/>
      <c r="V37" s="1725"/>
      <c r="W37" s="1726"/>
      <c r="X37" s="1726"/>
      <c r="Y37" s="1726"/>
      <c r="Z37" s="1726"/>
      <c r="AA37" s="1727"/>
      <c r="AB37" s="1743"/>
      <c r="AC37" s="1744"/>
      <c r="AD37" s="1744"/>
      <c r="AE37" s="1744"/>
      <c r="AF37" s="1744"/>
      <c r="AG37" s="1745"/>
      <c r="AH37" s="1734"/>
      <c r="AI37" s="1735"/>
      <c r="AJ37" s="1735"/>
      <c r="AK37" s="1735"/>
      <c r="AL37" s="1735"/>
      <c r="AM37" s="1736"/>
      <c r="AN37" s="69"/>
      <c r="AO37" s="1795"/>
      <c r="AP37" s="1796"/>
      <c r="AQ37" s="1796"/>
      <c r="AR37" s="1796"/>
      <c r="AS37" s="1796"/>
      <c r="AT37" s="1797"/>
      <c r="AU37" s="69"/>
      <c r="AV37" s="69"/>
      <c r="AW37" s="69"/>
      <c r="AX37" s="69"/>
      <c r="AY37" s="69"/>
      <c r="AZ37" s="69"/>
      <c r="BA37" s="69"/>
      <c r="BB37" s="69"/>
      <c r="BC37" s="69"/>
      <c r="BD37" s="69"/>
      <c r="BE37" s="69"/>
      <c r="BF37" s="69"/>
      <c r="BG37" s="69"/>
      <c r="BH37" s="69"/>
      <c r="BI37" s="69"/>
      <c r="BJ37" s="69"/>
      <c r="BK37" s="69"/>
      <c r="BL37" s="69"/>
      <c r="BM37" s="69"/>
      <c r="BN37" s="69"/>
      <c r="BO37" s="69"/>
      <c r="BP37" s="69"/>
      <c r="BQ37" s="69"/>
      <c r="BR37" s="69"/>
      <c r="BS37" s="69"/>
      <c r="BT37" s="69"/>
      <c r="BU37" s="69"/>
      <c r="BV37" s="69"/>
      <c r="BW37" s="69"/>
      <c r="BX37" s="69"/>
      <c r="BY37" s="69"/>
      <c r="BZ37" s="69"/>
      <c r="CA37" s="69"/>
      <c r="CB37" s="69"/>
    </row>
    <row r="38" spans="1:80" x14ac:dyDescent="0.25">
      <c r="A38" s="69"/>
      <c r="B38" s="1760"/>
      <c r="C38" s="1760"/>
      <c r="D38" s="1761"/>
      <c r="E38" s="1750" t="s">
        <v>749</v>
      </c>
      <c r="F38" s="1751"/>
      <c r="G38" s="1751"/>
      <c r="H38" s="1751"/>
      <c r="I38" s="1752"/>
      <c r="J38" s="1719" t="e">
        <f>IF(AND(#REF!="Muy Baja",#REF!="Leve"),CONCATENATE("R",#REF!),"")</f>
        <v>#REF!</v>
      </c>
      <c r="K38" s="1720"/>
      <c r="L38" s="1720" t="e">
        <f>IF(AND(#REF!="Muy Baja",#REF!="Leve"),CONCATENATE("R",#REF!),"")</f>
        <v>#REF!</v>
      </c>
      <c r="M38" s="1720"/>
      <c r="N38" s="1720" t="e">
        <f>IF(AND(#REF!="Muy Baja",#REF!="Leve"),CONCATENATE("R",#REF!),"")</f>
        <v>#REF!</v>
      </c>
      <c r="O38" s="1721"/>
      <c r="P38" s="1719" t="e">
        <f>IF(AND(#REF!="Muy Baja",#REF!="Menor"),CONCATENATE("R",#REF!),"")</f>
        <v>#REF!</v>
      </c>
      <c r="Q38" s="1720"/>
      <c r="R38" s="1720" t="e">
        <f>IF(AND(#REF!="Muy Baja",#REF!="Menor"),CONCATENATE("R",#REF!),"")</f>
        <v>#REF!</v>
      </c>
      <c r="S38" s="1720"/>
      <c r="T38" s="1720" t="e">
        <f>IF(AND(#REF!="Muy Baja",#REF!="Menor"),CONCATENATE("R",#REF!),"")</f>
        <v>#REF!</v>
      </c>
      <c r="U38" s="1721"/>
      <c r="V38" s="1728" t="e">
        <f>IF(AND(#REF!="Muy Baja",#REF!="Moderado"),CONCATENATE("R",#REF!),"")</f>
        <v>#REF!</v>
      </c>
      <c r="W38" s="1729"/>
      <c r="X38" s="1729" t="e">
        <f>IF(AND(#REF!="Muy Baja",#REF!="Moderado"),CONCATENATE("R",#REF!),"")</f>
        <v>#REF!</v>
      </c>
      <c r="Y38" s="1729"/>
      <c r="Z38" s="1729" t="e">
        <f>IF(AND(#REF!="Muy Baja",#REF!="Moderado"),CONCATENATE("R",#REF!),"")</f>
        <v>#REF!</v>
      </c>
      <c r="AA38" s="1730"/>
      <c r="AB38" s="1746" t="e">
        <f>IF(AND(#REF!="Muy Baja",#REF!="Mayor"),CONCATENATE("R",#REF!),"")</f>
        <v>#REF!</v>
      </c>
      <c r="AC38" s="1747"/>
      <c r="AD38" s="1747" t="e">
        <f>IF(AND(#REF!="Muy Baja",#REF!="Mayor"),CONCATENATE("R",#REF!),"")</f>
        <v>#REF!</v>
      </c>
      <c r="AE38" s="1747"/>
      <c r="AF38" s="1747" t="e">
        <f>IF(AND(#REF!="Muy Baja",#REF!="Mayor"),CONCATENATE("R",#REF!),"")</f>
        <v>#REF!</v>
      </c>
      <c r="AG38" s="1748"/>
      <c r="AH38" s="1737" t="e">
        <f>IF(AND(#REF!="Muy Baja",#REF!="Catastrófico"),CONCATENATE("R",#REF!),"")</f>
        <v>#REF!</v>
      </c>
      <c r="AI38" s="1738"/>
      <c r="AJ38" s="1738" t="e">
        <f>IF(AND(#REF!="Muy Baja",#REF!="Catastrófico"),CONCATENATE("R",#REF!),"")</f>
        <v>#REF!</v>
      </c>
      <c r="AK38" s="1738"/>
      <c r="AL38" s="1738" t="e">
        <f>IF(AND(#REF!="Muy Baja",#REF!="Catastrófico"),CONCATENATE("R",#REF!),"")</f>
        <v>#REF!</v>
      </c>
      <c r="AM38" s="1739"/>
      <c r="AN38" s="69"/>
      <c r="AO38" s="69"/>
      <c r="AP38" s="69"/>
      <c r="AQ38" s="69"/>
      <c r="AR38" s="69"/>
      <c r="AS38" s="69"/>
      <c r="AT38" s="69"/>
      <c r="AU38" s="69"/>
      <c r="AV38" s="69"/>
      <c r="AW38" s="69"/>
      <c r="AX38" s="69"/>
      <c r="AY38" s="69"/>
      <c r="AZ38" s="69"/>
      <c r="BA38" s="69"/>
      <c r="BB38" s="69"/>
      <c r="BC38" s="69"/>
      <c r="BD38" s="69"/>
      <c r="BE38" s="69"/>
      <c r="BF38" s="69"/>
      <c r="BG38" s="69"/>
      <c r="BH38" s="69"/>
      <c r="BI38" s="69"/>
      <c r="BJ38" s="69"/>
      <c r="BK38" s="69"/>
      <c r="BL38" s="69"/>
      <c r="BM38" s="69"/>
      <c r="BN38" s="69"/>
      <c r="BO38" s="69"/>
      <c r="BP38" s="69"/>
      <c r="BQ38" s="69"/>
      <c r="BR38" s="69"/>
      <c r="BS38" s="69"/>
      <c r="BT38" s="69"/>
      <c r="BU38" s="69"/>
      <c r="BV38" s="69"/>
      <c r="BW38" s="69"/>
      <c r="BX38" s="69"/>
      <c r="BY38" s="69"/>
      <c r="BZ38" s="69"/>
      <c r="CA38" s="69"/>
      <c r="CB38" s="69"/>
    </row>
    <row r="39" spans="1:80" x14ac:dyDescent="0.25">
      <c r="A39" s="69"/>
      <c r="B39" s="1760"/>
      <c r="C39" s="1760"/>
      <c r="D39" s="1761"/>
      <c r="E39" s="1753"/>
      <c r="F39" s="1754"/>
      <c r="G39" s="1754"/>
      <c r="H39" s="1754"/>
      <c r="I39" s="1755"/>
      <c r="J39" s="1713"/>
      <c r="K39" s="1714"/>
      <c r="L39" s="1714"/>
      <c r="M39" s="1714"/>
      <c r="N39" s="1714"/>
      <c r="O39" s="1715"/>
      <c r="P39" s="1713"/>
      <c r="Q39" s="1714"/>
      <c r="R39" s="1714"/>
      <c r="S39" s="1714"/>
      <c r="T39" s="1714"/>
      <c r="U39" s="1715"/>
      <c r="V39" s="1722"/>
      <c r="W39" s="1723"/>
      <c r="X39" s="1723"/>
      <c r="Y39" s="1723"/>
      <c r="Z39" s="1723"/>
      <c r="AA39" s="1724"/>
      <c r="AB39" s="1740"/>
      <c r="AC39" s="1741"/>
      <c r="AD39" s="1741"/>
      <c r="AE39" s="1741"/>
      <c r="AF39" s="1741"/>
      <c r="AG39" s="1742"/>
      <c r="AH39" s="1731"/>
      <c r="AI39" s="1732"/>
      <c r="AJ39" s="1732"/>
      <c r="AK39" s="1732"/>
      <c r="AL39" s="1732"/>
      <c r="AM39" s="1733"/>
      <c r="AN39" s="69"/>
      <c r="AO39" s="69"/>
      <c r="AP39" s="69"/>
      <c r="AQ39" s="69"/>
      <c r="AR39" s="69"/>
      <c r="AS39" s="69"/>
      <c r="AT39" s="69"/>
      <c r="AU39" s="69"/>
      <c r="AV39" s="69"/>
      <c r="AW39" s="69"/>
      <c r="AX39" s="69"/>
      <c r="AY39" s="69"/>
      <c r="AZ39" s="69"/>
      <c r="BA39" s="69"/>
      <c r="BB39" s="69"/>
      <c r="BC39" s="69"/>
      <c r="BD39" s="69"/>
      <c r="BE39" s="69"/>
      <c r="BF39" s="69"/>
      <c r="BG39" s="69"/>
      <c r="BH39" s="69"/>
      <c r="BI39" s="69"/>
      <c r="BJ39" s="69"/>
      <c r="BK39" s="69"/>
      <c r="BL39" s="69"/>
      <c r="BM39" s="69"/>
      <c r="BN39" s="69"/>
      <c r="BO39" s="69"/>
      <c r="BP39" s="69"/>
      <c r="BQ39" s="69"/>
      <c r="BR39" s="69"/>
      <c r="BS39" s="69"/>
      <c r="BT39" s="69"/>
      <c r="BU39" s="69"/>
      <c r="BV39" s="69"/>
      <c r="BW39" s="69"/>
      <c r="BX39" s="69"/>
      <c r="BY39" s="69"/>
      <c r="BZ39" s="69"/>
      <c r="CA39" s="69"/>
      <c r="CB39" s="69"/>
    </row>
    <row r="40" spans="1:80" x14ac:dyDescent="0.25">
      <c r="A40" s="69"/>
      <c r="B40" s="1760"/>
      <c r="C40" s="1760"/>
      <c r="D40" s="1761"/>
      <c r="E40" s="1753"/>
      <c r="F40" s="1754"/>
      <c r="G40" s="1754"/>
      <c r="H40" s="1754"/>
      <c r="I40" s="1755"/>
      <c r="J40" s="1713" t="e">
        <f>IF(AND(#REF!="Muy Baja",#REF!="Leve"),CONCATENATE("R",#REF!),"")</f>
        <v>#REF!</v>
      </c>
      <c r="K40" s="1714"/>
      <c r="L40" s="1714" t="e">
        <f>IF(AND(#REF!="Muy Baja",#REF!="Leve"),CONCATENATE("R",#REF!),"")</f>
        <v>#REF!</v>
      </c>
      <c r="M40" s="1714"/>
      <c r="N40" s="1714" t="e">
        <f>IF(AND(#REF!="Muy Baja",#REF!="Leve"),CONCATENATE("R",#REF!),"")</f>
        <v>#REF!</v>
      </c>
      <c r="O40" s="1715"/>
      <c r="P40" s="1713" t="e">
        <f>IF(AND(#REF!="Muy Baja",#REF!="Menor"),CONCATENATE("R",#REF!),"")</f>
        <v>#REF!</v>
      </c>
      <c r="Q40" s="1714"/>
      <c r="R40" s="1714" t="e">
        <f>IF(AND(#REF!="Muy Baja",#REF!="Menor"),CONCATENATE("R",#REF!),"")</f>
        <v>#REF!</v>
      </c>
      <c r="S40" s="1714"/>
      <c r="T40" s="1714" t="e">
        <f>IF(AND(#REF!="Muy Baja",#REF!="Menor"),CONCATENATE("R",#REF!),"")</f>
        <v>#REF!</v>
      </c>
      <c r="U40" s="1715"/>
      <c r="V40" s="1722" t="e">
        <f>IF(AND(#REF!="Muy Baja",#REF!="Moderado"),CONCATENATE("R",#REF!),"")</f>
        <v>#REF!</v>
      </c>
      <c r="W40" s="1723"/>
      <c r="X40" s="1723" t="e">
        <f>IF(AND(#REF!="Muy Baja",#REF!="Moderado"),CONCATENATE("R",#REF!),"")</f>
        <v>#REF!</v>
      </c>
      <c r="Y40" s="1723"/>
      <c r="Z40" s="1723" t="e">
        <f>IF(AND(#REF!="Muy Baja",#REF!="Moderado"),CONCATENATE("R",#REF!),"")</f>
        <v>#REF!</v>
      </c>
      <c r="AA40" s="1724"/>
      <c r="AB40" s="1740" t="e">
        <f>IF(AND(#REF!="Muy Baja",#REF!="Mayor"),CONCATENATE("R",#REF!),"")</f>
        <v>#REF!</v>
      </c>
      <c r="AC40" s="1741"/>
      <c r="AD40" s="1741" t="e">
        <f>IF(AND(#REF!="Muy Baja",#REF!="Mayor"),CONCATENATE("R",#REF!),"")</f>
        <v>#REF!</v>
      </c>
      <c r="AE40" s="1741"/>
      <c r="AF40" s="1741" t="e">
        <f>IF(AND(#REF!="Muy Baja",#REF!="Mayor"),CONCATENATE("R",#REF!),"")</f>
        <v>#REF!</v>
      </c>
      <c r="AG40" s="1742"/>
      <c r="AH40" s="1731" t="e">
        <f>IF(AND(#REF!="Muy Baja",#REF!="Catastrófico"),CONCATENATE("R",#REF!),"")</f>
        <v>#REF!</v>
      </c>
      <c r="AI40" s="1732"/>
      <c r="AJ40" s="1732" t="e">
        <f>IF(AND(#REF!="Muy Baja",#REF!="Catastrófico"),CONCATENATE("R",#REF!),"")</f>
        <v>#REF!</v>
      </c>
      <c r="AK40" s="1732"/>
      <c r="AL40" s="1732" t="e">
        <f>IF(AND(#REF!="Muy Baja",#REF!="Catastrófico"),CONCATENATE("R",#REF!),"")</f>
        <v>#REF!</v>
      </c>
      <c r="AM40" s="1733"/>
      <c r="AN40" s="69"/>
      <c r="AO40" s="69"/>
      <c r="AP40" s="69"/>
      <c r="AQ40" s="69"/>
      <c r="AR40" s="69"/>
      <c r="AS40" s="69"/>
      <c r="AT40" s="69"/>
      <c r="AU40" s="69"/>
      <c r="AV40" s="69"/>
      <c r="AW40" s="69"/>
      <c r="AX40" s="69"/>
      <c r="AY40" s="69"/>
      <c r="AZ40" s="69"/>
      <c r="BA40" s="69"/>
      <c r="BB40" s="69"/>
      <c r="BC40" s="69"/>
      <c r="BD40" s="69"/>
      <c r="BE40" s="69"/>
      <c r="BF40" s="69"/>
      <c r="BG40" s="69"/>
      <c r="BH40" s="69"/>
      <c r="BI40" s="69"/>
      <c r="BJ40" s="69"/>
      <c r="BK40" s="69"/>
      <c r="BL40" s="69"/>
      <c r="BM40" s="69"/>
      <c r="BN40" s="69"/>
      <c r="BO40" s="69"/>
      <c r="BP40" s="69"/>
      <c r="BQ40" s="69"/>
      <c r="BR40" s="69"/>
      <c r="BS40" s="69"/>
      <c r="BT40" s="69"/>
      <c r="BU40" s="69"/>
      <c r="BV40" s="69"/>
      <c r="BW40" s="69"/>
      <c r="BX40" s="69"/>
      <c r="BY40" s="69"/>
      <c r="BZ40" s="69"/>
      <c r="CA40" s="69"/>
      <c r="CB40" s="69"/>
    </row>
    <row r="41" spans="1:80" x14ac:dyDescent="0.25">
      <c r="A41" s="69"/>
      <c r="B41" s="1760"/>
      <c r="C41" s="1760"/>
      <c r="D41" s="1761"/>
      <c r="E41" s="1753"/>
      <c r="F41" s="1754"/>
      <c r="G41" s="1754"/>
      <c r="H41" s="1754"/>
      <c r="I41" s="1755"/>
      <c r="J41" s="1713"/>
      <c r="K41" s="1714"/>
      <c r="L41" s="1714"/>
      <c r="M41" s="1714"/>
      <c r="N41" s="1714"/>
      <c r="O41" s="1715"/>
      <c r="P41" s="1713"/>
      <c r="Q41" s="1714"/>
      <c r="R41" s="1714"/>
      <c r="S41" s="1714"/>
      <c r="T41" s="1714"/>
      <c r="U41" s="1715"/>
      <c r="V41" s="1722"/>
      <c r="W41" s="1723"/>
      <c r="X41" s="1723"/>
      <c r="Y41" s="1723"/>
      <c r="Z41" s="1723"/>
      <c r="AA41" s="1724"/>
      <c r="AB41" s="1740"/>
      <c r="AC41" s="1741"/>
      <c r="AD41" s="1741"/>
      <c r="AE41" s="1741"/>
      <c r="AF41" s="1741"/>
      <c r="AG41" s="1742"/>
      <c r="AH41" s="1731"/>
      <c r="AI41" s="1732"/>
      <c r="AJ41" s="1732"/>
      <c r="AK41" s="1732"/>
      <c r="AL41" s="1732"/>
      <c r="AM41" s="1733"/>
      <c r="AN41" s="69"/>
      <c r="AO41" s="69"/>
      <c r="AP41" s="69"/>
      <c r="AQ41" s="69"/>
      <c r="AR41" s="69"/>
      <c r="AS41" s="69"/>
      <c r="AT41" s="69"/>
      <c r="AU41" s="69"/>
      <c r="AV41" s="69"/>
      <c r="AW41" s="69"/>
      <c r="AX41" s="69"/>
      <c r="AY41" s="69"/>
      <c r="AZ41" s="69"/>
      <c r="BA41" s="69"/>
      <c r="BB41" s="69"/>
      <c r="BC41" s="69"/>
      <c r="BD41" s="69"/>
      <c r="BE41" s="69"/>
      <c r="BF41" s="69"/>
      <c r="BG41" s="69"/>
      <c r="BH41" s="69"/>
      <c r="BI41" s="69"/>
      <c r="BJ41" s="69"/>
      <c r="BK41" s="69"/>
      <c r="BL41" s="69"/>
      <c r="BM41" s="69"/>
      <c r="BN41" s="69"/>
      <c r="BO41" s="69"/>
      <c r="BP41" s="69"/>
      <c r="BQ41" s="69"/>
      <c r="BR41" s="69"/>
      <c r="BS41" s="69"/>
      <c r="BT41" s="69"/>
      <c r="BU41" s="69"/>
      <c r="BV41" s="69"/>
      <c r="BW41" s="69"/>
      <c r="BX41" s="69"/>
      <c r="BY41" s="69"/>
      <c r="BZ41" s="69"/>
      <c r="CA41" s="69"/>
      <c r="CB41" s="69"/>
    </row>
    <row r="42" spans="1:80" x14ac:dyDescent="0.25">
      <c r="A42" s="69"/>
      <c r="B42" s="1760"/>
      <c r="C42" s="1760"/>
      <c r="D42" s="1761"/>
      <c r="E42" s="1753"/>
      <c r="F42" s="1754"/>
      <c r="G42" s="1754"/>
      <c r="H42" s="1754"/>
      <c r="I42" s="1755"/>
      <c r="J42" s="1713" t="e">
        <f>IF(AND(#REF!="Muy Baja",#REF!="Leve"),CONCATENATE("R",#REF!),"")</f>
        <v>#REF!</v>
      </c>
      <c r="K42" s="1714"/>
      <c r="L42" s="1714" t="e">
        <f>IF(AND(#REF!="Muy Baja",#REF!="Leve"),CONCATENATE("R",#REF!),"")</f>
        <v>#REF!</v>
      </c>
      <c r="M42" s="1714"/>
      <c r="N42" s="1714" t="e">
        <f>IF(AND(#REF!="Muy Baja",#REF!="Leve"),CONCATENATE("R",#REF!),"")</f>
        <v>#REF!</v>
      </c>
      <c r="O42" s="1715"/>
      <c r="P42" s="1713" t="e">
        <f>IF(AND(#REF!="Muy Baja",#REF!="Menor"),CONCATENATE("R",#REF!),"")</f>
        <v>#REF!</v>
      </c>
      <c r="Q42" s="1714"/>
      <c r="R42" s="1714" t="e">
        <f>IF(AND(#REF!="Muy Baja",#REF!="Menor"),CONCATENATE("R",#REF!),"")</f>
        <v>#REF!</v>
      </c>
      <c r="S42" s="1714"/>
      <c r="T42" s="1714" t="e">
        <f>IF(AND(#REF!="Muy Baja",#REF!="Menor"),CONCATENATE("R",#REF!),"")</f>
        <v>#REF!</v>
      </c>
      <c r="U42" s="1715"/>
      <c r="V42" s="1722" t="e">
        <f>IF(AND(#REF!="Muy Baja",#REF!="Moderado"),CONCATENATE("R",#REF!),"")</f>
        <v>#REF!</v>
      </c>
      <c r="W42" s="1723"/>
      <c r="X42" s="1723" t="e">
        <f>IF(AND(#REF!="Muy Baja",#REF!="Moderado"),CONCATENATE("R",#REF!),"")</f>
        <v>#REF!</v>
      </c>
      <c r="Y42" s="1723"/>
      <c r="Z42" s="1723" t="e">
        <f>IF(AND(#REF!="Muy Baja",#REF!="Moderado"),CONCATENATE("R",#REF!),"")</f>
        <v>#REF!</v>
      </c>
      <c r="AA42" s="1724"/>
      <c r="AB42" s="1740" t="e">
        <f>IF(AND(#REF!="Muy Baja",#REF!="Mayor"),CONCATENATE("R",#REF!),"")</f>
        <v>#REF!</v>
      </c>
      <c r="AC42" s="1741"/>
      <c r="AD42" s="1741" t="e">
        <f>IF(AND(#REF!="Muy Baja",#REF!="Mayor"),CONCATENATE("R",#REF!),"")</f>
        <v>#REF!</v>
      </c>
      <c r="AE42" s="1741"/>
      <c r="AF42" s="1741" t="e">
        <f>IF(AND(#REF!="Muy Baja",#REF!="Mayor"),CONCATENATE("R",#REF!),"")</f>
        <v>#REF!</v>
      </c>
      <c r="AG42" s="1742"/>
      <c r="AH42" s="1731" t="e">
        <f>IF(AND(#REF!="Muy Baja",#REF!="Catastrófico"),CONCATENATE("R",#REF!),"")</f>
        <v>#REF!</v>
      </c>
      <c r="AI42" s="1732"/>
      <c r="AJ42" s="1732" t="e">
        <f>IF(AND(#REF!="Muy Baja",#REF!="Catastrófico"),CONCATENATE("R",#REF!),"")</f>
        <v>#REF!</v>
      </c>
      <c r="AK42" s="1732"/>
      <c r="AL42" s="1732" t="e">
        <f>IF(AND(#REF!="Muy Baja",#REF!="Catastrófico"),CONCATENATE("R",#REF!),"")</f>
        <v>#REF!</v>
      </c>
      <c r="AM42" s="1733"/>
      <c r="AN42" s="69"/>
      <c r="AO42" s="69"/>
      <c r="AP42" s="69"/>
      <c r="AQ42" s="69"/>
      <c r="AR42" s="69"/>
      <c r="AS42" s="69"/>
      <c r="AT42" s="69"/>
      <c r="AU42" s="69"/>
      <c r="AV42" s="69"/>
      <c r="AW42" s="69"/>
      <c r="AX42" s="69"/>
      <c r="AY42" s="69"/>
      <c r="AZ42" s="69"/>
      <c r="BA42" s="69"/>
      <c r="BB42" s="69"/>
      <c r="BC42" s="69"/>
      <c r="BD42" s="69"/>
      <c r="BE42" s="69"/>
      <c r="BF42" s="69"/>
      <c r="BG42" s="69"/>
      <c r="BH42" s="69"/>
      <c r="BI42" s="69"/>
      <c r="BJ42" s="69"/>
      <c r="BK42" s="69"/>
      <c r="BL42" s="69"/>
      <c r="BM42" s="69"/>
      <c r="BN42" s="69"/>
      <c r="BO42" s="69"/>
      <c r="BP42" s="69"/>
      <c r="BQ42" s="69"/>
      <c r="BR42" s="69"/>
      <c r="BS42" s="69"/>
      <c r="BT42" s="69"/>
      <c r="BU42" s="69"/>
      <c r="BV42" s="69"/>
      <c r="BW42" s="69"/>
      <c r="BX42" s="69"/>
      <c r="BY42" s="69"/>
      <c r="BZ42" s="69"/>
      <c r="CA42" s="69"/>
      <c r="CB42" s="69"/>
    </row>
    <row r="43" spans="1:80" x14ac:dyDescent="0.25">
      <c r="A43" s="69"/>
      <c r="B43" s="1760"/>
      <c r="C43" s="1760"/>
      <c r="D43" s="1761"/>
      <c r="E43" s="1753"/>
      <c r="F43" s="1754"/>
      <c r="G43" s="1754"/>
      <c r="H43" s="1754"/>
      <c r="I43" s="1755"/>
      <c r="J43" s="1713"/>
      <c r="K43" s="1714"/>
      <c r="L43" s="1714"/>
      <c r="M43" s="1714"/>
      <c r="N43" s="1714"/>
      <c r="O43" s="1715"/>
      <c r="P43" s="1713"/>
      <c r="Q43" s="1714"/>
      <c r="R43" s="1714"/>
      <c r="S43" s="1714"/>
      <c r="T43" s="1714"/>
      <c r="U43" s="1715"/>
      <c r="V43" s="1722"/>
      <c r="W43" s="1723"/>
      <c r="X43" s="1723"/>
      <c r="Y43" s="1723"/>
      <c r="Z43" s="1723"/>
      <c r="AA43" s="1724"/>
      <c r="AB43" s="1740"/>
      <c r="AC43" s="1741"/>
      <c r="AD43" s="1741"/>
      <c r="AE43" s="1741"/>
      <c r="AF43" s="1741"/>
      <c r="AG43" s="1742"/>
      <c r="AH43" s="1731"/>
      <c r="AI43" s="1732"/>
      <c r="AJ43" s="1732"/>
      <c r="AK43" s="1732"/>
      <c r="AL43" s="1732"/>
      <c r="AM43" s="1733"/>
      <c r="AN43" s="69"/>
      <c r="AO43" s="69"/>
      <c r="AP43" s="69"/>
      <c r="AQ43" s="69"/>
      <c r="AR43" s="69"/>
      <c r="AS43" s="69"/>
      <c r="AT43" s="69"/>
      <c r="AU43" s="69"/>
      <c r="AV43" s="69"/>
      <c r="AW43" s="69"/>
      <c r="AX43" s="69"/>
      <c r="AY43" s="69"/>
      <c r="AZ43" s="69"/>
      <c r="BA43" s="69"/>
      <c r="BB43" s="69"/>
      <c r="BC43" s="69"/>
      <c r="BD43" s="69"/>
      <c r="BE43" s="69"/>
      <c r="BF43" s="69"/>
      <c r="BG43" s="69"/>
      <c r="BH43" s="69"/>
      <c r="BI43" s="69"/>
      <c r="BJ43" s="69"/>
      <c r="BK43" s="69"/>
      <c r="BL43" s="69"/>
      <c r="BM43" s="69"/>
      <c r="BN43" s="69"/>
      <c r="BO43" s="69"/>
      <c r="BP43" s="69"/>
      <c r="BQ43" s="69"/>
      <c r="BR43" s="69"/>
      <c r="BS43" s="69"/>
      <c r="BT43" s="69"/>
      <c r="BU43" s="69"/>
      <c r="BV43" s="69"/>
      <c r="BW43" s="69"/>
      <c r="BX43" s="69"/>
      <c r="BY43" s="69"/>
      <c r="BZ43" s="69"/>
      <c r="CA43" s="69"/>
      <c r="CB43" s="69"/>
    </row>
    <row r="44" spans="1:80" x14ac:dyDescent="0.25">
      <c r="A44" s="69"/>
      <c r="B44" s="1760"/>
      <c r="C44" s="1760"/>
      <c r="D44" s="1761"/>
      <c r="E44" s="1753"/>
      <c r="F44" s="1754"/>
      <c r="G44" s="1754"/>
      <c r="H44" s="1754"/>
      <c r="I44" s="1755"/>
      <c r="J44" s="1713" t="e">
        <f>IF(AND(#REF!="Muy Baja",#REF!="Leve"),CONCATENATE("R",#REF!),"")</f>
        <v>#REF!</v>
      </c>
      <c r="K44" s="1714"/>
      <c r="L44" s="1714" t="e">
        <f>IF(AND(#REF!="Muy Baja",#REF!="Leve"),CONCATENATE("R",#REF!),"")</f>
        <v>#REF!</v>
      </c>
      <c r="M44" s="1714"/>
      <c r="N44" s="1714" t="e">
        <f>IF(AND(#REF!="Muy Baja",#REF!="Leve"),CONCATENATE("R",#REF!),"")</f>
        <v>#REF!</v>
      </c>
      <c r="O44" s="1715"/>
      <c r="P44" s="1713" t="e">
        <f>IF(AND(#REF!="Muy Baja",#REF!="Menor"),CONCATENATE("R",#REF!),"")</f>
        <v>#REF!</v>
      </c>
      <c r="Q44" s="1714"/>
      <c r="R44" s="1714" t="e">
        <f>IF(AND(#REF!="Muy Baja",#REF!="Menor"),CONCATENATE("R",#REF!),"")</f>
        <v>#REF!</v>
      </c>
      <c r="S44" s="1714"/>
      <c r="T44" s="1714" t="e">
        <f>IF(AND(#REF!="Muy Baja",#REF!="Menor"),CONCATENATE("R",#REF!),"")</f>
        <v>#REF!</v>
      </c>
      <c r="U44" s="1715"/>
      <c r="V44" s="1722" t="e">
        <f>IF(AND(#REF!="Muy Baja",#REF!="Moderado"),CONCATENATE("R",#REF!),"")</f>
        <v>#REF!</v>
      </c>
      <c r="W44" s="1723"/>
      <c r="X44" s="1723" t="e">
        <f>IF(AND(#REF!="Muy Baja",#REF!="Moderado"),CONCATENATE("R",#REF!),"")</f>
        <v>#REF!</v>
      </c>
      <c r="Y44" s="1723"/>
      <c r="Z44" s="1723" t="e">
        <f>IF(AND(#REF!="Muy Baja",#REF!="Moderado"),CONCATENATE("R",#REF!),"")</f>
        <v>#REF!</v>
      </c>
      <c r="AA44" s="1724"/>
      <c r="AB44" s="1740" t="e">
        <f>IF(AND(#REF!="Muy Baja",#REF!="Mayor"),CONCATENATE("R",#REF!),"")</f>
        <v>#REF!</v>
      </c>
      <c r="AC44" s="1741"/>
      <c r="AD44" s="1741" t="e">
        <f>IF(AND(#REF!="Muy Baja",#REF!="Mayor"),CONCATENATE("R",#REF!),"")</f>
        <v>#REF!</v>
      </c>
      <c r="AE44" s="1741"/>
      <c r="AF44" s="1741" t="e">
        <f>IF(AND(#REF!="Muy Baja",#REF!="Mayor"),CONCATENATE("R",#REF!),"")</f>
        <v>#REF!</v>
      </c>
      <c r="AG44" s="1742"/>
      <c r="AH44" s="1731" t="e">
        <f>IF(AND(#REF!="Muy Baja",#REF!="Catastrófico"),CONCATENATE("R",#REF!),"")</f>
        <v>#REF!</v>
      </c>
      <c r="AI44" s="1732"/>
      <c r="AJ44" s="1732" t="e">
        <f>IF(AND(#REF!="Muy Baja",#REF!="Catastrófico"),CONCATENATE("R",#REF!),"")</f>
        <v>#REF!</v>
      </c>
      <c r="AK44" s="1732"/>
      <c r="AL44" s="1732" t="e">
        <f>IF(AND(#REF!="Muy Baja",#REF!="Catastrófico"),CONCATENATE("R",#REF!),"")</f>
        <v>#REF!</v>
      </c>
      <c r="AM44" s="1733"/>
      <c r="AN44" s="69"/>
      <c r="AO44" s="69"/>
      <c r="AP44" s="69"/>
      <c r="AQ44" s="69"/>
      <c r="AR44" s="69"/>
      <c r="AS44" s="69"/>
      <c r="AT44" s="69"/>
      <c r="AU44" s="69"/>
      <c r="AV44" s="69"/>
      <c r="AW44" s="69"/>
      <c r="AX44" s="69"/>
      <c r="AY44" s="69"/>
      <c r="AZ44" s="69"/>
      <c r="BA44" s="69"/>
      <c r="BB44" s="69"/>
      <c r="BC44" s="69"/>
      <c r="BD44" s="69"/>
      <c r="BE44" s="69"/>
      <c r="BF44" s="69"/>
      <c r="BG44" s="69"/>
      <c r="BH44" s="69"/>
      <c r="BI44" s="69"/>
      <c r="BJ44" s="69"/>
      <c r="BK44" s="69"/>
      <c r="BL44" s="69"/>
      <c r="BM44" s="69"/>
      <c r="BN44" s="69"/>
      <c r="BO44" s="69"/>
      <c r="BP44" s="69"/>
      <c r="BQ44" s="69"/>
      <c r="BR44" s="69"/>
      <c r="BS44" s="69"/>
      <c r="BT44" s="69"/>
      <c r="BU44" s="69"/>
      <c r="BV44" s="69"/>
      <c r="BW44" s="69"/>
      <c r="BX44" s="69"/>
      <c r="BY44" s="69"/>
      <c r="BZ44" s="69"/>
      <c r="CA44" s="69"/>
      <c r="CB44" s="69"/>
    </row>
    <row r="45" spans="1:80" ht="15.75" thickBot="1" x14ac:dyDescent="0.3">
      <c r="A45" s="69"/>
      <c r="B45" s="1760"/>
      <c r="C45" s="1760"/>
      <c r="D45" s="1761"/>
      <c r="E45" s="1756"/>
      <c r="F45" s="1757"/>
      <c r="G45" s="1757"/>
      <c r="H45" s="1757"/>
      <c r="I45" s="1758"/>
      <c r="J45" s="1716"/>
      <c r="K45" s="1717"/>
      <c r="L45" s="1717"/>
      <c r="M45" s="1717"/>
      <c r="N45" s="1717"/>
      <c r="O45" s="1718"/>
      <c r="P45" s="1716"/>
      <c r="Q45" s="1717"/>
      <c r="R45" s="1717"/>
      <c r="S45" s="1717"/>
      <c r="T45" s="1717"/>
      <c r="U45" s="1718"/>
      <c r="V45" s="1725"/>
      <c r="W45" s="1726"/>
      <c r="X45" s="1726"/>
      <c r="Y45" s="1726"/>
      <c r="Z45" s="1726"/>
      <c r="AA45" s="1727"/>
      <c r="AB45" s="1743"/>
      <c r="AC45" s="1744"/>
      <c r="AD45" s="1744"/>
      <c r="AE45" s="1744"/>
      <c r="AF45" s="1744"/>
      <c r="AG45" s="1745"/>
      <c r="AH45" s="1734"/>
      <c r="AI45" s="1735"/>
      <c r="AJ45" s="1735"/>
      <c r="AK45" s="1735"/>
      <c r="AL45" s="1735"/>
      <c r="AM45" s="1736"/>
      <c r="AN45" s="69"/>
      <c r="AO45" s="69"/>
      <c r="AP45" s="69"/>
      <c r="AQ45" s="69"/>
      <c r="AR45" s="69"/>
      <c r="AS45" s="69"/>
      <c r="AT45" s="69"/>
      <c r="AU45" s="69"/>
      <c r="AV45" s="69"/>
      <c r="AW45" s="69"/>
      <c r="AX45" s="69"/>
      <c r="AY45" s="69"/>
      <c r="AZ45" s="69"/>
      <c r="BA45" s="69"/>
      <c r="BB45" s="69"/>
      <c r="BC45" s="69"/>
      <c r="BD45" s="69"/>
      <c r="BE45" s="69"/>
      <c r="BF45" s="69"/>
      <c r="BG45" s="69"/>
      <c r="BH45" s="69"/>
      <c r="BI45" s="69"/>
      <c r="BJ45" s="69"/>
      <c r="BK45" s="69"/>
      <c r="BL45" s="69"/>
      <c r="BM45" s="69"/>
      <c r="BN45" s="69"/>
      <c r="BO45" s="69"/>
      <c r="BP45" s="69"/>
      <c r="BQ45" s="69"/>
      <c r="BR45" s="69"/>
      <c r="BS45" s="69"/>
      <c r="BT45" s="69"/>
      <c r="BU45" s="69"/>
      <c r="BV45" s="69"/>
      <c r="BW45" s="69"/>
      <c r="BX45" s="69"/>
      <c r="BY45" s="69"/>
      <c r="BZ45" s="69"/>
      <c r="CA45" s="69"/>
      <c r="CB45" s="69"/>
    </row>
    <row r="46" spans="1:80" x14ac:dyDescent="0.25">
      <c r="A46" s="69"/>
      <c r="B46" s="69"/>
      <c r="C46" s="69"/>
      <c r="D46" s="69"/>
      <c r="E46" s="69"/>
      <c r="F46" s="69"/>
      <c r="G46" s="69"/>
      <c r="H46" s="69"/>
      <c r="I46" s="69"/>
      <c r="J46" s="1750" t="s">
        <v>750</v>
      </c>
      <c r="K46" s="1751"/>
      <c r="L46" s="1751"/>
      <c r="M46" s="1751"/>
      <c r="N46" s="1751"/>
      <c r="O46" s="1752"/>
      <c r="P46" s="1750" t="s">
        <v>751</v>
      </c>
      <c r="Q46" s="1751"/>
      <c r="R46" s="1751"/>
      <c r="S46" s="1751"/>
      <c r="T46" s="1751"/>
      <c r="U46" s="1752"/>
      <c r="V46" s="1750" t="s">
        <v>752</v>
      </c>
      <c r="W46" s="1751"/>
      <c r="X46" s="1751"/>
      <c r="Y46" s="1751"/>
      <c r="Z46" s="1751"/>
      <c r="AA46" s="1752"/>
      <c r="AB46" s="1750" t="s">
        <v>753</v>
      </c>
      <c r="AC46" s="1759"/>
      <c r="AD46" s="1751"/>
      <c r="AE46" s="1751"/>
      <c r="AF46" s="1751"/>
      <c r="AG46" s="1752"/>
      <c r="AH46" s="1750" t="s">
        <v>754</v>
      </c>
      <c r="AI46" s="1751"/>
      <c r="AJ46" s="1751"/>
      <c r="AK46" s="1751"/>
      <c r="AL46" s="1751"/>
      <c r="AM46" s="1752"/>
      <c r="AN46" s="69"/>
      <c r="AO46" s="69"/>
      <c r="AP46" s="69"/>
      <c r="AQ46" s="69"/>
      <c r="AR46" s="69"/>
      <c r="AS46" s="69"/>
      <c r="AT46" s="69"/>
      <c r="AU46" s="69"/>
      <c r="AV46" s="69"/>
      <c r="AW46" s="69"/>
      <c r="AX46" s="69"/>
      <c r="AY46" s="69"/>
      <c r="AZ46" s="69"/>
      <c r="BA46" s="69"/>
      <c r="BB46" s="69"/>
      <c r="BC46" s="69"/>
      <c r="BD46" s="69"/>
      <c r="BE46" s="69"/>
      <c r="BF46" s="69"/>
      <c r="BG46" s="69"/>
      <c r="BH46" s="69"/>
      <c r="BI46" s="69"/>
      <c r="BJ46" s="69"/>
      <c r="BK46" s="69"/>
      <c r="BL46" s="69"/>
      <c r="BM46" s="69"/>
      <c r="BN46" s="69"/>
      <c r="BO46" s="69"/>
      <c r="BP46" s="69"/>
      <c r="BQ46" s="69"/>
      <c r="BR46" s="69"/>
      <c r="BS46" s="69"/>
      <c r="BT46" s="69"/>
      <c r="BU46" s="69"/>
      <c r="BV46" s="69"/>
      <c r="BW46" s="69"/>
      <c r="BX46" s="69"/>
      <c r="BY46" s="69"/>
      <c r="BZ46" s="69"/>
      <c r="CA46" s="69"/>
      <c r="CB46" s="69"/>
    </row>
    <row r="47" spans="1:80" x14ac:dyDescent="0.25">
      <c r="A47" s="69"/>
      <c r="B47" s="69"/>
      <c r="C47" s="69"/>
      <c r="D47" s="69"/>
      <c r="E47" s="69"/>
      <c r="F47" s="69"/>
      <c r="G47" s="69"/>
      <c r="H47" s="69"/>
      <c r="I47" s="69"/>
      <c r="J47" s="1753"/>
      <c r="K47" s="1754"/>
      <c r="L47" s="1754"/>
      <c r="M47" s="1754"/>
      <c r="N47" s="1754"/>
      <c r="O47" s="1755"/>
      <c r="P47" s="1753"/>
      <c r="Q47" s="1754"/>
      <c r="R47" s="1754"/>
      <c r="S47" s="1754"/>
      <c r="T47" s="1754"/>
      <c r="U47" s="1755"/>
      <c r="V47" s="1753"/>
      <c r="W47" s="1754"/>
      <c r="X47" s="1754"/>
      <c r="Y47" s="1754"/>
      <c r="Z47" s="1754"/>
      <c r="AA47" s="1755"/>
      <c r="AB47" s="1753"/>
      <c r="AC47" s="1754"/>
      <c r="AD47" s="1754"/>
      <c r="AE47" s="1754"/>
      <c r="AF47" s="1754"/>
      <c r="AG47" s="1755"/>
      <c r="AH47" s="1753"/>
      <c r="AI47" s="1754"/>
      <c r="AJ47" s="1754"/>
      <c r="AK47" s="1754"/>
      <c r="AL47" s="1754"/>
      <c r="AM47" s="1755"/>
      <c r="AN47" s="69"/>
      <c r="AO47" s="69"/>
      <c r="AP47" s="69"/>
      <c r="AQ47" s="69"/>
      <c r="AR47" s="69"/>
      <c r="AS47" s="69"/>
      <c r="AT47" s="69"/>
      <c r="AU47" s="69"/>
      <c r="AV47" s="69"/>
      <c r="AW47" s="69"/>
      <c r="AX47" s="69"/>
      <c r="AY47" s="69"/>
      <c r="AZ47" s="69"/>
      <c r="BA47" s="69"/>
      <c r="BB47" s="69"/>
      <c r="BC47" s="69"/>
      <c r="BD47" s="69"/>
      <c r="BE47" s="69"/>
      <c r="BF47" s="69"/>
      <c r="BG47" s="69"/>
      <c r="BH47" s="69"/>
      <c r="BI47" s="69"/>
      <c r="BJ47" s="69"/>
      <c r="BK47" s="69"/>
      <c r="BL47" s="69"/>
      <c r="BM47" s="69"/>
      <c r="BN47" s="69"/>
      <c r="BO47" s="69"/>
      <c r="BP47" s="69"/>
      <c r="BQ47" s="69"/>
      <c r="BR47" s="69"/>
      <c r="BS47" s="69"/>
      <c r="BT47" s="69"/>
      <c r="BU47" s="69"/>
      <c r="BV47" s="69"/>
      <c r="BW47" s="69"/>
      <c r="BX47" s="69"/>
      <c r="BY47" s="69"/>
      <c r="BZ47" s="69"/>
      <c r="CA47" s="69"/>
      <c r="CB47" s="69"/>
    </row>
    <row r="48" spans="1:80" x14ac:dyDescent="0.25">
      <c r="A48" s="69"/>
      <c r="B48" s="69"/>
      <c r="C48" s="69"/>
      <c r="D48" s="69"/>
      <c r="E48" s="69"/>
      <c r="F48" s="69"/>
      <c r="G48" s="69"/>
      <c r="H48" s="69"/>
      <c r="I48" s="69"/>
      <c r="J48" s="1753"/>
      <c r="K48" s="1754"/>
      <c r="L48" s="1754"/>
      <c r="M48" s="1754"/>
      <c r="N48" s="1754"/>
      <c r="O48" s="1755"/>
      <c r="P48" s="1753"/>
      <c r="Q48" s="1754"/>
      <c r="R48" s="1754"/>
      <c r="S48" s="1754"/>
      <c r="T48" s="1754"/>
      <c r="U48" s="1755"/>
      <c r="V48" s="1753"/>
      <c r="W48" s="1754"/>
      <c r="X48" s="1754"/>
      <c r="Y48" s="1754"/>
      <c r="Z48" s="1754"/>
      <c r="AA48" s="1755"/>
      <c r="AB48" s="1753"/>
      <c r="AC48" s="1754"/>
      <c r="AD48" s="1754"/>
      <c r="AE48" s="1754"/>
      <c r="AF48" s="1754"/>
      <c r="AG48" s="1755"/>
      <c r="AH48" s="1753"/>
      <c r="AI48" s="1754"/>
      <c r="AJ48" s="1754"/>
      <c r="AK48" s="1754"/>
      <c r="AL48" s="1754"/>
      <c r="AM48" s="1755"/>
      <c r="AN48" s="69"/>
      <c r="AO48" s="69"/>
      <c r="AP48" s="69"/>
      <c r="AQ48" s="69"/>
      <c r="AR48" s="69"/>
      <c r="AS48" s="69"/>
      <c r="AT48" s="69"/>
      <c r="AU48" s="69"/>
      <c r="AV48" s="69"/>
      <c r="AW48" s="69"/>
      <c r="AX48" s="69"/>
      <c r="AY48" s="69"/>
      <c r="AZ48" s="69"/>
      <c r="BA48" s="69"/>
      <c r="BB48" s="69"/>
      <c r="BC48" s="69"/>
      <c r="BD48" s="69"/>
      <c r="BE48" s="69"/>
      <c r="BF48" s="69"/>
      <c r="BG48" s="69"/>
      <c r="BH48" s="69"/>
      <c r="BI48" s="69"/>
      <c r="BJ48" s="69"/>
      <c r="BK48" s="69"/>
      <c r="BL48" s="69"/>
      <c r="BM48" s="69"/>
      <c r="BN48" s="69"/>
      <c r="BO48" s="69"/>
      <c r="BP48" s="69"/>
      <c r="BQ48" s="69"/>
      <c r="BR48" s="69"/>
      <c r="BS48" s="69"/>
      <c r="BT48" s="69"/>
      <c r="BU48" s="69"/>
      <c r="BV48" s="69"/>
      <c r="BW48" s="69"/>
      <c r="BX48" s="69"/>
      <c r="BY48" s="69"/>
      <c r="BZ48" s="69"/>
      <c r="CA48" s="69"/>
      <c r="CB48" s="69"/>
    </row>
    <row r="49" spans="1:80" x14ac:dyDescent="0.25">
      <c r="A49" s="69"/>
      <c r="B49" s="69"/>
      <c r="C49" s="69"/>
      <c r="D49" s="69"/>
      <c r="E49" s="69"/>
      <c r="F49" s="69"/>
      <c r="G49" s="69"/>
      <c r="H49" s="69"/>
      <c r="I49" s="69"/>
      <c r="J49" s="1753"/>
      <c r="K49" s="1754"/>
      <c r="L49" s="1754"/>
      <c r="M49" s="1754"/>
      <c r="N49" s="1754"/>
      <c r="O49" s="1755"/>
      <c r="P49" s="1753"/>
      <c r="Q49" s="1754"/>
      <c r="R49" s="1754"/>
      <c r="S49" s="1754"/>
      <c r="T49" s="1754"/>
      <c r="U49" s="1755"/>
      <c r="V49" s="1753"/>
      <c r="W49" s="1754"/>
      <c r="X49" s="1754"/>
      <c r="Y49" s="1754"/>
      <c r="Z49" s="1754"/>
      <c r="AA49" s="1755"/>
      <c r="AB49" s="1753"/>
      <c r="AC49" s="1754"/>
      <c r="AD49" s="1754"/>
      <c r="AE49" s="1754"/>
      <c r="AF49" s="1754"/>
      <c r="AG49" s="1755"/>
      <c r="AH49" s="1753"/>
      <c r="AI49" s="1754"/>
      <c r="AJ49" s="1754"/>
      <c r="AK49" s="1754"/>
      <c r="AL49" s="1754"/>
      <c r="AM49" s="1755"/>
      <c r="AN49" s="69"/>
      <c r="AO49" s="69"/>
      <c r="AP49" s="69"/>
      <c r="AQ49" s="69"/>
      <c r="AR49" s="69"/>
      <c r="AS49" s="69"/>
      <c r="AT49" s="69"/>
      <c r="AU49" s="69"/>
      <c r="AV49" s="69"/>
      <c r="AW49" s="69"/>
      <c r="AX49" s="69"/>
      <c r="AY49" s="69"/>
      <c r="AZ49" s="69"/>
      <c r="BA49" s="69"/>
      <c r="BB49" s="69"/>
      <c r="BC49" s="69"/>
      <c r="BD49" s="69"/>
      <c r="BE49" s="69"/>
      <c r="BF49" s="69"/>
      <c r="BG49" s="69"/>
      <c r="BH49" s="69"/>
      <c r="BI49" s="69"/>
      <c r="BJ49" s="69"/>
      <c r="BK49" s="69"/>
      <c r="BL49" s="69"/>
      <c r="BM49" s="69"/>
      <c r="BN49" s="69"/>
      <c r="BO49" s="69"/>
      <c r="BP49" s="69"/>
      <c r="BQ49" s="69"/>
      <c r="BR49" s="69"/>
      <c r="BS49" s="69"/>
      <c r="BT49" s="69"/>
      <c r="BU49" s="69"/>
      <c r="BV49" s="69"/>
      <c r="BW49" s="69"/>
      <c r="BX49" s="69"/>
      <c r="BY49" s="69"/>
      <c r="BZ49" s="69"/>
      <c r="CA49" s="69"/>
      <c r="CB49" s="69"/>
    </row>
    <row r="50" spans="1:80" x14ac:dyDescent="0.25">
      <c r="A50" s="69"/>
      <c r="B50" s="69"/>
      <c r="C50" s="69"/>
      <c r="D50" s="69"/>
      <c r="E50" s="69"/>
      <c r="F50" s="69"/>
      <c r="G50" s="69"/>
      <c r="H50" s="69"/>
      <c r="I50" s="69"/>
      <c r="J50" s="1753"/>
      <c r="K50" s="1754"/>
      <c r="L50" s="1754"/>
      <c r="M50" s="1754"/>
      <c r="N50" s="1754"/>
      <c r="O50" s="1755"/>
      <c r="P50" s="1753"/>
      <c r="Q50" s="1754"/>
      <c r="R50" s="1754"/>
      <c r="S50" s="1754"/>
      <c r="T50" s="1754"/>
      <c r="U50" s="1755"/>
      <c r="V50" s="1753"/>
      <c r="W50" s="1754"/>
      <c r="X50" s="1754"/>
      <c r="Y50" s="1754"/>
      <c r="Z50" s="1754"/>
      <c r="AA50" s="1755"/>
      <c r="AB50" s="1753"/>
      <c r="AC50" s="1754"/>
      <c r="AD50" s="1754"/>
      <c r="AE50" s="1754"/>
      <c r="AF50" s="1754"/>
      <c r="AG50" s="1755"/>
      <c r="AH50" s="1753"/>
      <c r="AI50" s="1754"/>
      <c r="AJ50" s="1754"/>
      <c r="AK50" s="1754"/>
      <c r="AL50" s="1754"/>
      <c r="AM50" s="1755"/>
      <c r="AN50" s="69"/>
      <c r="AO50" s="69"/>
      <c r="AP50" s="69"/>
      <c r="AQ50" s="69"/>
      <c r="AR50" s="69"/>
      <c r="AS50" s="69"/>
      <c r="AT50" s="69"/>
      <c r="AU50" s="69"/>
      <c r="AV50" s="69"/>
      <c r="AW50" s="69"/>
      <c r="AX50" s="69"/>
      <c r="AY50" s="69"/>
      <c r="AZ50" s="69"/>
      <c r="BA50" s="69"/>
      <c r="BB50" s="69"/>
      <c r="BC50" s="69"/>
      <c r="BD50" s="69"/>
      <c r="BE50" s="69"/>
      <c r="BF50" s="69"/>
      <c r="BG50" s="69"/>
      <c r="BH50" s="69"/>
      <c r="BI50" s="69"/>
      <c r="BJ50" s="69"/>
      <c r="BK50" s="69"/>
      <c r="BL50" s="69"/>
      <c r="BM50" s="69"/>
      <c r="BN50" s="69"/>
      <c r="BO50" s="69"/>
      <c r="BP50" s="69"/>
      <c r="BQ50" s="69"/>
      <c r="BR50" s="69"/>
      <c r="BS50" s="69"/>
      <c r="BT50" s="69"/>
      <c r="BU50" s="69"/>
      <c r="BV50" s="69"/>
      <c r="BW50" s="69"/>
      <c r="BX50" s="69"/>
      <c r="BY50" s="69"/>
      <c r="BZ50" s="69"/>
      <c r="CA50" s="69"/>
      <c r="CB50" s="69"/>
    </row>
    <row r="51" spans="1:80" ht="15.75" thickBot="1" x14ac:dyDescent="0.3">
      <c r="A51" s="69"/>
      <c r="B51" s="69"/>
      <c r="C51" s="69"/>
      <c r="D51" s="69"/>
      <c r="E51" s="69"/>
      <c r="F51" s="69"/>
      <c r="G51" s="69"/>
      <c r="H51" s="69"/>
      <c r="I51" s="69"/>
      <c r="J51" s="1756"/>
      <c r="K51" s="1757"/>
      <c r="L51" s="1757"/>
      <c r="M51" s="1757"/>
      <c r="N51" s="1757"/>
      <c r="O51" s="1758"/>
      <c r="P51" s="1756"/>
      <c r="Q51" s="1757"/>
      <c r="R51" s="1757"/>
      <c r="S51" s="1757"/>
      <c r="T51" s="1757"/>
      <c r="U51" s="1758"/>
      <c r="V51" s="1756"/>
      <c r="W51" s="1757"/>
      <c r="X51" s="1757"/>
      <c r="Y51" s="1757"/>
      <c r="Z51" s="1757"/>
      <c r="AA51" s="1758"/>
      <c r="AB51" s="1756"/>
      <c r="AC51" s="1757"/>
      <c r="AD51" s="1757"/>
      <c r="AE51" s="1757"/>
      <c r="AF51" s="1757"/>
      <c r="AG51" s="1758"/>
      <c r="AH51" s="1756"/>
      <c r="AI51" s="1757"/>
      <c r="AJ51" s="1757"/>
      <c r="AK51" s="1757"/>
      <c r="AL51" s="1757"/>
      <c r="AM51" s="1758"/>
      <c r="AN51" s="69"/>
      <c r="AO51" s="69"/>
      <c r="AP51" s="69"/>
      <c r="AQ51" s="69"/>
      <c r="AR51" s="69"/>
      <c r="AS51" s="69"/>
      <c r="AT51" s="69"/>
      <c r="AU51" s="69"/>
      <c r="AV51" s="69"/>
      <c r="AW51" s="69"/>
      <c r="AX51" s="69"/>
      <c r="AY51" s="69"/>
      <c r="AZ51" s="69"/>
      <c r="BA51" s="69"/>
      <c r="BB51" s="69"/>
      <c r="BC51" s="69"/>
      <c r="BD51" s="69"/>
      <c r="BE51" s="69"/>
      <c r="BF51" s="69"/>
      <c r="BG51" s="69"/>
      <c r="BH51" s="69"/>
      <c r="BI51" s="69"/>
      <c r="BJ51" s="69"/>
      <c r="BK51" s="69"/>
      <c r="BL51" s="69"/>
      <c r="BM51" s="69"/>
      <c r="BN51" s="69"/>
      <c r="BO51" s="69"/>
      <c r="BP51" s="69"/>
      <c r="BQ51" s="69"/>
      <c r="BR51" s="69"/>
      <c r="BS51" s="69"/>
      <c r="BT51" s="69"/>
      <c r="BU51" s="69"/>
      <c r="BV51" s="69"/>
      <c r="BW51" s="69"/>
      <c r="BX51" s="69"/>
      <c r="BY51" s="69"/>
      <c r="BZ51" s="69"/>
      <c r="CA51" s="69"/>
      <c r="CB51" s="69"/>
    </row>
    <row r="52" spans="1:80" x14ac:dyDescent="0.25">
      <c r="A52" s="69"/>
      <c r="B52" s="69"/>
      <c r="C52" s="69"/>
      <c r="D52" s="69"/>
      <c r="E52" s="69"/>
      <c r="F52" s="69"/>
      <c r="G52" s="69"/>
      <c r="H52" s="69"/>
      <c r="I52" s="69"/>
      <c r="J52" s="69"/>
      <c r="K52" s="69"/>
      <c r="L52" s="69"/>
      <c r="M52" s="69"/>
      <c r="N52" s="69"/>
      <c r="O52" s="69"/>
      <c r="P52" s="69"/>
      <c r="Q52" s="69"/>
      <c r="R52" s="69"/>
      <c r="S52" s="69"/>
      <c r="T52" s="69"/>
      <c r="U52" s="69"/>
      <c r="V52" s="69"/>
      <c r="W52" s="69"/>
      <c r="X52" s="69"/>
      <c r="Y52" s="69"/>
      <c r="Z52" s="69"/>
      <c r="AA52" s="69"/>
      <c r="AB52" s="69"/>
      <c r="AC52" s="69"/>
      <c r="AD52" s="69"/>
      <c r="AE52" s="69"/>
      <c r="AF52" s="69"/>
      <c r="AG52" s="69"/>
      <c r="AH52" s="69"/>
      <c r="AI52" s="69"/>
      <c r="AJ52" s="69"/>
      <c r="AK52" s="69"/>
      <c r="AL52" s="69"/>
      <c r="AM52" s="69"/>
      <c r="AN52" s="69"/>
      <c r="AO52" s="69"/>
      <c r="AP52" s="69"/>
      <c r="AQ52" s="69"/>
      <c r="AR52" s="69"/>
      <c r="AS52" s="69"/>
      <c r="AT52" s="69"/>
      <c r="AU52" s="69"/>
      <c r="AV52" s="69"/>
      <c r="AW52" s="69"/>
      <c r="AX52" s="69"/>
      <c r="AY52" s="69"/>
      <c r="AZ52" s="69"/>
      <c r="BA52" s="69"/>
      <c r="BB52" s="69"/>
      <c r="BC52" s="69"/>
      <c r="BD52" s="69"/>
      <c r="BE52" s="69"/>
      <c r="BF52" s="69"/>
      <c r="BG52" s="69"/>
      <c r="BH52" s="69"/>
      <c r="BI52" s="69"/>
      <c r="BJ52" s="69"/>
      <c r="BK52" s="69"/>
      <c r="BL52" s="69"/>
      <c r="BM52" s="69"/>
      <c r="BN52" s="69"/>
      <c r="BO52" s="69"/>
      <c r="BP52" s="69"/>
      <c r="BQ52" s="69"/>
      <c r="BR52" s="69"/>
      <c r="BS52" s="69"/>
      <c r="BT52" s="69"/>
      <c r="BU52" s="69"/>
      <c r="BV52" s="69"/>
      <c r="BW52" s="69"/>
      <c r="BX52" s="69"/>
      <c r="BY52" s="69"/>
      <c r="BZ52" s="69"/>
      <c r="CA52" s="69"/>
      <c r="CB52" s="69"/>
    </row>
    <row r="53" spans="1:80" ht="15" customHeight="1" x14ac:dyDescent="0.25">
      <c r="A53" s="69"/>
      <c r="B53" s="70"/>
      <c r="C53" s="70"/>
      <c r="D53" s="70"/>
      <c r="E53" s="70"/>
      <c r="F53" s="70"/>
      <c r="G53" s="70"/>
      <c r="H53" s="70"/>
      <c r="I53" s="70"/>
      <c r="J53" s="70"/>
      <c r="K53" s="70"/>
      <c r="L53" s="70"/>
      <c r="M53" s="70"/>
      <c r="N53" s="70"/>
      <c r="O53" s="70"/>
      <c r="P53" s="70"/>
      <c r="Q53" s="70"/>
      <c r="R53" s="70"/>
      <c r="S53" s="70"/>
      <c r="T53" s="70"/>
      <c r="U53" s="70"/>
      <c r="V53" s="70"/>
      <c r="W53" s="70"/>
      <c r="X53" s="70"/>
      <c r="Y53" s="70"/>
      <c r="Z53" s="70"/>
      <c r="AA53" s="70"/>
      <c r="AB53" s="70"/>
      <c r="AC53" s="70"/>
      <c r="AD53" s="70"/>
      <c r="AE53" s="70"/>
      <c r="AF53" s="70"/>
      <c r="AG53" s="70"/>
      <c r="AH53" s="70"/>
      <c r="AI53" s="70"/>
      <c r="AJ53" s="70"/>
      <c r="AK53" s="70"/>
      <c r="AL53" s="70"/>
      <c r="AM53" s="70"/>
      <c r="AN53" s="70"/>
      <c r="AO53" s="70"/>
      <c r="AP53" s="70"/>
      <c r="AQ53" s="70"/>
      <c r="AR53" s="70"/>
      <c r="AS53" s="70"/>
      <c r="AT53" s="70"/>
      <c r="AU53" s="69"/>
      <c r="AV53" s="69"/>
      <c r="AW53" s="69"/>
      <c r="AX53" s="69"/>
      <c r="AY53" s="69"/>
      <c r="AZ53" s="69"/>
      <c r="BA53" s="69"/>
      <c r="BB53" s="69"/>
      <c r="BC53" s="69"/>
      <c r="BD53" s="69"/>
      <c r="BE53" s="69"/>
      <c r="BF53" s="69"/>
      <c r="BG53" s="69"/>
      <c r="BH53" s="69"/>
      <c r="BI53" s="69"/>
      <c r="BJ53" s="69"/>
      <c r="BK53" s="69"/>
      <c r="BL53" s="69"/>
      <c r="BM53" s="69"/>
      <c r="BN53" s="69"/>
      <c r="BO53" s="69"/>
      <c r="BP53" s="69"/>
      <c r="BQ53" s="69"/>
      <c r="BR53" s="69"/>
      <c r="BS53" s="69"/>
      <c r="BT53" s="69"/>
      <c r="BU53" s="69"/>
      <c r="BV53" s="69"/>
      <c r="BW53" s="69"/>
      <c r="BX53" s="69"/>
      <c r="BY53" s="69"/>
      <c r="BZ53" s="69"/>
      <c r="CA53" s="69"/>
      <c r="CB53" s="69"/>
    </row>
    <row r="54" spans="1:80" ht="15" customHeight="1" x14ac:dyDescent="0.25">
      <c r="A54" s="69"/>
      <c r="B54" s="70"/>
      <c r="C54" s="70"/>
      <c r="D54" s="70"/>
      <c r="E54" s="70"/>
      <c r="F54" s="70"/>
      <c r="G54" s="70"/>
      <c r="H54" s="70"/>
      <c r="I54" s="70"/>
      <c r="J54" s="70"/>
      <c r="K54" s="70"/>
      <c r="L54" s="70"/>
      <c r="M54" s="70"/>
      <c r="N54" s="70"/>
      <c r="O54" s="70"/>
      <c r="P54" s="70"/>
      <c r="Q54" s="70"/>
      <c r="R54" s="70"/>
      <c r="S54" s="70"/>
      <c r="T54" s="70"/>
      <c r="U54" s="70"/>
      <c r="V54" s="70"/>
      <c r="W54" s="70"/>
      <c r="X54" s="70"/>
      <c r="Y54" s="70"/>
      <c r="Z54" s="70"/>
      <c r="AA54" s="70"/>
      <c r="AB54" s="70"/>
      <c r="AC54" s="70"/>
      <c r="AD54" s="70"/>
      <c r="AE54" s="70"/>
      <c r="AF54" s="70"/>
      <c r="AG54" s="70"/>
      <c r="AH54" s="70"/>
      <c r="AI54" s="70"/>
      <c r="AJ54" s="70"/>
      <c r="AK54" s="70"/>
      <c r="AL54" s="70"/>
      <c r="AM54" s="70"/>
      <c r="AN54" s="70"/>
      <c r="AO54" s="70"/>
      <c r="AP54" s="70"/>
      <c r="AQ54" s="70"/>
      <c r="AR54" s="70"/>
      <c r="AS54" s="70"/>
      <c r="AT54" s="70"/>
      <c r="AU54" s="69"/>
      <c r="AV54" s="69"/>
      <c r="AW54" s="69"/>
      <c r="AX54" s="69"/>
      <c r="AY54" s="69"/>
      <c r="AZ54" s="69"/>
      <c r="BA54" s="69"/>
      <c r="BB54" s="69"/>
      <c r="BC54" s="69"/>
      <c r="BD54" s="69"/>
      <c r="BE54" s="69"/>
      <c r="BF54" s="69"/>
      <c r="BG54" s="69"/>
      <c r="BH54" s="69"/>
      <c r="BI54" s="69"/>
      <c r="BJ54" s="69"/>
      <c r="BK54" s="69"/>
      <c r="BL54" s="69"/>
      <c r="BM54" s="69"/>
      <c r="BN54" s="69"/>
      <c r="BO54" s="69"/>
      <c r="BP54" s="69"/>
      <c r="BQ54" s="69"/>
      <c r="BR54" s="69"/>
      <c r="BS54" s="69"/>
      <c r="BT54" s="69"/>
      <c r="BU54" s="69"/>
      <c r="BV54" s="69"/>
      <c r="BW54" s="69"/>
      <c r="BX54" s="69"/>
      <c r="BY54" s="69"/>
      <c r="BZ54" s="69"/>
      <c r="CA54" s="69"/>
      <c r="CB54" s="69"/>
    </row>
    <row r="55" spans="1:80" x14ac:dyDescent="0.25">
      <c r="A55" s="69"/>
      <c r="B55" s="69"/>
      <c r="C55" s="69"/>
      <c r="D55" s="69"/>
      <c r="E55" s="69"/>
      <c r="F55" s="69"/>
      <c r="G55" s="69"/>
      <c r="H55" s="69"/>
      <c r="I55" s="69"/>
      <c r="J55" s="69"/>
      <c r="K55" s="69"/>
      <c r="L55" s="69"/>
      <c r="M55" s="69"/>
      <c r="N55" s="69"/>
      <c r="O55" s="69"/>
      <c r="P55" s="69"/>
      <c r="Q55" s="69"/>
      <c r="R55" s="69"/>
      <c r="S55" s="69"/>
      <c r="T55" s="69"/>
      <c r="U55" s="69"/>
      <c r="V55" s="69"/>
      <c r="W55" s="69"/>
      <c r="X55" s="69"/>
      <c r="Y55" s="69"/>
      <c r="Z55" s="69"/>
      <c r="AA55" s="69"/>
      <c r="AB55" s="69"/>
      <c r="AC55" s="69"/>
      <c r="AD55" s="69"/>
      <c r="AE55" s="69"/>
      <c r="AF55" s="69"/>
      <c r="AG55" s="69"/>
      <c r="AH55" s="69"/>
      <c r="AI55" s="69"/>
      <c r="AJ55" s="69"/>
      <c r="AK55" s="69"/>
      <c r="AL55" s="69"/>
      <c r="AM55" s="69"/>
      <c r="AN55" s="69"/>
      <c r="AO55" s="69"/>
      <c r="AP55" s="69"/>
      <c r="AQ55" s="69"/>
      <c r="AR55" s="69"/>
      <c r="AS55" s="69"/>
      <c r="AT55" s="69"/>
      <c r="AU55" s="69"/>
      <c r="AV55" s="69"/>
      <c r="AW55" s="69"/>
      <c r="AX55" s="69"/>
      <c r="AY55" s="69"/>
      <c r="AZ55" s="69"/>
      <c r="BA55" s="69"/>
      <c r="BB55" s="69"/>
      <c r="BC55" s="69"/>
      <c r="BD55" s="69"/>
      <c r="BE55" s="69"/>
      <c r="BF55" s="69"/>
      <c r="BG55" s="69"/>
      <c r="BH55" s="69"/>
      <c r="BI55" s="69"/>
      <c r="BJ55" s="69"/>
      <c r="BK55" s="69"/>
      <c r="BL55" s="69"/>
      <c r="BM55" s="69"/>
      <c r="BN55" s="69"/>
      <c r="BO55" s="69"/>
      <c r="BP55" s="69"/>
      <c r="BQ55" s="69"/>
      <c r="BR55" s="69"/>
      <c r="BS55" s="69"/>
      <c r="BT55" s="69"/>
      <c r="BU55" s="69"/>
      <c r="BV55" s="69"/>
      <c r="BW55" s="69"/>
      <c r="BX55" s="69"/>
      <c r="BY55" s="69"/>
      <c r="BZ55" s="69"/>
      <c r="CA55" s="69"/>
      <c r="CB55" s="69"/>
    </row>
    <row r="56" spans="1:80" x14ac:dyDescent="0.25">
      <c r="A56" s="69"/>
      <c r="B56" s="69"/>
      <c r="C56" s="69"/>
      <c r="D56" s="69"/>
      <c r="E56" s="69"/>
      <c r="F56" s="69"/>
      <c r="G56" s="69"/>
      <c r="H56" s="69"/>
      <c r="I56" s="69"/>
      <c r="J56" s="69"/>
      <c r="K56" s="69"/>
      <c r="L56" s="69"/>
      <c r="M56" s="69"/>
      <c r="N56" s="69"/>
      <c r="O56" s="69"/>
      <c r="P56" s="69"/>
      <c r="Q56" s="69"/>
      <c r="R56" s="69"/>
      <c r="S56" s="69"/>
      <c r="T56" s="69"/>
      <c r="U56" s="69"/>
      <c r="V56" s="69"/>
      <c r="W56" s="69"/>
      <c r="X56" s="69"/>
      <c r="Y56" s="69"/>
      <c r="Z56" s="69"/>
      <c r="AA56" s="69"/>
      <c r="AB56" s="69"/>
      <c r="AC56" s="69"/>
      <c r="AD56" s="69"/>
      <c r="AE56" s="69"/>
      <c r="AF56" s="69"/>
      <c r="AG56" s="69"/>
      <c r="AH56" s="69"/>
      <c r="AI56" s="69"/>
      <c r="AJ56" s="69"/>
      <c r="AK56" s="69"/>
      <c r="AL56" s="69"/>
      <c r="AM56" s="69"/>
      <c r="AN56" s="69"/>
      <c r="AO56" s="69"/>
      <c r="AP56" s="69"/>
      <c r="AQ56" s="69"/>
      <c r="AR56" s="69"/>
      <c r="AS56" s="69"/>
      <c r="AT56" s="69"/>
      <c r="AU56" s="69"/>
      <c r="AV56" s="69"/>
      <c r="AW56" s="69"/>
      <c r="AX56" s="69"/>
      <c r="AY56" s="69"/>
      <c r="AZ56" s="69"/>
      <c r="BA56" s="69"/>
      <c r="BB56" s="69"/>
      <c r="BC56" s="69"/>
      <c r="BD56" s="69"/>
      <c r="BE56" s="69"/>
      <c r="BF56" s="69"/>
      <c r="BG56" s="69"/>
      <c r="BH56" s="69"/>
      <c r="BI56" s="69"/>
      <c r="BJ56" s="69"/>
      <c r="BK56" s="69"/>
      <c r="BL56" s="69"/>
      <c r="BM56" s="69"/>
      <c r="BN56" s="69"/>
      <c r="BO56" s="69"/>
      <c r="BP56" s="69"/>
      <c r="BQ56" s="69"/>
      <c r="BR56" s="69"/>
      <c r="BS56" s="69"/>
      <c r="BT56" s="69"/>
      <c r="BU56" s="69"/>
      <c r="BV56" s="69"/>
      <c r="BW56" s="69"/>
      <c r="BX56" s="69"/>
      <c r="BY56" s="69"/>
      <c r="BZ56" s="69"/>
      <c r="CA56" s="69"/>
      <c r="CB56" s="69"/>
    </row>
    <row r="57" spans="1:80" x14ac:dyDescent="0.25">
      <c r="A57" s="69"/>
      <c r="B57" s="69"/>
      <c r="C57" s="69"/>
      <c r="D57" s="69"/>
      <c r="E57" s="69"/>
      <c r="F57" s="69"/>
      <c r="G57" s="69"/>
      <c r="H57" s="69"/>
      <c r="I57" s="69"/>
      <c r="J57" s="69"/>
      <c r="K57" s="69"/>
      <c r="L57" s="69"/>
      <c r="M57" s="69"/>
      <c r="N57" s="69"/>
      <c r="O57" s="69"/>
      <c r="P57" s="69"/>
      <c r="Q57" s="69"/>
      <c r="R57" s="69"/>
      <c r="S57" s="69"/>
      <c r="T57" s="69"/>
      <c r="U57" s="69"/>
      <c r="V57" s="69"/>
      <c r="W57" s="69"/>
      <c r="X57" s="69"/>
      <c r="Y57" s="69"/>
      <c r="Z57" s="69"/>
      <c r="AA57" s="69"/>
      <c r="AB57" s="69"/>
      <c r="AC57" s="69"/>
      <c r="AD57" s="69"/>
      <c r="AE57" s="69"/>
      <c r="AF57" s="69"/>
      <c r="AG57" s="69"/>
      <c r="AH57" s="69"/>
      <c r="AI57" s="69"/>
      <c r="AJ57" s="69"/>
      <c r="AK57" s="69"/>
      <c r="AL57" s="69"/>
      <c r="AM57" s="69"/>
      <c r="AN57" s="69"/>
      <c r="AO57" s="69"/>
      <c r="AP57" s="69"/>
      <c r="AQ57" s="69"/>
      <c r="AR57" s="69"/>
      <c r="AS57" s="69"/>
      <c r="AT57" s="69"/>
      <c r="AU57" s="69"/>
      <c r="AV57" s="69"/>
      <c r="AW57" s="69"/>
      <c r="AX57" s="69"/>
      <c r="AY57" s="69"/>
      <c r="AZ57" s="69"/>
      <c r="BA57" s="69"/>
      <c r="BB57" s="69"/>
      <c r="BC57" s="69"/>
      <c r="BD57" s="69"/>
      <c r="BE57" s="69"/>
      <c r="BF57" s="69"/>
      <c r="BG57" s="69"/>
      <c r="BH57" s="69"/>
      <c r="BI57" s="69"/>
      <c r="BJ57" s="69"/>
      <c r="BK57" s="69"/>
      <c r="BL57" s="69"/>
      <c r="BM57" s="69"/>
      <c r="BN57" s="69"/>
      <c r="BO57" s="69"/>
      <c r="BP57" s="69"/>
      <c r="BQ57" s="69"/>
      <c r="BR57" s="69"/>
      <c r="BS57" s="69"/>
      <c r="BT57" s="69"/>
      <c r="BU57" s="69"/>
      <c r="BV57" s="69"/>
      <c r="BW57" s="69"/>
      <c r="BX57" s="69"/>
      <c r="BY57" s="69"/>
      <c r="BZ57" s="69"/>
      <c r="CA57" s="69"/>
      <c r="CB57" s="69"/>
    </row>
    <row r="58" spans="1:80" x14ac:dyDescent="0.25">
      <c r="A58" s="69"/>
      <c r="B58" s="69"/>
      <c r="C58" s="69"/>
      <c r="D58" s="69"/>
      <c r="E58" s="69"/>
      <c r="F58" s="69"/>
      <c r="G58" s="69"/>
      <c r="H58" s="69"/>
      <c r="I58" s="69"/>
      <c r="J58" s="69"/>
      <c r="K58" s="69"/>
      <c r="L58" s="69"/>
      <c r="M58" s="69"/>
      <c r="N58" s="69"/>
      <c r="O58" s="69"/>
      <c r="P58" s="69"/>
      <c r="Q58" s="69"/>
      <c r="R58" s="69"/>
      <c r="S58" s="69"/>
      <c r="T58" s="69"/>
      <c r="U58" s="69"/>
      <c r="V58" s="69"/>
      <c r="W58" s="69"/>
      <c r="X58" s="69"/>
      <c r="Y58" s="69"/>
      <c r="Z58" s="69"/>
      <c r="AA58" s="69"/>
      <c r="AB58" s="69"/>
      <c r="AC58" s="69"/>
      <c r="AD58" s="69"/>
      <c r="AE58" s="69"/>
      <c r="AF58" s="69"/>
      <c r="AG58" s="69"/>
      <c r="AH58" s="69"/>
      <c r="AI58" s="69"/>
      <c r="AJ58" s="69"/>
      <c r="AK58" s="69"/>
      <c r="AL58" s="69"/>
      <c r="AM58" s="69"/>
      <c r="AN58" s="69"/>
      <c r="AO58" s="69"/>
      <c r="AP58" s="69"/>
      <c r="AQ58" s="69"/>
      <c r="AR58" s="69"/>
      <c r="AS58" s="69"/>
      <c r="AT58" s="69"/>
      <c r="AU58" s="69"/>
      <c r="AV58" s="69"/>
      <c r="AW58" s="69"/>
      <c r="AX58" s="69"/>
      <c r="AY58" s="69"/>
      <c r="AZ58" s="69"/>
      <c r="BA58" s="69"/>
      <c r="BB58" s="69"/>
      <c r="BC58" s="69"/>
      <c r="BD58" s="69"/>
      <c r="BE58" s="69"/>
      <c r="BF58" s="69"/>
      <c r="BG58" s="69"/>
      <c r="BH58" s="69"/>
      <c r="BI58" s="69"/>
      <c r="BJ58" s="69"/>
      <c r="BK58" s="69"/>
      <c r="BL58" s="69"/>
      <c r="BM58" s="69"/>
      <c r="BN58" s="69"/>
      <c r="BO58" s="69"/>
      <c r="BP58" s="69"/>
      <c r="BQ58" s="69"/>
      <c r="BR58" s="69"/>
      <c r="BS58" s="69"/>
      <c r="BT58" s="69"/>
      <c r="BU58" s="69"/>
      <c r="BV58" s="69"/>
      <c r="BW58" s="69"/>
      <c r="BX58" s="69"/>
      <c r="BY58" s="69"/>
      <c r="BZ58" s="69"/>
      <c r="CA58" s="69"/>
      <c r="CB58" s="69"/>
    </row>
    <row r="59" spans="1:80" x14ac:dyDescent="0.25">
      <c r="A59" s="69"/>
      <c r="B59" s="69"/>
      <c r="C59" s="69"/>
      <c r="D59" s="69"/>
      <c r="E59" s="69"/>
      <c r="F59" s="69"/>
      <c r="G59" s="69"/>
      <c r="H59" s="69"/>
      <c r="I59" s="69"/>
      <c r="J59" s="69"/>
      <c r="K59" s="69"/>
      <c r="L59" s="69"/>
      <c r="M59" s="69"/>
      <c r="N59" s="69"/>
      <c r="O59" s="69"/>
      <c r="P59" s="69"/>
      <c r="Q59" s="69"/>
      <c r="R59" s="69"/>
      <c r="S59" s="69"/>
      <c r="T59" s="69"/>
      <c r="U59" s="69"/>
      <c r="V59" s="69"/>
      <c r="W59" s="69"/>
      <c r="X59" s="69"/>
      <c r="Y59" s="69"/>
      <c r="Z59" s="69"/>
      <c r="AA59" s="69"/>
      <c r="AB59" s="69"/>
      <c r="AC59" s="69"/>
      <c r="AD59" s="69"/>
      <c r="AE59" s="69"/>
      <c r="AF59" s="69"/>
      <c r="AG59" s="69"/>
      <c r="AH59" s="69"/>
      <c r="AI59" s="69"/>
      <c r="AJ59" s="69"/>
      <c r="AK59" s="69"/>
      <c r="AL59" s="69"/>
      <c r="AM59" s="69"/>
      <c r="AN59" s="69"/>
      <c r="AO59" s="69"/>
      <c r="AP59" s="69"/>
      <c r="AQ59" s="69"/>
      <c r="AR59" s="69"/>
      <c r="AS59" s="69"/>
      <c r="AT59" s="69"/>
      <c r="AU59" s="69"/>
      <c r="AV59" s="69"/>
      <c r="AW59" s="69"/>
      <c r="AX59" s="69"/>
      <c r="AY59" s="69"/>
      <c r="AZ59" s="69"/>
      <c r="BA59" s="69"/>
      <c r="BB59" s="69"/>
      <c r="BC59" s="69"/>
      <c r="BD59" s="69"/>
      <c r="BE59" s="69"/>
      <c r="BF59" s="69"/>
      <c r="BG59" s="69"/>
      <c r="BH59" s="69"/>
      <c r="BI59" s="69"/>
      <c r="BJ59" s="69"/>
      <c r="BK59" s="69"/>
      <c r="BL59" s="69"/>
      <c r="BM59" s="69"/>
      <c r="BN59" s="69"/>
      <c r="BO59" s="69"/>
      <c r="BP59" s="69"/>
      <c r="BQ59" s="69"/>
      <c r="BR59" s="69"/>
      <c r="BS59" s="69"/>
      <c r="BT59" s="69"/>
      <c r="BU59" s="69"/>
      <c r="BV59" s="69"/>
      <c r="BW59" s="69"/>
      <c r="BX59" s="69"/>
      <c r="BY59" s="69"/>
      <c r="BZ59" s="69"/>
      <c r="CA59" s="69"/>
      <c r="CB59" s="69"/>
    </row>
    <row r="60" spans="1:80" x14ac:dyDescent="0.25">
      <c r="A60" s="69"/>
      <c r="B60" s="69"/>
      <c r="C60" s="69"/>
      <c r="D60" s="69"/>
      <c r="E60" s="69"/>
      <c r="F60" s="69"/>
      <c r="G60" s="69"/>
      <c r="H60" s="69"/>
      <c r="I60" s="69"/>
      <c r="J60" s="69"/>
      <c r="K60" s="69"/>
      <c r="L60" s="69"/>
      <c r="M60" s="69"/>
      <c r="N60" s="69"/>
      <c r="O60" s="69"/>
      <c r="P60" s="69"/>
      <c r="Q60" s="69"/>
      <c r="R60" s="69"/>
      <c r="S60" s="69"/>
      <c r="T60" s="69"/>
      <c r="U60" s="69"/>
      <c r="V60" s="69"/>
      <c r="W60" s="69"/>
      <c r="X60" s="69"/>
      <c r="Y60" s="69"/>
      <c r="Z60" s="69"/>
      <c r="AA60" s="69"/>
      <c r="AB60" s="69"/>
      <c r="AC60" s="69"/>
      <c r="AD60" s="69"/>
      <c r="AE60" s="69"/>
      <c r="AF60" s="69"/>
      <c r="AG60" s="69"/>
      <c r="AH60" s="69"/>
      <c r="AI60" s="69"/>
      <c r="AJ60" s="69"/>
      <c r="AK60" s="69"/>
      <c r="AL60" s="69"/>
      <c r="AM60" s="69"/>
      <c r="AN60" s="69"/>
      <c r="AO60" s="69"/>
      <c r="AP60" s="69"/>
      <c r="AQ60" s="69"/>
      <c r="AR60" s="69"/>
      <c r="AS60" s="69"/>
      <c r="AT60" s="69"/>
      <c r="AU60" s="69"/>
      <c r="AV60" s="69"/>
      <c r="AW60" s="69"/>
      <c r="AX60" s="69"/>
      <c r="AY60" s="69"/>
      <c r="AZ60" s="69"/>
      <c r="BA60" s="69"/>
      <c r="BB60" s="69"/>
      <c r="BC60" s="69"/>
      <c r="BD60" s="69"/>
      <c r="BE60" s="69"/>
      <c r="BF60" s="69"/>
      <c r="BG60" s="69"/>
      <c r="BH60" s="69"/>
      <c r="BI60" s="69"/>
      <c r="BJ60" s="69"/>
      <c r="BK60" s="69"/>
      <c r="BL60" s="69"/>
      <c r="BM60" s="69"/>
      <c r="BN60" s="69"/>
      <c r="BO60" s="69"/>
      <c r="BP60" s="69"/>
      <c r="BQ60" s="69"/>
      <c r="BR60" s="69"/>
      <c r="BS60" s="69"/>
      <c r="BT60" s="69"/>
      <c r="BU60" s="69"/>
      <c r="BV60" s="69"/>
      <c r="BW60" s="69"/>
      <c r="BX60" s="69"/>
      <c r="BY60" s="69"/>
      <c r="BZ60" s="69"/>
      <c r="CA60" s="69"/>
      <c r="CB60" s="69"/>
    </row>
    <row r="61" spans="1:80" x14ac:dyDescent="0.25">
      <c r="A61" s="69"/>
      <c r="B61" s="69"/>
      <c r="C61" s="69"/>
      <c r="D61" s="69"/>
      <c r="E61" s="69"/>
      <c r="F61" s="69"/>
      <c r="G61" s="69"/>
      <c r="H61" s="69"/>
      <c r="I61" s="69"/>
      <c r="J61" s="69"/>
      <c r="K61" s="69"/>
      <c r="L61" s="69"/>
      <c r="M61" s="69"/>
      <c r="N61" s="69"/>
      <c r="O61" s="69"/>
      <c r="P61" s="69"/>
      <c r="Q61" s="69"/>
      <c r="R61" s="69"/>
      <c r="S61" s="69"/>
      <c r="T61" s="69"/>
      <c r="U61" s="69"/>
      <c r="V61" s="69"/>
      <c r="W61" s="69"/>
      <c r="X61" s="69"/>
      <c r="Y61" s="69"/>
      <c r="Z61" s="69"/>
      <c r="AA61" s="69"/>
      <c r="AB61" s="69"/>
      <c r="AC61" s="69"/>
      <c r="AD61" s="69"/>
      <c r="AE61" s="69"/>
      <c r="AF61" s="69"/>
      <c r="AG61" s="69"/>
      <c r="AH61" s="69"/>
      <c r="AI61" s="69"/>
      <c r="AJ61" s="69"/>
      <c r="AK61" s="69"/>
      <c r="AL61" s="69"/>
      <c r="AM61" s="69"/>
      <c r="AN61" s="69"/>
      <c r="AO61" s="69"/>
      <c r="AP61" s="69"/>
      <c r="AQ61" s="69"/>
      <c r="AR61" s="69"/>
      <c r="AS61" s="69"/>
      <c r="AT61" s="69"/>
      <c r="AU61" s="69"/>
      <c r="AV61" s="69"/>
      <c r="AW61" s="69"/>
      <c r="AX61" s="69"/>
      <c r="AY61" s="69"/>
      <c r="AZ61" s="69"/>
      <c r="BA61" s="69"/>
      <c r="BB61" s="69"/>
      <c r="BC61" s="69"/>
      <c r="BD61" s="69"/>
      <c r="BE61" s="69"/>
      <c r="BF61" s="69"/>
      <c r="BG61" s="69"/>
      <c r="BH61" s="69"/>
      <c r="BI61" s="69"/>
      <c r="BJ61" s="69"/>
      <c r="BK61" s="69"/>
      <c r="BL61" s="69"/>
      <c r="BM61" s="69"/>
      <c r="BN61" s="69"/>
      <c r="BO61" s="69"/>
      <c r="BP61" s="69"/>
      <c r="BQ61" s="69"/>
      <c r="BR61" s="69"/>
      <c r="BS61" s="69"/>
      <c r="BT61" s="69"/>
      <c r="BU61" s="69"/>
      <c r="BV61" s="69"/>
      <c r="BW61" s="69"/>
      <c r="BX61" s="69"/>
      <c r="BY61" s="69"/>
      <c r="BZ61" s="69"/>
      <c r="CA61" s="69"/>
      <c r="CB61" s="69"/>
    </row>
    <row r="62" spans="1:80" x14ac:dyDescent="0.25">
      <c r="A62" s="69"/>
      <c r="B62" s="69"/>
      <c r="C62" s="69"/>
      <c r="D62" s="69"/>
      <c r="E62" s="69"/>
      <c r="F62" s="69"/>
      <c r="G62" s="69"/>
      <c r="H62" s="69"/>
      <c r="I62" s="69"/>
      <c r="J62" s="69"/>
      <c r="K62" s="69"/>
      <c r="L62" s="69"/>
      <c r="M62" s="69"/>
      <c r="N62" s="69"/>
      <c r="O62" s="69"/>
      <c r="P62" s="69"/>
      <c r="Q62" s="69"/>
      <c r="R62" s="69"/>
      <c r="S62" s="69"/>
      <c r="T62" s="69"/>
      <c r="U62" s="69"/>
      <c r="V62" s="69"/>
      <c r="W62" s="69"/>
      <c r="X62" s="69"/>
      <c r="Y62" s="69"/>
      <c r="Z62" s="69"/>
      <c r="AA62" s="69"/>
      <c r="AB62" s="69"/>
      <c r="AC62" s="69"/>
      <c r="AD62" s="69"/>
      <c r="AE62" s="69"/>
      <c r="AF62" s="69"/>
      <c r="AG62" s="69"/>
      <c r="AH62" s="69"/>
      <c r="AI62" s="69"/>
      <c r="AJ62" s="69"/>
      <c r="AK62" s="69"/>
      <c r="AL62" s="69"/>
      <c r="AM62" s="69"/>
      <c r="AN62" s="69"/>
      <c r="AO62" s="69"/>
      <c r="AP62" s="69"/>
      <c r="AQ62" s="69"/>
      <c r="AR62" s="69"/>
      <c r="AS62" s="69"/>
      <c r="AT62" s="69"/>
      <c r="AU62" s="69"/>
      <c r="AV62" s="69"/>
      <c r="AW62" s="69"/>
      <c r="AX62" s="69"/>
      <c r="AY62" s="69"/>
      <c r="AZ62" s="69"/>
      <c r="BA62" s="69"/>
      <c r="BB62" s="69"/>
      <c r="BC62" s="69"/>
      <c r="BD62" s="69"/>
      <c r="BE62" s="69"/>
      <c r="BF62" s="69"/>
      <c r="BG62" s="69"/>
      <c r="BH62" s="69"/>
      <c r="BI62" s="69"/>
      <c r="BJ62" s="69"/>
      <c r="BK62" s="69"/>
      <c r="BL62" s="69"/>
      <c r="BM62" s="69"/>
      <c r="BN62" s="69"/>
      <c r="BO62" s="69"/>
      <c r="BP62" s="69"/>
      <c r="BQ62" s="69"/>
      <c r="BR62" s="69"/>
      <c r="BS62" s="69"/>
      <c r="BT62" s="69"/>
      <c r="BU62" s="69"/>
      <c r="BV62" s="69"/>
      <c r="BW62" s="69"/>
      <c r="BX62" s="69"/>
      <c r="BY62" s="69"/>
      <c r="BZ62" s="69"/>
      <c r="CA62" s="69"/>
      <c r="CB62" s="69"/>
    </row>
    <row r="63" spans="1:80" x14ac:dyDescent="0.25">
      <c r="A63" s="69"/>
      <c r="B63" s="69"/>
      <c r="C63" s="69"/>
      <c r="D63" s="69"/>
      <c r="E63" s="69"/>
      <c r="F63" s="69"/>
      <c r="G63" s="69"/>
      <c r="H63" s="69"/>
      <c r="I63" s="69"/>
      <c r="J63" s="69"/>
      <c r="K63" s="69"/>
      <c r="L63" s="69"/>
      <c r="M63" s="69"/>
      <c r="N63" s="69"/>
      <c r="O63" s="69"/>
      <c r="P63" s="69"/>
      <c r="Q63" s="69"/>
      <c r="R63" s="69"/>
      <c r="S63" s="69"/>
      <c r="T63" s="69"/>
      <c r="U63" s="69"/>
      <c r="V63" s="69"/>
      <c r="W63" s="69"/>
      <c r="X63" s="69"/>
      <c r="Y63" s="69"/>
      <c r="Z63" s="69"/>
      <c r="AA63" s="69"/>
      <c r="AB63" s="69"/>
      <c r="AC63" s="69"/>
      <c r="AD63" s="69"/>
      <c r="AE63" s="69"/>
      <c r="AF63" s="69"/>
      <c r="AG63" s="69"/>
      <c r="AH63" s="69"/>
      <c r="AI63" s="69"/>
      <c r="AJ63" s="69"/>
      <c r="AK63" s="69"/>
      <c r="AL63" s="69"/>
      <c r="AM63" s="69"/>
      <c r="AN63" s="69"/>
      <c r="AO63" s="69"/>
      <c r="AP63" s="69"/>
      <c r="AQ63" s="69"/>
      <c r="AR63" s="69"/>
      <c r="AS63" s="69"/>
      <c r="AT63" s="69"/>
      <c r="AU63" s="69"/>
      <c r="AV63" s="69"/>
      <c r="AW63" s="69"/>
      <c r="AX63" s="69"/>
      <c r="AY63" s="69"/>
      <c r="AZ63" s="69"/>
      <c r="BA63" s="69"/>
      <c r="BB63" s="69"/>
      <c r="BC63" s="69"/>
      <c r="BD63" s="69"/>
      <c r="BE63" s="69"/>
      <c r="BF63" s="69"/>
      <c r="BG63" s="69"/>
      <c r="BH63" s="69"/>
      <c r="BI63" s="69"/>
      <c r="BJ63" s="69"/>
      <c r="BK63" s="69"/>
      <c r="BL63" s="69"/>
      <c r="BM63" s="69"/>
      <c r="BN63" s="69"/>
      <c r="BO63" s="69"/>
      <c r="BP63" s="69"/>
      <c r="BQ63" s="69"/>
      <c r="BR63" s="69"/>
      <c r="BS63" s="69"/>
      <c r="BT63" s="69"/>
      <c r="BU63" s="69"/>
      <c r="BV63" s="69"/>
      <c r="BW63" s="69"/>
      <c r="BX63" s="69"/>
      <c r="BY63" s="69"/>
      <c r="BZ63" s="69"/>
      <c r="CA63" s="69"/>
      <c r="CB63" s="69"/>
    </row>
    <row r="64" spans="1:80" x14ac:dyDescent="0.25">
      <c r="A64" s="69"/>
      <c r="B64" s="69"/>
      <c r="C64" s="69"/>
      <c r="D64" s="69"/>
      <c r="E64" s="69"/>
      <c r="F64" s="69"/>
      <c r="G64" s="69"/>
      <c r="H64" s="69"/>
      <c r="I64" s="69"/>
      <c r="J64" s="69"/>
      <c r="K64" s="69"/>
      <c r="L64" s="69"/>
      <c r="M64" s="69"/>
      <c r="N64" s="69"/>
      <c r="O64" s="69"/>
      <c r="P64" s="69"/>
      <c r="Q64" s="69"/>
      <c r="R64" s="69"/>
      <c r="S64" s="69"/>
      <c r="T64" s="69"/>
      <c r="U64" s="69"/>
      <c r="V64" s="69"/>
      <c r="W64" s="69"/>
      <c r="X64" s="69"/>
      <c r="Y64" s="69"/>
      <c r="Z64" s="69"/>
      <c r="AA64" s="69"/>
      <c r="AB64" s="69"/>
      <c r="AC64" s="69"/>
      <c r="AD64" s="69"/>
      <c r="AE64" s="69"/>
      <c r="AF64" s="69"/>
      <c r="AG64" s="69"/>
      <c r="AH64" s="69"/>
      <c r="AI64" s="69"/>
      <c r="AJ64" s="69"/>
      <c r="AK64" s="69"/>
      <c r="AL64" s="69"/>
      <c r="AM64" s="69"/>
      <c r="AN64" s="69"/>
      <c r="AO64" s="69"/>
      <c r="AP64" s="69"/>
      <c r="AQ64" s="69"/>
      <c r="AR64" s="69"/>
      <c r="AS64" s="69"/>
      <c r="AT64" s="69"/>
      <c r="AU64" s="69"/>
      <c r="AV64" s="69"/>
      <c r="AW64" s="69"/>
      <c r="AX64" s="69"/>
      <c r="AY64" s="69"/>
      <c r="AZ64" s="69"/>
      <c r="BA64" s="69"/>
      <c r="BB64" s="69"/>
      <c r="BC64" s="69"/>
      <c r="BD64" s="69"/>
      <c r="BE64" s="69"/>
      <c r="BF64" s="69"/>
      <c r="BG64" s="69"/>
      <c r="BH64" s="69"/>
      <c r="BI64" s="69"/>
      <c r="BJ64" s="69"/>
      <c r="BK64" s="69"/>
      <c r="BL64" s="69"/>
      <c r="BM64" s="69"/>
      <c r="BN64" s="69"/>
      <c r="BO64" s="69"/>
      <c r="BP64" s="69"/>
      <c r="BQ64" s="69"/>
      <c r="BR64" s="69"/>
      <c r="BS64" s="69"/>
      <c r="BT64" s="69"/>
      <c r="BU64" s="69"/>
      <c r="BV64" s="69"/>
      <c r="BW64" s="69"/>
      <c r="BX64" s="69"/>
      <c r="BY64" s="69"/>
      <c r="BZ64" s="69"/>
      <c r="CA64" s="69"/>
      <c r="CB64" s="69"/>
    </row>
    <row r="65" spans="1:80" x14ac:dyDescent="0.25">
      <c r="A65" s="69"/>
      <c r="B65" s="69"/>
      <c r="C65" s="69"/>
      <c r="D65" s="69"/>
      <c r="E65" s="69"/>
      <c r="F65" s="69"/>
      <c r="G65" s="69"/>
      <c r="H65" s="69"/>
      <c r="I65" s="69"/>
      <c r="J65" s="69"/>
      <c r="K65" s="69"/>
      <c r="L65" s="69"/>
      <c r="M65" s="69"/>
      <c r="N65" s="69"/>
      <c r="O65" s="69"/>
      <c r="P65" s="69"/>
      <c r="Q65" s="69"/>
      <c r="R65" s="69"/>
      <c r="S65" s="69"/>
      <c r="T65" s="69"/>
      <c r="U65" s="69"/>
      <c r="V65" s="69"/>
      <c r="W65" s="69"/>
      <c r="X65" s="69"/>
      <c r="Y65" s="69"/>
      <c r="Z65" s="69"/>
      <c r="AA65" s="69"/>
      <c r="AB65" s="69"/>
      <c r="AC65" s="69"/>
      <c r="AD65" s="69"/>
      <c r="AE65" s="69"/>
      <c r="AF65" s="69"/>
      <c r="AG65" s="69"/>
      <c r="AH65" s="69"/>
      <c r="AI65" s="69"/>
      <c r="AJ65" s="69"/>
      <c r="AK65" s="69"/>
      <c r="AL65" s="69"/>
      <c r="AM65" s="69"/>
      <c r="AN65" s="69"/>
      <c r="AO65" s="69"/>
      <c r="AP65" s="69"/>
      <c r="AQ65" s="69"/>
      <c r="AR65" s="69"/>
      <c r="AS65" s="69"/>
      <c r="AT65" s="69"/>
      <c r="AU65" s="69"/>
      <c r="AV65" s="69"/>
      <c r="AW65" s="69"/>
      <c r="AX65" s="69"/>
      <c r="AY65" s="69"/>
      <c r="AZ65" s="69"/>
      <c r="BA65" s="69"/>
      <c r="BB65" s="69"/>
      <c r="BC65" s="69"/>
      <c r="BD65" s="69"/>
      <c r="BE65" s="69"/>
      <c r="BF65" s="69"/>
      <c r="BG65" s="69"/>
      <c r="BH65" s="69"/>
      <c r="BI65" s="69"/>
      <c r="BJ65" s="69"/>
      <c r="BK65" s="69"/>
      <c r="BL65" s="69"/>
      <c r="BM65" s="69"/>
      <c r="BN65" s="69"/>
      <c r="BO65" s="69"/>
      <c r="BP65" s="69"/>
      <c r="BQ65" s="69"/>
      <c r="BR65" s="69"/>
      <c r="BS65" s="69"/>
      <c r="BT65" s="69"/>
      <c r="BU65" s="69"/>
      <c r="BV65" s="69"/>
      <c r="BW65" s="69"/>
      <c r="BX65" s="69"/>
      <c r="BY65" s="69"/>
      <c r="BZ65" s="69"/>
      <c r="CA65" s="69"/>
      <c r="CB65" s="69"/>
    </row>
    <row r="66" spans="1:80" x14ac:dyDescent="0.25">
      <c r="A66" s="69"/>
      <c r="B66" s="69"/>
      <c r="C66" s="69"/>
      <c r="D66" s="69"/>
      <c r="E66" s="69"/>
      <c r="F66" s="69"/>
      <c r="G66" s="69"/>
      <c r="H66" s="69"/>
      <c r="I66" s="69"/>
      <c r="J66" s="69"/>
      <c r="K66" s="69"/>
      <c r="L66" s="69"/>
      <c r="M66" s="69"/>
      <c r="N66" s="69"/>
      <c r="O66" s="69"/>
      <c r="P66" s="69"/>
      <c r="Q66" s="69"/>
      <c r="R66" s="69"/>
      <c r="S66" s="69"/>
      <c r="T66" s="69"/>
      <c r="U66" s="69"/>
      <c r="V66" s="69"/>
      <c r="W66" s="69"/>
      <c r="X66" s="69"/>
      <c r="Y66" s="69"/>
      <c r="Z66" s="69"/>
      <c r="AA66" s="69"/>
      <c r="AB66" s="69"/>
      <c r="AC66" s="69"/>
      <c r="AD66" s="69"/>
      <c r="AE66" s="69"/>
      <c r="AF66" s="69"/>
      <c r="AG66" s="69"/>
      <c r="AH66" s="69"/>
      <c r="AI66" s="69"/>
      <c r="AJ66" s="69"/>
      <c r="AK66" s="69"/>
      <c r="AL66" s="69"/>
      <c r="AM66" s="69"/>
      <c r="AN66" s="69"/>
      <c r="AO66" s="69"/>
      <c r="AP66" s="69"/>
      <c r="AQ66" s="69"/>
      <c r="AR66" s="69"/>
      <c r="AS66" s="69"/>
      <c r="AT66" s="69"/>
      <c r="AU66" s="69"/>
      <c r="AV66" s="69"/>
      <c r="AW66" s="69"/>
      <c r="AX66" s="69"/>
      <c r="AY66" s="69"/>
      <c r="AZ66" s="69"/>
      <c r="BA66" s="69"/>
      <c r="BB66" s="69"/>
      <c r="BC66" s="69"/>
      <c r="BD66" s="69"/>
      <c r="BE66" s="69"/>
      <c r="BF66" s="69"/>
      <c r="BG66" s="69"/>
      <c r="BH66" s="69"/>
      <c r="BI66" s="69"/>
      <c r="BJ66" s="69"/>
      <c r="BK66" s="69"/>
      <c r="BL66" s="69"/>
      <c r="BM66" s="69"/>
      <c r="BN66" s="69"/>
      <c r="BO66" s="69"/>
      <c r="BP66" s="69"/>
      <c r="BQ66" s="69"/>
      <c r="BR66" s="69"/>
      <c r="BS66" s="69"/>
      <c r="BT66" s="69"/>
      <c r="BU66" s="69"/>
      <c r="BV66" s="69"/>
      <c r="BW66" s="69"/>
      <c r="BX66" s="69"/>
      <c r="BY66" s="69"/>
      <c r="BZ66" s="69"/>
      <c r="CA66" s="69"/>
      <c r="CB66" s="69"/>
    </row>
    <row r="67" spans="1:80" x14ac:dyDescent="0.25">
      <c r="A67" s="69"/>
      <c r="B67" s="69"/>
      <c r="C67" s="69"/>
      <c r="D67" s="69"/>
      <c r="E67" s="69"/>
      <c r="F67" s="69"/>
      <c r="G67" s="69"/>
      <c r="H67" s="69"/>
      <c r="I67" s="69"/>
      <c r="J67" s="69"/>
      <c r="K67" s="69"/>
      <c r="L67" s="69"/>
      <c r="M67" s="69"/>
      <c r="N67" s="69"/>
      <c r="O67" s="69"/>
      <c r="P67" s="69"/>
      <c r="Q67" s="69"/>
      <c r="R67" s="69"/>
      <c r="S67" s="69"/>
      <c r="T67" s="69"/>
      <c r="U67" s="69"/>
      <c r="V67" s="69"/>
      <c r="W67" s="69"/>
      <c r="X67" s="69"/>
      <c r="Y67" s="69"/>
      <c r="Z67" s="69"/>
      <c r="AA67" s="69"/>
      <c r="AB67" s="69"/>
      <c r="AC67" s="69"/>
      <c r="AD67" s="69"/>
      <c r="AE67" s="69"/>
      <c r="AF67" s="69"/>
      <c r="AG67" s="69"/>
      <c r="AH67" s="69"/>
      <c r="AI67" s="69"/>
      <c r="AJ67" s="69"/>
      <c r="AK67" s="69"/>
      <c r="AL67" s="69"/>
      <c r="AM67" s="69"/>
      <c r="AN67" s="69"/>
      <c r="AO67" s="69"/>
      <c r="AP67" s="69"/>
      <c r="AQ67" s="69"/>
      <c r="AR67" s="69"/>
      <c r="AS67" s="69"/>
      <c r="AT67" s="69"/>
      <c r="AU67" s="69"/>
      <c r="AV67" s="69"/>
      <c r="AW67" s="69"/>
      <c r="AX67" s="69"/>
      <c r="AY67" s="69"/>
      <c r="AZ67" s="69"/>
      <c r="BA67" s="69"/>
      <c r="BB67" s="69"/>
      <c r="BC67" s="69"/>
      <c r="BD67" s="69"/>
      <c r="BE67" s="69"/>
      <c r="BF67" s="69"/>
      <c r="BG67" s="69"/>
      <c r="BH67" s="69"/>
      <c r="BI67" s="69"/>
      <c r="BJ67" s="69"/>
      <c r="BK67" s="69"/>
      <c r="BL67" s="69"/>
      <c r="BM67" s="69"/>
      <c r="BN67" s="69"/>
      <c r="BO67" s="69"/>
      <c r="BP67" s="69"/>
      <c r="BQ67" s="69"/>
      <c r="BR67" s="69"/>
      <c r="BS67" s="69"/>
      <c r="BT67" s="69"/>
      <c r="BU67" s="69"/>
      <c r="BV67" s="69"/>
      <c r="BW67" s="69"/>
      <c r="BX67" s="69"/>
      <c r="BY67" s="69"/>
      <c r="BZ67" s="69"/>
      <c r="CA67" s="69"/>
      <c r="CB67" s="69"/>
    </row>
    <row r="68" spans="1:80" x14ac:dyDescent="0.25">
      <c r="A68" s="69"/>
      <c r="B68" s="69"/>
      <c r="C68" s="69"/>
      <c r="D68" s="69"/>
      <c r="E68" s="69"/>
      <c r="F68" s="69"/>
      <c r="G68" s="69"/>
      <c r="H68" s="69"/>
      <c r="I68" s="69"/>
      <c r="J68" s="69"/>
      <c r="K68" s="69"/>
      <c r="L68" s="69"/>
      <c r="M68" s="69"/>
      <c r="N68" s="69"/>
      <c r="O68" s="69"/>
      <c r="P68" s="69"/>
      <c r="Q68" s="69"/>
      <c r="R68" s="69"/>
      <c r="S68" s="69"/>
      <c r="T68" s="69"/>
      <c r="U68" s="69"/>
      <c r="V68" s="69"/>
      <c r="W68" s="69"/>
      <c r="X68" s="69"/>
      <c r="Y68" s="69"/>
      <c r="Z68" s="69"/>
      <c r="AA68" s="69"/>
      <c r="AB68" s="69"/>
      <c r="AC68" s="69"/>
      <c r="AD68" s="69"/>
      <c r="AE68" s="69"/>
      <c r="AF68" s="69"/>
      <c r="AG68" s="69"/>
      <c r="AH68" s="69"/>
      <c r="AI68" s="69"/>
      <c r="AJ68" s="69"/>
      <c r="AK68" s="69"/>
      <c r="AL68" s="69"/>
      <c r="AM68" s="69"/>
      <c r="AN68" s="69"/>
      <c r="AO68" s="69"/>
      <c r="AP68" s="69"/>
      <c r="AQ68" s="69"/>
      <c r="AR68" s="69"/>
      <c r="AS68" s="69"/>
      <c r="AT68" s="69"/>
      <c r="AU68" s="69"/>
      <c r="AV68" s="69"/>
      <c r="AW68" s="69"/>
      <c r="AX68" s="69"/>
      <c r="AY68" s="69"/>
      <c r="AZ68" s="69"/>
      <c r="BA68" s="69"/>
      <c r="BB68" s="69"/>
      <c r="BC68" s="69"/>
      <c r="BD68" s="69"/>
      <c r="BE68" s="69"/>
      <c r="BF68" s="69"/>
      <c r="BG68" s="69"/>
      <c r="BH68" s="69"/>
      <c r="BI68" s="69"/>
      <c r="BJ68" s="69"/>
      <c r="BK68" s="69"/>
      <c r="BL68" s="69"/>
      <c r="BM68" s="69"/>
      <c r="BN68" s="69"/>
      <c r="BO68" s="69"/>
      <c r="BP68" s="69"/>
      <c r="BQ68" s="69"/>
      <c r="BR68" s="69"/>
      <c r="BS68" s="69"/>
      <c r="BT68" s="69"/>
      <c r="BU68" s="69"/>
      <c r="BV68" s="69"/>
      <c r="BW68" s="69"/>
      <c r="BX68" s="69"/>
      <c r="BY68" s="69"/>
      <c r="BZ68" s="69"/>
      <c r="CA68" s="69"/>
      <c r="CB68" s="69"/>
    </row>
    <row r="69" spans="1:80" x14ac:dyDescent="0.25">
      <c r="A69" s="69"/>
      <c r="B69" s="69"/>
      <c r="C69" s="69"/>
      <c r="D69" s="69"/>
      <c r="E69" s="69"/>
      <c r="F69" s="69"/>
      <c r="G69" s="69"/>
      <c r="H69" s="69"/>
      <c r="I69" s="69"/>
      <c r="J69" s="69"/>
      <c r="K69" s="69"/>
      <c r="L69" s="69"/>
      <c r="M69" s="69"/>
      <c r="N69" s="69"/>
      <c r="O69" s="69"/>
      <c r="P69" s="69"/>
      <c r="Q69" s="69"/>
      <c r="R69" s="69"/>
      <c r="S69" s="69"/>
      <c r="T69" s="69"/>
      <c r="U69" s="69"/>
      <c r="V69" s="69"/>
      <c r="W69" s="69"/>
      <c r="X69" s="69"/>
      <c r="Y69" s="69"/>
      <c r="Z69" s="69"/>
      <c r="AA69" s="69"/>
      <c r="AB69" s="69"/>
      <c r="AC69" s="69"/>
      <c r="AD69" s="69"/>
      <c r="AE69" s="69"/>
      <c r="AF69" s="69"/>
      <c r="AG69" s="69"/>
      <c r="AH69" s="69"/>
      <c r="AI69" s="69"/>
      <c r="AJ69" s="69"/>
      <c r="AK69" s="69"/>
      <c r="AL69" s="69"/>
      <c r="AM69" s="69"/>
      <c r="AN69" s="69"/>
      <c r="AO69" s="69"/>
      <c r="AP69" s="69"/>
      <c r="AQ69" s="69"/>
      <c r="AR69" s="69"/>
      <c r="AS69" s="69"/>
      <c r="AT69" s="69"/>
      <c r="AU69" s="69"/>
      <c r="AV69" s="69"/>
      <c r="AW69" s="69"/>
      <c r="AX69" s="69"/>
      <c r="AY69" s="69"/>
      <c r="AZ69" s="69"/>
      <c r="BA69" s="69"/>
      <c r="BB69" s="69"/>
      <c r="BC69" s="69"/>
      <c r="BD69" s="69"/>
      <c r="BE69" s="69"/>
      <c r="BF69" s="69"/>
      <c r="BG69" s="69"/>
      <c r="BH69" s="69"/>
      <c r="BI69" s="69"/>
      <c r="BJ69" s="69"/>
      <c r="BK69" s="69"/>
      <c r="BL69" s="69"/>
      <c r="BM69" s="69"/>
      <c r="BN69" s="69"/>
      <c r="BO69" s="69"/>
      <c r="BP69" s="69"/>
      <c r="BQ69" s="69"/>
      <c r="BR69" s="69"/>
      <c r="BS69" s="69"/>
      <c r="BT69" s="69"/>
      <c r="BU69" s="69"/>
      <c r="BV69" s="69"/>
      <c r="BW69" s="69"/>
      <c r="BX69" s="69"/>
      <c r="BY69" s="69"/>
      <c r="BZ69" s="69"/>
      <c r="CA69" s="69"/>
      <c r="CB69" s="69"/>
    </row>
    <row r="70" spans="1:80" x14ac:dyDescent="0.25">
      <c r="A70" s="69"/>
      <c r="B70" s="69"/>
      <c r="C70" s="69"/>
      <c r="D70" s="69"/>
      <c r="E70" s="69"/>
      <c r="F70" s="69"/>
      <c r="G70" s="69"/>
      <c r="H70" s="69"/>
      <c r="I70" s="69"/>
      <c r="J70" s="69"/>
      <c r="K70" s="69"/>
      <c r="L70" s="69"/>
      <c r="M70" s="69"/>
      <c r="N70" s="69"/>
      <c r="O70" s="69"/>
      <c r="P70" s="69"/>
      <c r="Q70" s="69"/>
      <c r="R70" s="69"/>
      <c r="S70" s="69"/>
      <c r="T70" s="69"/>
      <c r="U70" s="69"/>
      <c r="V70" s="69"/>
      <c r="W70" s="69"/>
      <c r="X70" s="69"/>
      <c r="Y70" s="69"/>
      <c r="Z70" s="69"/>
      <c r="AA70" s="69"/>
      <c r="AB70" s="69"/>
      <c r="AC70" s="69"/>
      <c r="AD70" s="69"/>
      <c r="AE70" s="69"/>
      <c r="AF70" s="69"/>
      <c r="AG70" s="69"/>
      <c r="AH70" s="69"/>
      <c r="AI70" s="69"/>
      <c r="AJ70" s="69"/>
      <c r="AK70" s="69"/>
      <c r="AL70" s="69"/>
      <c r="AM70" s="69"/>
      <c r="AN70" s="69"/>
      <c r="AO70" s="69"/>
      <c r="AP70" s="69"/>
      <c r="AQ70" s="69"/>
      <c r="AR70" s="69"/>
      <c r="AS70" s="69"/>
      <c r="AT70" s="69"/>
      <c r="AU70" s="69"/>
      <c r="AV70" s="69"/>
      <c r="AW70" s="69"/>
      <c r="AX70" s="69"/>
      <c r="AY70" s="69"/>
      <c r="AZ70" s="69"/>
      <c r="BA70" s="69"/>
      <c r="BB70" s="69"/>
      <c r="BC70" s="69"/>
      <c r="BD70" s="69"/>
      <c r="BE70" s="69"/>
      <c r="BF70" s="69"/>
      <c r="BG70" s="69"/>
      <c r="BH70" s="69"/>
      <c r="BI70" s="69"/>
      <c r="BJ70" s="69"/>
      <c r="BK70" s="69"/>
      <c r="BL70" s="69"/>
      <c r="BM70" s="69"/>
      <c r="BN70" s="69"/>
      <c r="BO70" s="69"/>
      <c r="BP70" s="69"/>
      <c r="BQ70" s="69"/>
      <c r="BR70" s="69"/>
      <c r="BS70" s="69"/>
      <c r="BT70" s="69"/>
      <c r="BU70" s="69"/>
      <c r="BV70" s="69"/>
      <c r="BW70" s="69"/>
      <c r="BX70" s="69"/>
      <c r="BY70" s="69"/>
      <c r="BZ70" s="69"/>
      <c r="CA70" s="69"/>
      <c r="CB70" s="69"/>
    </row>
    <row r="71" spans="1:80" x14ac:dyDescent="0.25">
      <c r="A71" s="69"/>
      <c r="B71" s="69"/>
      <c r="C71" s="69"/>
      <c r="D71" s="69"/>
      <c r="E71" s="69"/>
      <c r="F71" s="69"/>
      <c r="G71" s="69"/>
      <c r="H71" s="69"/>
      <c r="I71" s="69"/>
      <c r="J71" s="69"/>
      <c r="K71" s="69"/>
      <c r="L71" s="69"/>
      <c r="M71" s="69"/>
      <c r="N71" s="69"/>
      <c r="O71" s="69"/>
      <c r="P71" s="69"/>
      <c r="Q71" s="69"/>
      <c r="R71" s="69"/>
      <c r="S71" s="69"/>
      <c r="T71" s="69"/>
      <c r="U71" s="69"/>
      <c r="V71" s="69"/>
      <c r="W71" s="69"/>
      <c r="X71" s="69"/>
      <c r="Y71" s="69"/>
      <c r="Z71" s="69"/>
      <c r="AA71" s="69"/>
      <c r="AB71" s="69"/>
      <c r="AC71" s="69"/>
      <c r="AD71" s="69"/>
      <c r="AE71" s="69"/>
      <c r="AF71" s="69"/>
      <c r="AG71" s="69"/>
      <c r="AH71" s="69"/>
      <c r="AI71" s="69"/>
      <c r="AJ71" s="69"/>
      <c r="AK71" s="69"/>
      <c r="AL71" s="69"/>
      <c r="AM71" s="69"/>
      <c r="AN71" s="69"/>
      <c r="AO71" s="69"/>
      <c r="AP71" s="69"/>
      <c r="AQ71" s="69"/>
      <c r="AR71" s="69"/>
      <c r="AS71" s="69"/>
      <c r="AT71" s="69"/>
      <c r="AU71" s="69"/>
      <c r="AV71" s="69"/>
      <c r="AW71" s="69"/>
      <c r="AX71" s="69"/>
      <c r="AY71" s="69"/>
      <c r="AZ71" s="69"/>
      <c r="BA71" s="69"/>
      <c r="BB71" s="69"/>
      <c r="BC71" s="69"/>
      <c r="BD71" s="69"/>
      <c r="BE71" s="69"/>
      <c r="BF71" s="69"/>
      <c r="BG71" s="69"/>
      <c r="BH71" s="69"/>
      <c r="BI71" s="69"/>
      <c r="BJ71" s="69"/>
      <c r="BK71" s="69"/>
      <c r="BL71" s="69"/>
      <c r="BM71" s="69"/>
      <c r="BN71" s="69"/>
      <c r="BO71" s="69"/>
      <c r="BP71" s="69"/>
      <c r="BQ71" s="69"/>
      <c r="BR71" s="69"/>
      <c r="BS71" s="69"/>
      <c r="BT71" s="69"/>
      <c r="BU71" s="69"/>
      <c r="BV71" s="69"/>
      <c r="BW71" s="69"/>
      <c r="BX71" s="69"/>
      <c r="BY71" s="69"/>
      <c r="BZ71" s="69"/>
      <c r="CA71" s="69"/>
      <c r="CB71" s="69"/>
    </row>
    <row r="72" spans="1:80" x14ac:dyDescent="0.25">
      <c r="A72" s="69"/>
      <c r="B72" s="69"/>
      <c r="C72" s="69"/>
      <c r="D72" s="69"/>
      <c r="E72" s="69"/>
      <c r="F72" s="69"/>
      <c r="G72" s="69"/>
      <c r="H72" s="69"/>
      <c r="I72" s="69"/>
      <c r="J72" s="69"/>
      <c r="K72" s="69"/>
      <c r="L72" s="69"/>
      <c r="M72" s="69"/>
      <c r="N72" s="69"/>
      <c r="O72" s="69"/>
      <c r="P72" s="69"/>
      <c r="Q72" s="69"/>
      <c r="R72" s="69"/>
      <c r="S72" s="69"/>
      <c r="T72" s="69"/>
      <c r="U72" s="69"/>
      <c r="V72" s="69"/>
      <c r="W72" s="69"/>
      <c r="X72" s="69"/>
      <c r="Y72" s="69"/>
      <c r="Z72" s="69"/>
      <c r="AA72" s="69"/>
      <c r="AB72" s="69"/>
      <c r="AC72" s="69"/>
      <c r="AD72" s="69"/>
      <c r="AE72" s="69"/>
      <c r="AF72" s="69"/>
      <c r="AG72" s="69"/>
      <c r="AH72" s="69"/>
      <c r="AI72" s="69"/>
      <c r="AJ72" s="69"/>
      <c r="AK72" s="69"/>
      <c r="AL72" s="69"/>
      <c r="AM72" s="69"/>
      <c r="AN72" s="69"/>
      <c r="AO72" s="69"/>
      <c r="AP72" s="69"/>
      <c r="AQ72" s="69"/>
      <c r="AR72" s="69"/>
      <c r="AS72" s="69"/>
      <c r="AT72" s="69"/>
      <c r="AU72" s="69"/>
      <c r="AV72" s="69"/>
      <c r="AW72" s="69"/>
      <c r="AX72" s="69"/>
      <c r="AY72" s="69"/>
      <c r="AZ72" s="69"/>
      <c r="BA72" s="69"/>
      <c r="BB72" s="69"/>
      <c r="BC72" s="69"/>
      <c r="BD72" s="69"/>
      <c r="BE72" s="69"/>
      <c r="BF72" s="69"/>
      <c r="BG72" s="69"/>
      <c r="BH72" s="69"/>
      <c r="BI72" s="69"/>
      <c r="BJ72" s="69"/>
      <c r="BK72" s="69"/>
      <c r="BL72" s="69"/>
      <c r="BM72" s="69"/>
      <c r="BN72" s="69"/>
      <c r="BO72" s="69"/>
      <c r="BP72" s="69"/>
      <c r="BQ72" s="69"/>
      <c r="BR72" s="69"/>
      <c r="BS72" s="69"/>
      <c r="BT72" s="69"/>
      <c r="BU72" s="69"/>
      <c r="BV72" s="69"/>
      <c r="BW72" s="69"/>
      <c r="BX72" s="69"/>
      <c r="BY72" s="69"/>
      <c r="BZ72" s="69"/>
      <c r="CA72" s="69"/>
      <c r="CB72" s="69"/>
    </row>
    <row r="73" spans="1:80" x14ac:dyDescent="0.25">
      <c r="A73" s="69"/>
      <c r="B73" s="69"/>
      <c r="C73" s="69"/>
      <c r="D73" s="69"/>
      <c r="E73" s="69"/>
      <c r="F73" s="69"/>
      <c r="G73" s="69"/>
      <c r="H73" s="69"/>
      <c r="I73" s="69"/>
      <c r="J73" s="69"/>
      <c r="K73" s="69"/>
      <c r="L73" s="69"/>
      <c r="M73" s="69"/>
      <c r="N73" s="69"/>
      <c r="O73" s="69"/>
      <c r="P73" s="69"/>
      <c r="Q73" s="69"/>
      <c r="R73" s="69"/>
      <c r="S73" s="69"/>
      <c r="T73" s="69"/>
      <c r="U73" s="69"/>
      <c r="V73" s="69"/>
      <c r="W73" s="69"/>
      <c r="X73" s="69"/>
      <c r="Y73" s="69"/>
      <c r="Z73" s="69"/>
      <c r="AA73" s="69"/>
      <c r="AB73" s="69"/>
      <c r="AC73" s="69"/>
      <c r="AD73" s="69"/>
      <c r="AE73" s="69"/>
      <c r="AF73" s="69"/>
      <c r="AG73" s="69"/>
      <c r="AH73" s="69"/>
      <c r="AI73" s="69"/>
      <c r="AJ73" s="69"/>
      <c r="AK73" s="69"/>
      <c r="AL73" s="69"/>
      <c r="AM73" s="69"/>
      <c r="AN73" s="69"/>
      <c r="AO73" s="69"/>
      <c r="AP73" s="69"/>
      <c r="AQ73" s="69"/>
      <c r="AR73" s="69"/>
      <c r="AS73" s="69"/>
      <c r="AT73" s="69"/>
      <c r="AU73" s="69"/>
      <c r="AV73" s="69"/>
      <c r="AW73" s="69"/>
      <c r="AX73" s="69"/>
      <c r="AY73" s="69"/>
      <c r="AZ73" s="69"/>
      <c r="BA73" s="69"/>
      <c r="BB73" s="69"/>
      <c r="BC73" s="69"/>
      <c r="BD73" s="69"/>
      <c r="BE73" s="69"/>
      <c r="BF73" s="69"/>
      <c r="BG73" s="69"/>
      <c r="BH73" s="69"/>
      <c r="BI73" s="69"/>
      <c r="BJ73" s="69"/>
      <c r="BK73" s="69"/>
      <c r="BL73" s="69"/>
      <c r="BM73" s="69"/>
      <c r="BN73" s="69"/>
      <c r="BO73" s="69"/>
      <c r="BP73" s="69"/>
      <c r="BQ73" s="69"/>
      <c r="BR73" s="69"/>
      <c r="BS73" s="69"/>
      <c r="BT73" s="69"/>
      <c r="BU73" s="69"/>
      <c r="BV73" s="69"/>
      <c r="BW73" s="69"/>
      <c r="BX73" s="69"/>
      <c r="BY73" s="69"/>
      <c r="BZ73" s="69"/>
      <c r="CA73" s="69"/>
      <c r="CB73" s="69"/>
    </row>
    <row r="74" spans="1:80" x14ac:dyDescent="0.25">
      <c r="A74" s="69"/>
      <c r="B74" s="69"/>
      <c r="C74" s="69"/>
      <c r="D74" s="69"/>
      <c r="E74" s="69"/>
      <c r="F74" s="69"/>
      <c r="G74" s="69"/>
      <c r="H74" s="69"/>
      <c r="I74" s="69"/>
      <c r="J74" s="69"/>
      <c r="K74" s="69"/>
      <c r="L74" s="69"/>
      <c r="M74" s="69"/>
      <c r="N74" s="69"/>
      <c r="O74" s="69"/>
      <c r="P74" s="69"/>
      <c r="Q74" s="69"/>
      <c r="R74" s="69"/>
      <c r="S74" s="69"/>
      <c r="T74" s="69"/>
      <c r="U74" s="69"/>
      <c r="V74" s="69"/>
      <c r="W74" s="69"/>
      <c r="X74" s="69"/>
      <c r="Y74" s="69"/>
      <c r="Z74" s="69"/>
      <c r="AA74" s="69"/>
      <c r="AB74" s="69"/>
      <c r="AC74" s="69"/>
      <c r="AD74" s="69"/>
      <c r="AE74" s="69"/>
      <c r="AF74" s="69"/>
      <c r="AG74" s="69"/>
      <c r="AH74" s="69"/>
      <c r="AI74" s="69"/>
      <c r="AJ74" s="69"/>
      <c r="AK74" s="69"/>
      <c r="AL74" s="69"/>
      <c r="AM74" s="69"/>
      <c r="AN74" s="69"/>
      <c r="AO74" s="69"/>
      <c r="AP74" s="69"/>
      <c r="AQ74" s="69"/>
      <c r="AR74" s="69"/>
      <c r="AS74" s="69"/>
      <c r="AT74" s="69"/>
      <c r="AU74" s="69"/>
      <c r="AV74" s="69"/>
      <c r="AW74" s="69"/>
      <c r="AX74" s="69"/>
      <c r="AY74" s="69"/>
      <c r="AZ74" s="69"/>
      <c r="BA74" s="69"/>
      <c r="BB74" s="69"/>
      <c r="BC74" s="69"/>
      <c r="BD74" s="69"/>
      <c r="BE74" s="69"/>
      <c r="BF74" s="69"/>
      <c r="BG74" s="69"/>
      <c r="BH74" s="69"/>
      <c r="BI74" s="69"/>
      <c r="BJ74" s="69"/>
      <c r="BK74" s="69"/>
      <c r="BL74" s="69"/>
      <c r="BM74" s="69"/>
      <c r="BN74" s="69"/>
      <c r="BO74" s="69"/>
      <c r="BP74" s="69"/>
      <c r="BQ74" s="69"/>
      <c r="BR74" s="69"/>
      <c r="BS74" s="69"/>
      <c r="BT74" s="69"/>
      <c r="BU74" s="69"/>
      <c r="BV74" s="69"/>
      <c r="BW74" s="69"/>
      <c r="BX74" s="69"/>
      <c r="BY74" s="69"/>
      <c r="BZ74" s="69"/>
      <c r="CA74" s="69"/>
      <c r="CB74" s="69"/>
    </row>
    <row r="75" spans="1:80" x14ac:dyDescent="0.25">
      <c r="A75" s="69"/>
      <c r="B75" s="69"/>
      <c r="C75" s="69"/>
      <c r="D75" s="69"/>
      <c r="E75" s="69"/>
      <c r="F75" s="69"/>
      <c r="G75" s="69"/>
      <c r="H75" s="69"/>
      <c r="I75" s="69"/>
      <c r="J75" s="69"/>
      <c r="K75" s="69"/>
      <c r="L75" s="69"/>
      <c r="M75" s="69"/>
      <c r="N75" s="69"/>
      <c r="O75" s="69"/>
      <c r="P75" s="69"/>
      <c r="Q75" s="69"/>
      <c r="R75" s="69"/>
      <c r="S75" s="69"/>
      <c r="T75" s="69"/>
      <c r="U75" s="69"/>
      <c r="V75" s="69"/>
      <c r="W75" s="69"/>
      <c r="X75" s="69"/>
      <c r="Y75" s="69"/>
      <c r="Z75" s="69"/>
      <c r="AA75" s="69"/>
      <c r="AB75" s="69"/>
      <c r="AC75" s="69"/>
      <c r="AD75" s="69"/>
      <c r="AE75" s="69"/>
      <c r="AF75" s="69"/>
      <c r="AG75" s="69"/>
      <c r="AH75" s="69"/>
      <c r="AI75" s="69"/>
      <c r="AJ75" s="69"/>
      <c r="AK75" s="69"/>
      <c r="AL75" s="69"/>
      <c r="AM75" s="69"/>
      <c r="AN75" s="69"/>
      <c r="AO75" s="69"/>
      <c r="AP75" s="69"/>
      <c r="AQ75" s="69"/>
      <c r="AR75" s="69"/>
      <c r="AS75" s="69"/>
      <c r="AT75" s="69"/>
      <c r="AU75" s="69"/>
      <c r="AV75" s="69"/>
      <c r="AW75" s="69"/>
      <c r="AX75" s="69"/>
      <c r="AY75" s="69"/>
      <c r="AZ75" s="69"/>
      <c r="BA75" s="69"/>
      <c r="BB75" s="69"/>
      <c r="BC75" s="69"/>
      <c r="BD75" s="69"/>
      <c r="BE75" s="69"/>
      <c r="BF75" s="69"/>
      <c r="BG75" s="69"/>
      <c r="BH75" s="69"/>
      <c r="BI75" s="69"/>
      <c r="BJ75" s="69"/>
      <c r="BK75" s="69"/>
      <c r="BL75" s="69"/>
      <c r="BM75" s="69"/>
      <c r="BN75" s="69"/>
      <c r="BO75" s="69"/>
      <c r="BP75" s="69"/>
      <c r="BQ75" s="69"/>
      <c r="BR75" s="69"/>
      <c r="BS75" s="69"/>
      <c r="BT75" s="69"/>
      <c r="BU75" s="69"/>
      <c r="BV75" s="69"/>
      <c r="BW75" s="69"/>
      <c r="BX75" s="69"/>
      <c r="BY75" s="69"/>
      <c r="BZ75" s="69"/>
      <c r="CA75" s="69"/>
      <c r="CB75" s="69"/>
    </row>
    <row r="76" spans="1:80" x14ac:dyDescent="0.25">
      <c r="A76" s="69"/>
      <c r="B76" s="69"/>
      <c r="C76" s="69"/>
      <c r="D76" s="69"/>
      <c r="E76" s="69"/>
      <c r="F76" s="69"/>
      <c r="G76" s="69"/>
      <c r="H76" s="69"/>
      <c r="I76" s="69"/>
      <c r="J76" s="69"/>
      <c r="K76" s="69"/>
      <c r="L76" s="69"/>
      <c r="M76" s="69"/>
      <c r="N76" s="69"/>
      <c r="O76" s="69"/>
      <c r="P76" s="69"/>
      <c r="Q76" s="69"/>
      <c r="R76" s="69"/>
      <c r="S76" s="69"/>
      <c r="T76" s="69"/>
      <c r="U76" s="69"/>
      <c r="V76" s="69"/>
      <c r="W76" s="69"/>
      <c r="X76" s="69"/>
      <c r="Y76" s="69"/>
      <c r="Z76" s="69"/>
      <c r="AA76" s="69"/>
      <c r="AB76" s="69"/>
      <c r="AC76" s="69"/>
      <c r="AD76" s="69"/>
      <c r="AE76" s="69"/>
      <c r="AF76" s="69"/>
      <c r="AG76" s="69"/>
      <c r="AH76" s="69"/>
      <c r="AI76" s="69"/>
      <c r="AJ76" s="69"/>
      <c r="AK76" s="69"/>
      <c r="AL76" s="69"/>
      <c r="AM76" s="69"/>
      <c r="AN76" s="69"/>
      <c r="AO76" s="69"/>
      <c r="AP76" s="69"/>
      <c r="AQ76" s="69"/>
      <c r="AR76" s="69"/>
      <c r="AS76" s="69"/>
      <c r="AT76" s="69"/>
      <c r="AU76" s="69"/>
      <c r="AV76" s="69"/>
      <c r="AW76" s="69"/>
      <c r="AX76" s="69"/>
      <c r="AY76" s="69"/>
      <c r="AZ76" s="69"/>
      <c r="BA76" s="69"/>
      <c r="BB76" s="69"/>
      <c r="BC76" s="69"/>
      <c r="BD76" s="69"/>
      <c r="BE76" s="69"/>
      <c r="BF76" s="69"/>
      <c r="BG76" s="69"/>
      <c r="BH76" s="69"/>
      <c r="BI76" s="69"/>
      <c r="BJ76" s="69"/>
      <c r="BK76" s="69"/>
      <c r="BL76" s="69"/>
      <c r="BM76" s="69"/>
      <c r="BN76" s="69"/>
      <c r="BO76" s="69"/>
      <c r="BP76" s="69"/>
      <c r="BQ76" s="69"/>
      <c r="BR76" s="69"/>
      <c r="BS76" s="69"/>
      <c r="BT76" s="69"/>
      <c r="BU76" s="69"/>
      <c r="BV76" s="69"/>
      <c r="BW76" s="69"/>
      <c r="BX76" s="69"/>
      <c r="BY76" s="69"/>
      <c r="BZ76" s="69"/>
      <c r="CA76" s="69"/>
      <c r="CB76" s="69"/>
    </row>
    <row r="77" spans="1:80" x14ac:dyDescent="0.25">
      <c r="A77" s="69"/>
      <c r="B77" s="69"/>
      <c r="C77" s="69"/>
      <c r="D77" s="69"/>
      <c r="E77" s="69"/>
      <c r="F77" s="69"/>
      <c r="G77" s="69"/>
      <c r="H77" s="69"/>
      <c r="I77" s="69"/>
      <c r="J77" s="69"/>
      <c r="K77" s="69"/>
      <c r="L77" s="69"/>
      <c r="M77" s="69"/>
      <c r="N77" s="69"/>
      <c r="O77" s="69"/>
      <c r="P77" s="69"/>
      <c r="Q77" s="69"/>
      <c r="R77" s="69"/>
      <c r="S77" s="69"/>
      <c r="T77" s="69"/>
      <c r="U77" s="69"/>
      <c r="V77" s="69"/>
      <c r="W77" s="69"/>
      <c r="X77" s="69"/>
      <c r="Y77" s="69"/>
      <c r="Z77" s="69"/>
      <c r="AA77" s="69"/>
      <c r="AB77" s="69"/>
      <c r="AC77" s="69"/>
      <c r="AD77" s="69"/>
      <c r="AE77" s="69"/>
      <c r="AF77" s="69"/>
      <c r="AG77" s="69"/>
      <c r="AH77" s="69"/>
      <c r="AI77" s="69"/>
      <c r="AJ77" s="69"/>
      <c r="AK77" s="69"/>
      <c r="AL77" s="69"/>
      <c r="AM77" s="69"/>
      <c r="AN77" s="69"/>
      <c r="AO77" s="69"/>
      <c r="AP77" s="69"/>
      <c r="AQ77" s="69"/>
      <c r="AR77" s="69"/>
      <c r="AS77" s="69"/>
      <c r="AT77" s="69"/>
      <c r="AU77" s="69"/>
      <c r="AV77" s="69"/>
      <c r="AW77" s="69"/>
      <c r="AX77" s="69"/>
      <c r="AY77" s="69"/>
      <c r="AZ77" s="69"/>
      <c r="BA77" s="69"/>
      <c r="BB77" s="69"/>
      <c r="BC77" s="69"/>
      <c r="BD77" s="69"/>
      <c r="BE77" s="69"/>
      <c r="BF77" s="69"/>
      <c r="BG77" s="69"/>
      <c r="BH77" s="69"/>
      <c r="BI77" s="69"/>
      <c r="BJ77" s="69"/>
      <c r="BK77" s="69"/>
      <c r="BL77" s="69"/>
      <c r="BM77" s="69"/>
      <c r="BN77" s="69"/>
      <c r="BO77" s="69"/>
      <c r="BP77" s="69"/>
      <c r="BQ77" s="69"/>
      <c r="BR77" s="69"/>
      <c r="BS77" s="69"/>
      <c r="BT77" s="69"/>
      <c r="BU77" s="69"/>
      <c r="BV77" s="69"/>
      <c r="BW77" s="69"/>
      <c r="BX77" s="69"/>
      <c r="BY77" s="69"/>
      <c r="BZ77" s="69"/>
      <c r="CA77" s="69"/>
      <c r="CB77" s="69"/>
    </row>
    <row r="78" spans="1:80" x14ac:dyDescent="0.25">
      <c r="A78" s="69"/>
      <c r="B78" s="69"/>
      <c r="C78" s="69"/>
      <c r="D78" s="69"/>
      <c r="E78" s="69"/>
      <c r="F78" s="69"/>
      <c r="G78" s="69"/>
      <c r="H78" s="69"/>
      <c r="I78" s="69"/>
      <c r="J78" s="69"/>
      <c r="K78" s="69"/>
      <c r="L78" s="69"/>
      <c r="M78" s="69"/>
      <c r="N78" s="69"/>
      <c r="O78" s="69"/>
      <c r="P78" s="69"/>
      <c r="Q78" s="69"/>
      <c r="R78" s="69"/>
      <c r="S78" s="69"/>
      <c r="T78" s="69"/>
      <c r="U78" s="69"/>
      <c r="V78" s="69"/>
      <c r="W78" s="69"/>
      <c r="X78" s="69"/>
      <c r="Y78" s="69"/>
      <c r="Z78" s="69"/>
      <c r="AA78" s="69"/>
      <c r="AB78" s="69"/>
      <c r="AC78" s="69"/>
      <c r="AD78" s="69"/>
      <c r="AE78" s="69"/>
      <c r="AF78" s="69"/>
      <c r="AG78" s="69"/>
      <c r="AH78" s="69"/>
      <c r="AI78" s="69"/>
      <c r="AJ78" s="69"/>
      <c r="AK78" s="69"/>
      <c r="AL78" s="69"/>
      <c r="AM78" s="69"/>
      <c r="AN78" s="69"/>
      <c r="AO78" s="69"/>
      <c r="AP78" s="69"/>
      <c r="AQ78" s="69"/>
      <c r="AR78" s="69"/>
      <c r="AS78" s="69"/>
      <c r="AT78" s="69"/>
      <c r="AU78" s="69"/>
      <c r="AV78" s="69"/>
      <c r="AW78" s="69"/>
      <c r="AX78" s="69"/>
      <c r="AY78" s="69"/>
      <c r="AZ78" s="69"/>
      <c r="BA78" s="69"/>
      <c r="BB78" s="69"/>
      <c r="BC78" s="69"/>
      <c r="BD78" s="69"/>
      <c r="BE78" s="69"/>
      <c r="BF78" s="69"/>
      <c r="BG78" s="69"/>
      <c r="BH78" s="69"/>
      <c r="BI78" s="69"/>
      <c r="BJ78" s="69"/>
      <c r="BK78" s="69"/>
      <c r="BL78" s="69"/>
      <c r="BM78" s="69"/>
      <c r="BN78" s="69"/>
      <c r="BO78" s="69"/>
      <c r="BP78" s="69"/>
      <c r="BQ78" s="69"/>
      <c r="BR78" s="69"/>
      <c r="BS78" s="69"/>
      <c r="BT78" s="69"/>
      <c r="BU78" s="69"/>
      <c r="BV78" s="69"/>
      <c r="BW78" s="69"/>
      <c r="BX78" s="69"/>
      <c r="BY78" s="69"/>
      <c r="BZ78" s="69"/>
      <c r="CA78" s="69"/>
      <c r="CB78" s="69"/>
    </row>
    <row r="79" spans="1:80" x14ac:dyDescent="0.25">
      <c r="A79" s="69"/>
      <c r="B79" s="69"/>
      <c r="C79" s="69"/>
      <c r="D79" s="69"/>
      <c r="E79" s="69"/>
      <c r="F79" s="69"/>
      <c r="G79" s="69"/>
      <c r="H79" s="69"/>
      <c r="I79" s="69"/>
      <c r="J79" s="69"/>
      <c r="K79" s="69"/>
      <c r="L79" s="69"/>
      <c r="M79" s="69"/>
      <c r="N79" s="69"/>
      <c r="O79" s="69"/>
      <c r="P79" s="69"/>
      <c r="Q79" s="69"/>
      <c r="R79" s="69"/>
      <c r="S79" s="69"/>
      <c r="T79" s="69"/>
      <c r="U79" s="69"/>
      <c r="V79" s="69"/>
      <c r="W79" s="69"/>
      <c r="X79" s="69"/>
      <c r="Y79" s="69"/>
      <c r="Z79" s="69"/>
      <c r="AA79" s="69"/>
      <c r="AB79" s="69"/>
      <c r="AC79" s="69"/>
      <c r="AD79" s="69"/>
      <c r="AE79" s="69"/>
      <c r="AF79" s="69"/>
      <c r="AG79" s="69"/>
      <c r="AH79" s="69"/>
      <c r="AI79" s="69"/>
      <c r="AJ79" s="69"/>
      <c r="AK79" s="69"/>
      <c r="AL79" s="69"/>
      <c r="AM79" s="69"/>
      <c r="AN79" s="69"/>
      <c r="AO79" s="69"/>
      <c r="AP79" s="69"/>
      <c r="AQ79" s="69"/>
      <c r="AR79" s="69"/>
      <c r="AS79" s="69"/>
      <c r="AT79" s="69"/>
      <c r="AU79" s="69"/>
      <c r="AV79" s="69"/>
      <c r="AW79" s="69"/>
      <c r="AX79" s="69"/>
      <c r="AY79" s="69"/>
      <c r="AZ79" s="69"/>
      <c r="BA79" s="69"/>
      <c r="BB79" s="69"/>
      <c r="BC79" s="69"/>
      <c r="BD79" s="69"/>
      <c r="BE79" s="69"/>
      <c r="BF79" s="69"/>
      <c r="BG79" s="69"/>
      <c r="BH79" s="69"/>
      <c r="BI79" s="69"/>
      <c r="BJ79" s="69"/>
      <c r="BK79" s="69"/>
    </row>
    <row r="80" spans="1:80" x14ac:dyDescent="0.25">
      <c r="A80" s="69"/>
      <c r="B80" s="69"/>
      <c r="C80" s="69"/>
      <c r="D80" s="69"/>
      <c r="E80" s="69"/>
      <c r="F80" s="69"/>
      <c r="G80" s="69"/>
      <c r="H80" s="69"/>
      <c r="I80" s="69"/>
      <c r="J80" s="69"/>
      <c r="K80" s="69"/>
      <c r="L80" s="69"/>
      <c r="M80" s="69"/>
      <c r="N80" s="69"/>
      <c r="O80" s="69"/>
      <c r="P80" s="69"/>
      <c r="Q80" s="69"/>
      <c r="R80" s="69"/>
      <c r="S80" s="69"/>
      <c r="T80" s="69"/>
      <c r="U80" s="69"/>
      <c r="V80" s="69"/>
      <c r="W80" s="69"/>
      <c r="X80" s="69"/>
      <c r="Y80" s="69"/>
      <c r="Z80" s="69"/>
      <c r="AA80" s="69"/>
      <c r="AB80" s="69"/>
      <c r="AC80" s="69"/>
      <c r="AD80" s="69"/>
      <c r="AE80" s="69"/>
      <c r="AF80" s="69"/>
      <c r="AG80" s="69"/>
      <c r="AH80" s="69"/>
      <c r="AI80" s="69"/>
      <c r="AJ80" s="69"/>
      <c r="AK80" s="69"/>
      <c r="AL80" s="69"/>
      <c r="AM80" s="69"/>
      <c r="AN80" s="69"/>
      <c r="AO80" s="69"/>
      <c r="AP80" s="69"/>
      <c r="AQ80" s="69"/>
      <c r="AR80" s="69"/>
      <c r="AS80" s="69"/>
      <c r="AT80" s="69"/>
      <c r="AU80" s="69"/>
      <c r="AV80" s="69"/>
      <c r="AW80" s="69"/>
      <c r="AX80" s="69"/>
      <c r="AY80" s="69"/>
      <c r="AZ80" s="69"/>
      <c r="BA80" s="69"/>
      <c r="BB80" s="69"/>
      <c r="BC80" s="69"/>
      <c r="BD80" s="69"/>
      <c r="BE80" s="69"/>
      <c r="BF80" s="69"/>
      <c r="BG80" s="69"/>
      <c r="BH80" s="69"/>
      <c r="BI80" s="69"/>
      <c r="BJ80" s="69"/>
      <c r="BK80" s="69"/>
    </row>
    <row r="81" spans="1:63" x14ac:dyDescent="0.25">
      <c r="A81" s="69"/>
      <c r="B81" s="69"/>
      <c r="C81" s="69"/>
      <c r="D81" s="69"/>
      <c r="E81" s="69"/>
      <c r="F81" s="69"/>
      <c r="G81" s="69"/>
      <c r="H81" s="69"/>
      <c r="I81" s="69"/>
      <c r="J81" s="69"/>
      <c r="K81" s="69"/>
      <c r="L81" s="69"/>
      <c r="M81" s="69"/>
      <c r="N81" s="69"/>
      <c r="O81" s="69"/>
      <c r="P81" s="69"/>
      <c r="Q81" s="69"/>
      <c r="R81" s="69"/>
      <c r="S81" s="69"/>
      <c r="T81" s="69"/>
      <c r="U81" s="69"/>
      <c r="V81" s="69"/>
      <c r="W81" s="69"/>
      <c r="X81" s="69"/>
      <c r="Y81" s="69"/>
      <c r="Z81" s="69"/>
      <c r="AA81" s="69"/>
      <c r="AB81" s="69"/>
      <c r="AC81" s="69"/>
      <c r="AD81" s="69"/>
      <c r="AE81" s="69"/>
      <c r="AF81" s="69"/>
      <c r="AG81" s="69"/>
      <c r="AH81" s="69"/>
      <c r="AI81" s="69"/>
      <c r="AJ81" s="69"/>
      <c r="AK81" s="69"/>
      <c r="AL81" s="69"/>
      <c r="AM81" s="69"/>
      <c r="AN81" s="69"/>
      <c r="AO81" s="69"/>
      <c r="AP81" s="69"/>
      <c r="AQ81" s="69"/>
      <c r="AR81" s="69"/>
      <c r="AS81" s="69"/>
      <c r="AT81" s="69"/>
      <c r="AU81" s="69"/>
      <c r="AV81" s="69"/>
      <c r="AW81" s="69"/>
      <c r="AX81" s="69"/>
      <c r="AY81" s="69"/>
      <c r="AZ81" s="69"/>
      <c r="BA81" s="69"/>
      <c r="BB81" s="69"/>
      <c r="BC81" s="69"/>
      <c r="BD81" s="69"/>
      <c r="BE81" s="69"/>
      <c r="BF81" s="69"/>
      <c r="BG81" s="69"/>
      <c r="BH81" s="69"/>
      <c r="BI81" s="69"/>
      <c r="BJ81" s="69"/>
      <c r="BK81" s="69"/>
    </row>
    <row r="82" spans="1:63" x14ac:dyDescent="0.25">
      <c r="A82" s="69"/>
      <c r="B82" s="69"/>
      <c r="C82" s="69"/>
      <c r="D82" s="69"/>
      <c r="E82" s="69"/>
      <c r="F82" s="69"/>
      <c r="G82" s="69"/>
      <c r="H82" s="69"/>
      <c r="I82" s="69"/>
      <c r="J82" s="69"/>
      <c r="K82" s="69"/>
      <c r="L82" s="69"/>
      <c r="M82" s="69"/>
      <c r="N82" s="69"/>
      <c r="O82" s="69"/>
      <c r="P82" s="69"/>
      <c r="Q82" s="69"/>
      <c r="R82" s="69"/>
      <c r="S82" s="69"/>
      <c r="T82" s="69"/>
      <c r="U82" s="69"/>
      <c r="V82" s="69"/>
      <c r="W82" s="69"/>
      <c r="X82" s="69"/>
      <c r="Y82" s="69"/>
      <c r="Z82" s="69"/>
      <c r="AA82" s="69"/>
      <c r="AB82" s="69"/>
      <c r="AC82" s="69"/>
      <c r="AD82" s="69"/>
      <c r="AE82" s="69"/>
      <c r="AF82" s="69"/>
      <c r="AG82" s="69"/>
      <c r="AH82" s="69"/>
      <c r="AI82" s="69"/>
      <c r="AJ82" s="69"/>
      <c r="AK82" s="69"/>
      <c r="AL82" s="69"/>
      <c r="AM82" s="69"/>
      <c r="AN82" s="69"/>
      <c r="AO82" s="69"/>
      <c r="AP82" s="69"/>
      <c r="AQ82" s="69"/>
      <c r="AR82" s="69"/>
      <c r="AS82" s="69"/>
      <c r="AT82" s="69"/>
      <c r="AU82" s="69"/>
      <c r="AV82" s="69"/>
      <c r="AW82" s="69"/>
      <c r="AX82" s="69"/>
      <c r="AY82" s="69"/>
      <c r="AZ82" s="69"/>
      <c r="BA82" s="69"/>
      <c r="BB82" s="69"/>
      <c r="BC82" s="69"/>
      <c r="BD82" s="69"/>
      <c r="BE82" s="69"/>
      <c r="BF82" s="69"/>
      <c r="BG82" s="69"/>
      <c r="BH82" s="69"/>
      <c r="BI82" s="69"/>
      <c r="BJ82" s="69"/>
      <c r="BK82" s="69"/>
    </row>
    <row r="83" spans="1:63" x14ac:dyDescent="0.25">
      <c r="A83" s="69"/>
      <c r="B83" s="69"/>
      <c r="C83" s="69"/>
      <c r="D83" s="69"/>
      <c r="E83" s="69"/>
      <c r="F83" s="69"/>
      <c r="G83" s="69"/>
      <c r="H83" s="69"/>
      <c r="I83" s="69"/>
      <c r="J83" s="69"/>
      <c r="K83" s="69"/>
      <c r="L83" s="69"/>
      <c r="M83" s="69"/>
      <c r="N83" s="69"/>
      <c r="O83" s="69"/>
      <c r="P83" s="69"/>
      <c r="Q83" s="69"/>
      <c r="R83" s="69"/>
      <c r="S83" s="69"/>
      <c r="T83" s="69"/>
      <c r="U83" s="69"/>
      <c r="V83" s="69"/>
      <c r="W83" s="69"/>
      <c r="X83" s="69"/>
      <c r="Y83" s="69"/>
      <c r="Z83" s="69"/>
      <c r="AA83" s="69"/>
      <c r="AB83" s="69"/>
      <c r="AC83" s="69"/>
      <c r="AD83" s="69"/>
      <c r="AE83" s="69"/>
      <c r="AF83" s="69"/>
      <c r="AG83" s="69"/>
      <c r="AH83" s="69"/>
      <c r="AI83" s="69"/>
      <c r="AJ83" s="69"/>
      <c r="AK83" s="69"/>
      <c r="AL83" s="69"/>
      <c r="AM83" s="69"/>
      <c r="AN83" s="69"/>
      <c r="AO83" s="69"/>
      <c r="AP83" s="69"/>
      <c r="AQ83" s="69"/>
      <c r="AR83" s="69"/>
      <c r="AS83" s="69"/>
      <c r="AT83" s="69"/>
      <c r="AU83" s="69"/>
      <c r="AV83" s="69"/>
      <c r="AW83" s="69"/>
      <c r="AX83" s="69"/>
      <c r="AY83" s="69"/>
      <c r="AZ83" s="69"/>
      <c r="BA83" s="69"/>
      <c r="BB83" s="69"/>
      <c r="BC83" s="69"/>
      <c r="BD83" s="69"/>
      <c r="BE83" s="69"/>
      <c r="BF83" s="69"/>
      <c r="BG83" s="69"/>
      <c r="BH83" s="69"/>
      <c r="BI83" s="69"/>
      <c r="BJ83" s="69"/>
      <c r="BK83" s="69"/>
    </row>
    <row r="84" spans="1:63" x14ac:dyDescent="0.25">
      <c r="A84" s="69"/>
      <c r="B84" s="69"/>
      <c r="C84" s="69"/>
      <c r="D84" s="69"/>
      <c r="E84" s="69"/>
      <c r="F84" s="69"/>
      <c r="G84" s="69"/>
      <c r="H84" s="69"/>
      <c r="I84" s="69"/>
      <c r="J84" s="69"/>
      <c r="K84" s="69"/>
      <c r="L84" s="69"/>
      <c r="M84" s="69"/>
      <c r="N84" s="69"/>
      <c r="O84" s="69"/>
      <c r="P84" s="69"/>
      <c r="Q84" s="69"/>
      <c r="R84" s="69"/>
      <c r="S84" s="69"/>
      <c r="T84" s="69"/>
      <c r="U84" s="69"/>
      <c r="V84" s="69"/>
      <c r="W84" s="69"/>
      <c r="X84" s="69"/>
      <c r="Y84" s="69"/>
      <c r="Z84" s="69"/>
      <c r="AA84" s="69"/>
      <c r="AB84" s="69"/>
      <c r="AC84" s="69"/>
      <c r="AD84" s="69"/>
      <c r="AE84" s="69"/>
      <c r="AF84" s="69"/>
      <c r="AG84" s="69"/>
      <c r="AH84" s="69"/>
      <c r="AI84" s="69"/>
      <c r="AJ84" s="69"/>
      <c r="AK84" s="69"/>
      <c r="AL84" s="69"/>
      <c r="AM84" s="69"/>
      <c r="AN84" s="69"/>
      <c r="AO84" s="69"/>
      <c r="AP84" s="69"/>
      <c r="AQ84" s="69"/>
      <c r="AR84" s="69"/>
      <c r="AS84" s="69"/>
      <c r="AT84" s="69"/>
      <c r="AU84" s="69"/>
      <c r="AV84" s="69"/>
      <c r="AW84" s="69"/>
      <c r="AX84" s="69"/>
      <c r="AY84" s="69"/>
      <c r="AZ84" s="69"/>
      <c r="BA84" s="69"/>
      <c r="BB84" s="69"/>
      <c r="BC84" s="69"/>
      <c r="BD84" s="69"/>
      <c r="BE84" s="69"/>
      <c r="BF84" s="69"/>
      <c r="BG84" s="69"/>
      <c r="BH84" s="69"/>
      <c r="BI84" s="69"/>
      <c r="BJ84" s="69"/>
      <c r="BK84" s="69"/>
    </row>
    <row r="85" spans="1:63" x14ac:dyDescent="0.25">
      <c r="A85" s="69"/>
      <c r="B85" s="69"/>
      <c r="C85" s="69"/>
      <c r="D85" s="69"/>
      <c r="E85" s="69"/>
      <c r="F85" s="69"/>
      <c r="G85" s="69"/>
      <c r="H85" s="69"/>
      <c r="I85" s="69"/>
      <c r="J85" s="69"/>
      <c r="K85" s="69"/>
      <c r="L85" s="69"/>
      <c r="M85" s="69"/>
      <c r="N85" s="69"/>
      <c r="O85" s="69"/>
      <c r="P85" s="69"/>
      <c r="Q85" s="69"/>
      <c r="R85" s="69"/>
      <c r="S85" s="69"/>
      <c r="T85" s="69"/>
      <c r="U85" s="69"/>
      <c r="V85" s="69"/>
      <c r="W85" s="69"/>
      <c r="X85" s="69"/>
      <c r="Y85" s="69"/>
      <c r="Z85" s="69"/>
      <c r="AA85" s="69"/>
      <c r="AB85" s="69"/>
      <c r="AC85" s="69"/>
      <c r="AD85" s="69"/>
      <c r="AE85" s="69"/>
      <c r="AF85" s="69"/>
      <c r="AG85" s="69"/>
      <c r="AH85" s="69"/>
      <c r="AI85" s="69"/>
      <c r="AJ85" s="69"/>
      <c r="AK85" s="69"/>
      <c r="AL85" s="69"/>
      <c r="AM85" s="69"/>
      <c r="AN85" s="69"/>
      <c r="AO85" s="69"/>
      <c r="AP85" s="69"/>
      <c r="AQ85" s="69"/>
      <c r="AR85" s="69"/>
      <c r="AS85" s="69"/>
      <c r="AT85" s="69"/>
      <c r="AU85" s="69"/>
      <c r="AV85" s="69"/>
      <c r="AW85" s="69"/>
      <c r="AX85" s="69"/>
      <c r="AY85" s="69"/>
      <c r="AZ85" s="69"/>
      <c r="BA85" s="69"/>
      <c r="BB85" s="69"/>
      <c r="BC85" s="69"/>
      <c r="BD85" s="69"/>
      <c r="BE85" s="69"/>
      <c r="BF85" s="69"/>
      <c r="BG85" s="69"/>
      <c r="BH85" s="69"/>
      <c r="BI85" s="69"/>
      <c r="BJ85" s="69"/>
      <c r="BK85" s="69"/>
    </row>
    <row r="86" spans="1:63" x14ac:dyDescent="0.25">
      <c r="A86" s="69"/>
      <c r="B86" s="69"/>
      <c r="C86" s="69"/>
      <c r="D86" s="69"/>
      <c r="E86" s="69"/>
      <c r="F86" s="69"/>
      <c r="G86" s="69"/>
      <c r="H86" s="69"/>
      <c r="I86" s="69"/>
      <c r="J86" s="69"/>
      <c r="K86" s="69"/>
      <c r="L86" s="69"/>
      <c r="M86" s="69"/>
      <c r="N86" s="69"/>
      <c r="O86" s="69"/>
      <c r="P86" s="69"/>
      <c r="Q86" s="69"/>
      <c r="R86" s="69"/>
      <c r="S86" s="69"/>
      <c r="T86" s="69"/>
      <c r="U86" s="69"/>
      <c r="V86" s="69"/>
      <c r="W86" s="69"/>
      <c r="X86" s="69"/>
      <c r="Y86" s="69"/>
      <c r="Z86" s="69"/>
      <c r="AA86" s="69"/>
      <c r="AB86" s="69"/>
      <c r="AC86" s="69"/>
      <c r="AD86" s="69"/>
      <c r="AE86" s="69"/>
      <c r="AF86" s="69"/>
      <c r="AG86" s="69"/>
      <c r="AH86" s="69"/>
      <c r="AI86" s="69"/>
      <c r="AJ86" s="69"/>
      <c r="AK86" s="69"/>
      <c r="AL86" s="69"/>
      <c r="AM86" s="69"/>
      <c r="AN86" s="69"/>
      <c r="AO86" s="69"/>
      <c r="AP86" s="69"/>
      <c r="AQ86" s="69"/>
      <c r="AR86" s="69"/>
      <c r="AS86" s="69"/>
      <c r="AT86" s="69"/>
      <c r="AU86" s="69"/>
      <c r="AV86" s="69"/>
      <c r="AW86" s="69"/>
      <c r="AX86" s="69"/>
      <c r="AY86" s="69"/>
      <c r="AZ86" s="69"/>
      <c r="BA86" s="69"/>
      <c r="BB86" s="69"/>
      <c r="BC86" s="69"/>
      <c r="BD86" s="69"/>
      <c r="BE86" s="69"/>
      <c r="BF86" s="69"/>
      <c r="BG86" s="69"/>
      <c r="BH86" s="69"/>
      <c r="BI86" s="69"/>
      <c r="BJ86" s="69"/>
      <c r="BK86" s="69"/>
    </row>
    <row r="87" spans="1:63" x14ac:dyDescent="0.25">
      <c r="A87" s="69"/>
      <c r="B87" s="69"/>
      <c r="C87" s="69"/>
      <c r="D87" s="69"/>
      <c r="E87" s="69"/>
      <c r="F87" s="69"/>
      <c r="G87" s="69"/>
      <c r="H87" s="69"/>
      <c r="I87" s="69"/>
      <c r="J87" s="69"/>
      <c r="K87" s="69"/>
      <c r="L87" s="69"/>
      <c r="M87" s="69"/>
      <c r="N87" s="69"/>
      <c r="O87" s="69"/>
      <c r="P87" s="69"/>
      <c r="Q87" s="69"/>
      <c r="R87" s="69"/>
      <c r="S87" s="69"/>
      <c r="T87" s="69"/>
      <c r="U87" s="69"/>
      <c r="V87" s="69"/>
      <c r="W87" s="69"/>
      <c r="X87" s="69"/>
      <c r="Y87" s="69"/>
      <c r="Z87" s="69"/>
      <c r="AA87" s="69"/>
      <c r="AB87" s="69"/>
      <c r="AC87" s="69"/>
      <c r="AD87" s="69"/>
      <c r="AE87" s="69"/>
      <c r="AF87" s="69"/>
      <c r="AG87" s="69"/>
      <c r="AH87" s="69"/>
      <c r="AI87" s="69"/>
      <c r="AJ87" s="69"/>
      <c r="AK87" s="69"/>
      <c r="AL87" s="69"/>
      <c r="AM87" s="69"/>
      <c r="AN87" s="69"/>
      <c r="AO87" s="69"/>
      <c r="AP87" s="69"/>
      <c r="AQ87" s="69"/>
      <c r="AR87" s="69"/>
      <c r="AS87" s="69"/>
      <c r="AT87" s="69"/>
      <c r="AU87" s="69"/>
      <c r="AV87" s="69"/>
      <c r="AW87" s="69"/>
      <c r="AX87" s="69"/>
      <c r="AY87" s="69"/>
      <c r="AZ87" s="69"/>
      <c r="BA87" s="69"/>
      <c r="BB87" s="69"/>
      <c r="BC87" s="69"/>
      <c r="BD87" s="69"/>
      <c r="BE87" s="69"/>
      <c r="BF87" s="69"/>
      <c r="BG87" s="69"/>
      <c r="BH87" s="69"/>
      <c r="BI87" s="69"/>
      <c r="BJ87" s="69"/>
      <c r="BK87" s="69"/>
    </row>
    <row r="88" spans="1:63" x14ac:dyDescent="0.25">
      <c r="A88" s="69"/>
      <c r="B88" s="69"/>
      <c r="C88" s="69"/>
      <c r="D88" s="69"/>
      <c r="E88" s="69"/>
      <c r="F88" s="69"/>
      <c r="G88" s="69"/>
      <c r="H88" s="69"/>
      <c r="I88" s="69"/>
      <c r="J88" s="69"/>
      <c r="K88" s="69"/>
      <c r="L88" s="69"/>
      <c r="M88" s="69"/>
      <c r="N88" s="69"/>
      <c r="O88" s="69"/>
      <c r="P88" s="69"/>
      <c r="Q88" s="69"/>
      <c r="R88" s="69"/>
      <c r="S88" s="69"/>
      <c r="T88" s="69"/>
      <c r="U88" s="69"/>
      <c r="V88" s="69"/>
      <c r="W88" s="69"/>
      <c r="X88" s="69"/>
      <c r="Y88" s="69"/>
      <c r="Z88" s="69"/>
      <c r="AA88" s="69"/>
      <c r="AB88" s="69"/>
      <c r="AC88" s="69"/>
      <c r="AD88" s="69"/>
      <c r="AE88" s="69"/>
      <c r="AF88" s="69"/>
      <c r="AG88" s="69"/>
      <c r="AH88" s="69"/>
      <c r="AI88" s="69"/>
      <c r="AJ88" s="69"/>
      <c r="AK88" s="69"/>
      <c r="AL88" s="69"/>
      <c r="AM88" s="69"/>
      <c r="AN88" s="69"/>
      <c r="AO88" s="69"/>
      <c r="AP88" s="69"/>
      <c r="AQ88" s="69"/>
      <c r="AR88" s="69"/>
      <c r="AS88" s="69"/>
      <c r="AT88" s="69"/>
      <c r="AU88" s="69"/>
      <c r="AV88" s="69"/>
      <c r="AW88" s="69"/>
      <c r="AX88" s="69"/>
      <c r="AY88" s="69"/>
      <c r="AZ88" s="69"/>
      <c r="BA88" s="69"/>
      <c r="BB88" s="69"/>
      <c r="BC88" s="69"/>
      <c r="BD88" s="69"/>
      <c r="BE88" s="69"/>
      <c r="BF88" s="69"/>
      <c r="BG88" s="69"/>
      <c r="BH88" s="69"/>
      <c r="BI88" s="69"/>
      <c r="BJ88" s="69"/>
      <c r="BK88" s="69"/>
    </row>
    <row r="89" spans="1:63" x14ac:dyDescent="0.25">
      <c r="A89" s="69"/>
      <c r="B89" s="69"/>
      <c r="C89" s="69"/>
      <c r="D89" s="69"/>
      <c r="E89" s="69"/>
      <c r="F89" s="69"/>
      <c r="G89" s="69"/>
      <c r="H89" s="69"/>
      <c r="I89" s="69"/>
      <c r="J89" s="69"/>
      <c r="K89" s="69"/>
      <c r="L89" s="69"/>
      <c r="M89" s="69"/>
      <c r="N89" s="69"/>
      <c r="O89" s="69"/>
      <c r="P89" s="69"/>
      <c r="Q89" s="69"/>
      <c r="R89" s="69"/>
      <c r="S89" s="69"/>
      <c r="T89" s="69"/>
      <c r="U89" s="69"/>
      <c r="V89" s="69"/>
      <c r="W89" s="69"/>
      <c r="X89" s="69"/>
      <c r="Y89" s="69"/>
      <c r="Z89" s="69"/>
      <c r="AA89" s="69"/>
      <c r="AB89" s="69"/>
      <c r="AC89" s="69"/>
      <c r="AD89" s="69"/>
      <c r="AE89" s="69"/>
      <c r="AF89" s="69"/>
      <c r="AG89" s="69"/>
      <c r="AH89" s="69"/>
      <c r="AI89" s="69"/>
      <c r="AJ89" s="69"/>
      <c r="AK89" s="69"/>
      <c r="AL89" s="69"/>
      <c r="AM89" s="69"/>
      <c r="AN89" s="69"/>
      <c r="AO89" s="69"/>
      <c r="AP89" s="69"/>
      <c r="AQ89" s="69"/>
      <c r="AR89" s="69"/>
      <c r="AS89" s="69"/>
      <c r="AT89" s="69"/>
      <c r="AU89" s="69"/>
      <c r="AV89" s="69"/>
      <c r="AW89" s="69"/>
      <c r="AX89" s="69"/>
      <c r="AY89" s="69"/>
      <c r="AZ89" s="69"/>
      <c r="BA89" s="69"/>
      <c r="BB89" s="69"/>
      <c r="BC89" s="69"/>
      <c r="BD89" s="69"/>
      <c r="BE89" s="69"/>
      <c r="BF89" s="69"/>
      <c r="BG89" s="69"/>
      <c r="BH89" s="69"/>
      <c r="BI89" s="69"/>
      <c r="BJ89" s="69"/>
      <c r="BK89" s="69"/>
    </row>
    <row r="90" spans="1:63" x14ac:dyDescent="0.25">
      <c r="A90" s="69"/>
      <c r="B90" s="69"/>
      <c r="C90" s="69"/>
      <c r="D90" s="69"/>
      <c r="E90" s="69"/>
      <c r="F90" s="69"/>
      <c r="G90" s="69"/>
      <c r="H90" s="69"/>
      <c r="I90" s="69"/>
      <c r="J90" s="69"/>
      <c r="K90" s="69"/>
      <c r="L90" s="69"/>
      <c r="M90" s="69"/>
      <c r="N90" s="69"/>
      <c r="O90" s="69"/>
      <c r="P90" s="69"/>
      <c r="Q90" s="69"/>
      <c r="R90" s="69"/>
      <c r="S90" s="69"/>
      <c r="T90" s="69"/>
      <c r="U90" s="69"/>
      <c r="V90" s="69"/>
      <c r="W90" s="69"/>
      <c r="X90" s="69"/>
      <c r="Y90" s="69"/>
      <c r="Z90" s="69"/>
      <c r="AA90" s="69"/>
      <c r="AB90" s="69"/>
      <c r="AC90" s="69"/>
      <c r="AD90" s="69"/>
      <c r="AE90" s="69"/>
      <c r="AF90" s="69"/>
      <c r="AG90" s="69"/>
      <c r="AH90" s="69"/>
      <c r="AI90" s="69"/>
      <c r="AJ90" s="69"/>
      <c r="AK90" s="69"/>
      <c r="AL90" s="69"/>
      <c r="AM90" s="69"/>
      <c r="AN90" s="69"/>
      <c r="AO90" s="69"/>
      <c r="AP90" s="69"/>
      <c r="AQ90" s="69"/>
      <c r="AR90" s="69"/>
      <c r="AS90" s="69"/>
      <c r="AT90" s="69"/>
      <c r="AU90" s="69"/>
      <c r="AV90" s="69"/>
      <c r="AW90" s="69"/>
      <c r="AX90" s="69"/>
      <c r="AY90" s="69"/>
      <c r="AZ90" s="69"/>
      <c r="BA90" s="69"/>
      <c r="BB90" s="69"/>
      <c r="BC90" s="69"/>
      <c r="BD90" s="69"/>
      <c r="BE90" s="69"/>
      <c r="BF90" s="69"/>
      <c r="BG90" s="69"/>
      <c r="BH90" s="69"/>
      <c r="BI90" s="69"/>
      <c r="BJ90" s="69"/>
      <c r="BK90" s="69"/>
    </row>
    <row r="91" spans="1:63" x14ac:dyDescent="0.25">
      <c r="A91" s="69"/>
      <c r="B91" s="69"/>
      <c r="C91" s="69"/>
      <c r="D91" s="69"/>
      <c r="E91" s="69"/>
      <c r="F91" s="69"/>
      <c r="G91" s="69"/>
      <c r="H91" s="69"/>
      <c r="I91" s="69"/>
      <c r="J91" s="69"/>
      <c r="K91" s="69"/>
      <c r="L91" s="69"/>
      <c r="M91" s="69"/>
      <c r="N91" s="69"/>
      <c r="O91" s="69"/>
      <c r="P91" s="69"/>
      <c r="Q91" s="69"/>
      <c r="R91" s="69"/>
      <c r="S91" s="69"/>
      <c r="T91" s="69"/>
      <c r="U91" s="69"/>
      <c r="V91" s="69"/>
      <c r="W91" s="69"/>
      <c r="X91" s="69"/>
      <c r="Y91" s="69"/>
      <c r="Z91" s="69"/>
      <c r="AA91" s="69"/>
      <c r="AB91" s="69"/>
      <c r="AC91" s="69"/>
      <c r="AD91" s="69"/>
      <c r="AE91" s="69"/>
      <c r="AF91" s="69"/>
      <c r="AG91" s="69"/>
      <c r="AH91" s="69"/>
      <c r="AI91" s="69"/>
      <c r="AJ91" s="69"/>
      <c r="AK91" s="69"/>
      <c r="AL91" s="69"/>
      <c r="AM91" s="69"/>
      <c r="AN91" s="69"/>
      <c r="AO91" s="69"/>
      <c r="AP91" s="69"/>
      <c r="AQ91" s="69"/>
      <c r="AR91" s="69"/>
      <c r="AS91" s="69"/>
      <c r="AT91" s="69"/>
      <c r="AU91" s="69"/>
      <c r="AV91" s="69"/>
      <c r="AW91" s="69"/>
      <c r="AX91" s="69"/>
      <c r="AY91" s="69"/>
      <c r="AZ91" s="69"/>
      <c r="BA91" s="69"/>
      <c r="BB91" s="69"/>
      <c r="BC91" s="69"/>
      <c r="BD91" s="69"/>
      <c r="BE91" s="69"/>
      <c r="BF91" s="69"/>
      <c r="BG91" s="69"/>
      <c r="BH91" s="69"/>
      <c r="BI91" s="69"/>
      <c r="BJ91" s="69"/>
      <c r="BK91" s="69"/>
    </row>
    <row r="92" spans="1:63" x14ac:dyDescent="0.25">
      <c r="A92" s="69"/>
      <c r="B92" s="69"/>
      <c r="C92" s="69"/>
      <c r="D92" s="69"/>
      <c r="E92" s="69"/>
      <c r="F92" s="69"/>
      <c r="G92" s="69"/>
      <c r="H92" s="69"/>
      <c r="I92" s="69"/>
      <c r="J92" s="69"/>
      <c r="K92" s="69"/>
      <c r="L92" s="69"/>
      <c r="M92" s="69"/>
      <c r="N92" s="69"/>
      <c r="O92" s="69"/>
      <c r="P92" s="69"/>
      <c r="Q92" s="69"/>
      <c r="R92" s="69"/>
      <c r="S92" s="69"/>
      <c r="T92" s="69"/>
      <c r="U92" s="69"/>
      <c r="V92" s="69"/>
      <c r="W92" s="69"/>
      <c r="X92" s="69"/>
      <c r="Y92" s="69"/>
      <c r="Z92" s="69"/>
      <c r="AA92" s="69"/>
      <c r="AB92" s="69"/>
      <c r="AC92" s="69"/>
      <c r="AD92" s="69"/>
      <c r="AE92" s="69"/>
      <c r="AF92" s="69"/>
      <c r="AG92" s="69"/>
      <c r="AH92" s="69"/>
      <c r="AI92" s="69"/>
      <c r="AJ92" s="69"/>
      <c r="AK92" s="69"/>
      <c r="AL92" s="69"/>
      <c r="AM92" s="69"/>
      <c r="AN92" s="69"/>
      <c r="AO92" s="69"/>
      <c r="AP92" s="69"/>
      <c r="AQ92" s="69"/>
      <c r="AR92" s="69"/>
      <c r="AS92" s="69"/>
      <c r="AT92" s="69"/>
      <c r="AU92" s="69"/>
      <c r="AV92" s="69"/>
      <c r="AW92" s="69"/>
      <c r="AX92" s="69"/>
      <c r="AY92" s="69"/>
      <c r="AZ92" s="69"/>
      <c r="BA92" s="69"/>
      <c r="BB92" s="69"/>
      <c r="BC92" s="69"/>
      <c r="BD92" s="69"/>
      <c r="BE92" s="69"/>
      <c r="BF92" s="69"/>
      <c r="BG92" s="69"/>
      <c r="BH92" s="69"/>
      <c r="BI92" s="69"/>
      <c r="BJ92" s="69"/>
      <c r="BK92" s="69"/>
    </row>
    <row r="93" spans="1:63" x14ac:dyDescent="0.25">
      <c r="A93" s="69"/>
      <c r="B93" s="69"/>
      <c r="C93" s="69"/>
      <c r="D93" s="69"/>
      <c r="E93" s="69"/>
      <c r="F93" s="69"/>
      <c r="G93" s="69"/>
      <c r="H93" s="69"/>
      <c r="I93" s="69"/>
      <c r="J93" s="69"/>
      <c r="K93" s="69"/>
      <c r="L93" s="69"/>
      <c r="M93" s="69"/>
      <c r="N93" s="69"/>
      <c r="O93" s="69"/>
      <c r="P93" s="69"/>
      <c r="Q93" s="69"/>
      <c r="R93" s="69"/>
      <c r="S93" s="69"/>
      <c r="T93" s="69"/>
      <c r="U93" s="69"/>
      <c r="V93" s="69"/>
      <c r="W93" s="69"/>
      <c r="X93" s="69"/>
      <c r="Y93" s="69"/>
      <c r="Z93" s="69"/>
      <c r="AA93" s="69"/>
      <c r="AB93" s="69"/>
      <c r="AC93" s="69"/>
      <c r="AD93" s="69"/>
      <c r="AE93" s="69"/>
      <c r="AF93" s="69"/>
      <c r="AG93" s="69"/>
      <c r="AH93" s="69"/>
      <c r="AI93" s="69"/>
      <c r="AJ93" s="69"/>
      <c r="AK93" s="69"/>
      <c r="AL93" s="69"/>
      <c r="AM93" s="69"/>
      <c r="AN93" s="69"/>
      <c r="AO93" s="69"/>
      <c r="AP93" s="69"/>
      <c r="AQ93" s="69"/>
      <c r="AR93" s="69"/>
      <c r="AS93" s="69"/>
      <c r="AT93" s="69"/>
      <c r="AU93" s="69"/>
      <c r="AV93" s="69"/>
      <c r="AW93" s="69"/>
      <c r="AX93" s="69"/>
      <c r="AY93" s="69"/>
      <c r="AZ93" s="69"/>
      <c r="BA93" s="69"/>
      <c r="BB93" s="69"/>
      <c r="BC93" s="69"/>
      <c r="BD93" s="69"/>
      <c r="BE93" s="69"/>
      <c r="BF93" s="69"/>
      <c r="BG93" s="69"/>
      <c r="BH93" s="69"/>
      <c r="BI93" s="69"/>
      <c r="BJ93" s="69"/>
      <c r="BK93" s="69"/>
    </row>
    <row r="94" spans="1:63" x14ac:dyDescent="0.25">
      <c r="A94" s="69"/>
      <c r="B94" s="69"/>
      <c r="C94" s="69"/>
      <c r="D94" s="69"/>
      <c r="E94" s="69"/>
      <c r="F94" s="69"/>
      <c r="G94" s="69"/>
      <c r="H94" s="69"/>
      <c r="I94" s="69"/>
      <c r="J94" s="69"/>
      <c r="K94" s="69"/>
      <c r="L94" s="69"/>
      <c r="M94" s="69"/>
      <c r="N94" s="69"/>
      <c r="O94" s="69"/>
      <c r="P94" s="69"/>
      <c r="Q94" s="69"/>
      <c r="R94" s="69"/>
      <c r="S94" s="69"/>
      <c r="T94" s="69"/>
      <c r="U94" s="69"/>
      <c r="V94" s="69"/>
      <c r="W94" s="69"/>
      <c r="X94" s="69"/>
      <c r="Y94" s="69"/>
      <c r="Z94" s="69"/>
      <c r="AA94" s="69"/>
      <c r="AB94" s="69"/>
      <c r="AC94" s="69"/>
      <c r="AD94" s="69"/>
      <c r="AE94" s="69"/>
      <c r="AF94" s="69"/>
      <c r="AG94" s="69"/>
      <c r="AH94" s="69"/>
      <c r="AI94" s="69"/>
      <c r="AJ94" s="69"/>
      <c r="AK94" s="69"/>
      <c r="AL94" s="69"/>
      <c r="AM94" s="69"/>
      <c r="AN94" s="69"/>
      <c r="AO94" s="69"/>
      <c r="AP94" s="69"/>
      <c r="AQ94" s="69"/>
      <c r="AR94" s="69"/>
      <c r="AS94" s="69"/>
      <c r="AT94" s="69"/>
      <c r="AU94" s="69"/>
      <c r="AV94" s="69"/>
      <c r="AW94" s="69"/>
      <c r="AX94" s="69"/>
      <c r="AY94" s="69"/>
      <c r="AZ94" s="69"/>
      <c r="BA94" s="69"/>
      <c r="BB94" s="69"/>
      <c r="BC94" s="69"/>
      <c r="BD94" s="69"/>
      <c r="BE94" s="69"/>
      <c r="BF94" s="69"/>
      <c r="BG94" s="69"/>
      <c r="BH94" s="69"/>
      <c r="BI94" s="69"/>
      <c r="BJ94" s="69"/>
      <c r="BK94" s="69"/>
    </row>
    <row r="95" spans="1:63" x14ac:dyDescent="0.25">
      <c r="A95" s="69"/>
      <c r="B95" s="69"/>
      <c r="C95" s="69"/>
      <c r="D95" s="69"/>
      <c r="E95" s="69"/>
      <c r="F95" s="69"/>
      <c r="G95" s="69"/>
      <c r="H95" s="69"/>
      <c r="I95" s="69"/>
      <c r="J95" s="69"/>
      <c r="K95" s="69"/>
      <c r="L95" s="69"/>
      <c r="M95" s="69"/>
      <c r="N95" s="69"/>
      <c r="O95" s="69"/>
      <c r="P95" s="69"/>
      <c r="Q95" s="69"/>
      <c r="R95" s="69"/>
      <c r="S95" s="69"/>
      <c r="T95" s="69"/>
      <c r="U95" s="69"/>
      <c r="V95" s="69"/>
      <c r="W95" s="69"/>
      <c r="X95" s="69"/>
      <c r="Y95" s="69"/>
      <c r="Z95" s="69"/>
      <c r="AA95" s="69"/>
      <c r="AB95" s="69"/>
      <c r="AC95" s="69"/>
      <c r="AD95" s="69"/>
      <c r="AE95" s="69"/>
      <c r="AF95" s="69"/>
      <c r="AG95" s="69"/>
      <c r="AH95" s="69"/>
      <c r="AI95" s="69"/>
      <c r="AJ95" s="69"/>
      <c r="AK95" s="69"/>
      <c r="AL95" s="69"/>
      <c r="AM95" s="69"/>
      <c r="AN95" s="69"/>
      <c r="AO95" s="69"/>
      <c r="AP95" s="69"/>
      <c r="AQ95" s="69"/>
      <c r="AR95" s="69"/>
      <c r="AS95" s="69"/>
      <c r="AT95" s="69"/>
      <c r="AU95" s="69"/>
      <c r="AV95" s="69"/>
      <c r="AW95" s="69"/>
      <c r="AX95" s="69"/>
      <c r="AY95" s="69"/>
      <c r="AZ95" s="69"/>
      <c r="BA95" s="69"/>
      <c r="BB95" s="69"/>
      <c r="BC95" s="69"/>
      <c r="BD95" s="69"/>
      <c r="BE95" s="69"/>
      <c r="BF95" s="69"/>
      <c r="BG95" s="69"/>
      <c r="BH95" s="69"/>
      <c r="BI95" s="69"/>
      <c r="BJ95" s="69"/>
      <c r="BK95" s="69"/>
    </row>
    <row r="96" spans="1:63" x14ac:dyDescent="0.25">
      <c r="A96" s="69"/>
      <c r="B96" s="69"/>
      <c r="C96" s="69"/>
      <c r="D96" s="69"/>
      <c r="E96" s="69"/>
      <c r="F96" s="69"/>
      <c r="G96" s="69"/>
      <c r="H96" s="69"/>
      <c r="I96" s="69"/>
      <c r="J96" s="69"/>
      <c r="K96" s="69"/>
      <c r="L96" s="69"/>
      <c r="M96" s="69"/>
      <c r="N96" s="69"/>
      <c r="O96" s="69"/>
      <c r="P96" s="69"/>
      <c r="Q96" s="69"/>
      <c r="R96" s="69"/>
      <c r="S96" s="69"/>
      <c r="T96" s="69"/>
      <c r="U96" s="69"/>
      <c r="V96" s="69"/>
      <c r="W96" s="69"/>
      <c r="X96" s="69"/>
      <c r="Y96" s="69"/>
      <c r="Z96" s="69"/>
      <c r="AA96" s="69"/>
      <c r="AB96" s="69"/>
      <c r="AC96" s="69"/>
      <c r="AD96" s="69"/>
      <c r="AE96" s="69"/>
      <c r="AF96" s="69"/>
      <c r="AG96" s="69"/>
      <c r="AH96" s="69"/>
      <c r="AI96" s="69"/>
      <c r="AJ96" s="69"/>
      <c r="AK96" s="69"/>
      <c r="AL96" s="69"/>
      <c r="AM96" s="69"/>
      <c r="AN96" s="69"/>
      <c r="AO96" s="69"/>
      <c r="AP96" s="69"/>
      <c r="AQ96" s="69"/>
      <c r="AR96" s="69"/>
      <c r="AS96" s="69"/>
      <c r="AT96" s="69"/>
      <c r="AU96" s="69"/>
      <c r="AV96" s="69"/>
      <c r="AW96" s="69"/>
      <c r="AX96" s="69"/>
      <c r="AY96" s="69"/>
      <c r="AZ96" s="69"/>
      <c r="BA96" s="69"/>
      <c r="BB96" s="69"/>
      <c r="BC96" s="69"/>
      <c r="BD96" s="69"/>
      <c r="BE96" s="69"/>
      <c r="BF96" s="69"/>
      <c r="BG96" s="69"/>
      <c r="BH96" s="69"/>
      <c r="BI96" s="69"/>
      <c r="BJ96" s="69"/>
      <c r="BK96" s="69"/>
    </row>
    <row r="97" spans="1:63" x14ac:dyDescent="0.25">
      <c r="A97" s="69"/>
      <c r="B97" s="69"/>
      <c r="C97" s="69"/>
      <c r="D97" s="69"/>
      <c r="E97" s="69"/>
      <c r="F97" s="69"/>
      <c r="G97" s="69"/>
      <c r="H97" s="69"/>
      <c r="I97" s="69"/>
      <c r="J97" s="69"/>
      <c r="K97" s="69"/>
      <c r="L97" s="69"/>
      <c r="M97" s="69"/>
      <c r="N97" s="69"/>
      <c r="O97" s="69"/>
      <c r="P97" s="69"/>
      <c r="Q97" s="69"/>
      <c r="R97" s="69"/>
      <c r="S97" s="69"/>
      <c r="T97" s="69"/>
      <c r="U97" s="69"/>
      <c r="V97" s="69"/>
      <c r="W97" s="69"/>
      <c r="X97" s="69"/>
      <c r="Y97" s="69"/>
      <c r="Z97" s="69"/>
      <c r="AA97" s="69"/>
      <c r="AB97" s="69"/>
      <c r="AC97" s="69"/>
      <c r="AD97" s="69"/>
      <c r="AE97" s="69"/>
      <c r="AF97" s="69"/>
      <c r="AG97" s="69"/>
      <c r="AH97" s="69"/>
      <c r="AI97" s="69"/>
      <c r="AJ97" s="69"/>
      <c r="AK97" s="69"/>
      <c r="AL97" s="69"/>
      <c r="AM97" s="69"/>
      <c r="AN97" s="69"/>
      <c r="AO97" s="69"/>
      <c r="AP97" s="69"/>
      <c r="AQ97" s="69"/>
      <c r="AR97" s="69"/>
      <c r="AS97" s="69"/>
      <c r="AT97" s="69"/>
      <c r="AU97" s="69"/>
      <c r="AV97" s="69"/>
      <c r="AW97" s="69"/>
      <c r="AX97" s="69"/>
      <c r="AY97" s="69"/>
      <c r="AZ97" s="69"/>
      <c r="BA97" s="69"/>
      <c r="BB97" s="69"/>
      <c r="BC97" s="69"/>
      <c r="BD97" s="69"/>
      <c r="BE97" s="69"/>
      <c r="BF97" s="69"/>
      <c r="BG97" s="69"/>
      <c r="BH97" s="69"/>
      <c r="BI97" s="69"/>
      <c r="BJ97" s="69"/>
      <c r="BK97" s="69"/>
    </row>
    <row r="98" spans="1:63" x14ac:dyDescent="0.25">
      <c r="A98" s="69"/>
      <c r="B98" s="69"/>
      <c r="C98" s="69"/>
      <c r="D98" s="69"/>
      <c r="E98" s="69"/>
      <c r="F98" s="69"/>
      <c r="G98" s="69"/>
      <c r="H98" s="69"/>
      <c r="I98" s="69"/>
      <c r="J98" s="69"/>
      <c r="K98" s="69"/>
      <c r="L98" s="69"/>
      <c r="M98" s="69"/>
      <c r="N98" s="69"/>
      <c r="O98" s="69"/>
      <c r="P98" s="69"/>
      <c r="Q98" s="69"/>
      <c r="R98" s="69"/>
      <c r="S98" s="69"/>
      <c r="T98" s="69"/>
      <c r="U98" s="69"/>
      <c r="V98" s="69"/>
      <c r="W98" s="69"/>
      <c r="X98" s="69"/>
      <c r="Y98" s="69"/>
      <c r="Z98" s="69"/>
      <c r="AA98" s="69"/>
      <c r="AB98" s="69"/>
      <c r="AC98" s="69"/>
      <c r="AD98" s="69"/>
      <c r="AE98" s="69"/>
      <c r="AF98" s="69"/>
      <c r="AG98" s="69"/>
      <c r="AH98" s="69"/>
      <c r="AI98" s="69"/>
      <c r="AJ98" s="69"/>
      <c r="AK98" s="69"/>
      <c r="AL98" s="69"/>
      <c r="AM98" s="69"/>
      <c r="AN98" s="69"/>
      <c r="AO98" s="69"/>
      <c r="AP98" s="69"/>
      <c r="AQ98" s="69"/>
      <c r="AR98" s="69"/>
      <c r="AS98" s="69"/>
      <c r="AT98" s="69"/>
      <c r="AU98" s="69"/>
      <c r="AV98" s="69"/>
      <c r="AW98" s="69"/>
      <c r="AX98" s="69"/>
      <c r="AY98" s="69"/>
      <c r="AZ98" s="69"/>
      <c r="BA98" s="69"/>
      <c r="BB98" s="69"/>
      <c r="BC98" s="69"/>
      <c r="BD98" s="69"/>
      <c r="BE98" s="69"/>
      <c r="BF98" s="69"/>
      <c r="BG98" s="69"/>
      <c r="BH98" s="69"/>
      <c r="BI98" s="69"/>
      <c r="BJ98" s="69"/>
      <c r="BK98" s="69"/>
    </row>
    <row r="99" spans="1:63" x14ac:dyDescent="0.25">
      <c r="A99" s="69"/>
      <c r="B99" s="69"/>
      <c r="C99" s="69"/>
      <c r="D99" s="69"/>
      <c r="E99" s="69"/>
      <c r="F99" s="69"/>
      <c r="G99" s="69"/>
      <c r="H99" s="69"/>
      <c r="I99" s="69"/>
      <c r="J99" s="69"/>
      <c r="K99" s="69"/>
      <c r="L99" s="69"/>
      <c r="M99" s="69"/>
      <c r="N99" s="69"/>
      <c r="O99" s="69"/>
      <c r="P99" s="69"/>
      <c r="Q99" s="69"/>
      <c r="R99" s="69"/>
      <c r="S99" s="69"/>
      <c r="T99" s="69"/>
      <c r="U99" s="69"/>
      <c r="V99" s="69"/>
      <c r="W99" s="69"/>
      <c r="X99" s="69"/>
      <c r="Y99" s="69"/>
      <c r="Z99" s="69"/>
      <c r="AA99" s="69"/>
      <c r="AB99" s="69"/>
      <c r="AC99" s="69"/>
      <c r="AD99" s="69"/>
      <c r="AE99" s="69"/>
      <c r="AF99" s="69"/>
      <c r="AG99" s="69"/>
      <c r="AH99" s="69"/>
      <c r="AI99" s="69"/>
      <c r="AJ99" s="69"/>
      <c r="AK99" s="69"/>
      <c r="AL99" s="69"/>
      <c r="AM99" s="69"/>
      <c r="AN99" s="69"/>
      <c r="AO99" s="69"/>
      <c r="AP99" s="69"/>
      <c r="AQ99" s="69"/>
      <c r="AR99" s="69"/>
      <c r="AS99" s="69"/>
      <c r="AT99" s="69"/>
      <c r="AU99" s="69"/>
      <c r="AV99" s="69"/>
      <c r="AW99" s="69"/>
      <c r="AX99" s="69"/>
      <c r="AY99" s="69"/>
      <c r="AZ99" s="69"/>
      <c r="BA99" s="69"/>
      <c r="BB99" s="69"/>
      <c r="BC99" s="69"/>
      <c r="BD99" s="69"/>
      <c r="BE99" s="69"/>
      <c r="BF99" s="69"/>
      <c r="BG99" s="69"/>
      <c r="BH99" s="69"/>
      <c r="BI99" s="69"/>
      <c r="BJ99" s="69"/>
      <c r="BK99" s="69"/>
    </row>
    <row r="100" spans="1:63" x14ac:dyDescent="0.25">
      <c r="A100" s="69"/>
      <c r="B100" s="69"/>
      <c r="C100" s="69"/>
      <c r="D100" s="69"/>
      <c r="E100" s="69"/>
      <c r="F100" s="69"/>
      <c r="G100" s="69"/>
      <c r="H100" s="69"/>
      <c r="I100" s="69"/>
      <c r="J100" s="69"/>
      <c r="K100" s="69"/>
      <c r="L100" s="69"/>
      <c r="M100" s="69"/>
      <c r="N100" s="69"/>
      <c r="O100" s="69"/>
      <c r="P100" s="69"/>
      <c r="Q100" s="69"/>
      <c r="R100" s="69"/>
      <c r="S100" s="69"/>
      <c r="T100" s="69"/>
      <c r="U100" s="69"/>
      <c r="V100" s="69"/>
      <c r="W100" s="69"/>
      <c r="X100" s="69"/>
      <c r="Y100" s="69"/>
      <c r="Z100" s="69"/>
      <c r="AA100" s="69"/>
      <c r="AB100" s="69"/>
      <c r="AC100" s="69"/>
      <c r="AD100" s="69"/>
      <c r="AE100" s="69"/>
      <c r="AF100" s="69"/>
      <c r="AG100" s="69"/>
      <c r="AH100" s="69"/>
      <c r="AI100" s="69"/>
      <c r="AJ100" s="69"/>
      <c r="AK100" s="69"/>
      <c r="AL100" s="69"/>
      <c r="AM100" s="69"/>
      <c r="AN100" s="69"/>
      <c r="AO100" s="69"/>
      <c r="AP100" s="69"/>
      <c r="AQ100" s="69"/>
      <c r="AR100" s="69"/>
      <c r="AS100" s="69"/>
      <c r="AT100" s="69"/>
      <c r="AU100" s="69"/>
      <c r="AV100" s="69"/>
      <c r="AW100" s="69"/>
      <c r="AX100" s="69"/>
      <c r="AY100" s="69"/>
      <c r="AZ100" s="69"/>
      <c r="BA100" s="69"/>
      <c r="BB100" s="69"/>
      <c r="BC100" s="69"/>
      <c r="BD100" s="69"/>
      <c r="BE100" s="69"/>
      <c r="BF100" s="69"/>
      <c r="BG100" s="69"/>
      <c r="BH100" s="69"/>
      <c r="BI100" s="69"/>
      <c r="BJ100" s="69"/>
      <c r="BK100" s="69"/>
    </row>
    <row r="101" spans="1:63" x14ac:dyDescent="0.25">
      <c r="A101" s="69"/>
      <c r="B101" s="69"/>
      <c r="C101" s="69"/>
      <c r="D101" s="69"/>
      <c r="E101" s="69"/>
      <c r="F101" s="69"/>
      <c r="G101" s="69"/>
      <c r="H101" s="69"/>
      <c r="I101" s="69"/>
      <c r="J101" s="69"/>
      <c r="K101" s="69"/>
      <c r="L101" s="69"/>
      <c r="M101" s="69"/>
      <c r="N101" s="69"/>
      <c r="O101" s="69"/>
      <c r="P101" s="69"/>
      <c r="Q101" s="69"/>
      <c r="R101" s="69"/>
      <c r="S101" s="69"/>
      <c r="T101" s="69"/>
      <c r="U101" s="69"/>
      <c r="V101" s="69"/>
      <c r="W101" s="69"/>
      <c r="X101" s="69"/>
      <c r="Y101" s="69"/>
      <c r="Z101" s="69"/>
      <c r="AA101" s="69"/>
      <c r="AB101" s="69"/>
      <c r="AC101" s="69"/>
      <c r="AD101" s="69"/>
      <c r="AE101" s="69"/>
      <c r="AF101" s="69"/>
      <c r="AG101" s="69"/>
      <c r="AH101" s="69"/>
      <c r="AI101" s="69"/>
      <c r="AJ101" s="69"/>
      <c r="AK101" s="69"/>
      <c r="AL101" s="69"/>
      <c r="AM101" s="69"/>
      <c r="AN101" s="69"/>
      <c r="AO101" s="69"/>
      <c r="AP101" s="69"/>
      <c r="AQ101" s="69"/>
      <c r="AR101" s="69"/>
      <c r="AS101" s="69"/>
      <c r="AT101" s="69"/>
      <c r="AU101" s="69"/>
      <c r="AV101" s="69"/>
      <c r="AW101" s="69"/>
      <c r="AX101" s="69"/>
      <c r="AY101" s="69"/>
      <c r="AZ101" s="69"/>
      <c r="BA101" s="69"/>
      <c r="BB101" s="69"/>
      <c r="BC101" s="69"/>
      <c r="BD101" s="69"/>
      <c r="BE101" s="69"/>
      <c r="BF101" s="69"/>
      <c r="BG101" s="69"/>
      <c r="BH101" s="69"/>
      <c r="BI101" s="69"/>
      <c r="BJ101" s="69"/>
      <c r="BK101" s="69"/>
    </row>
    <row r="102" spans="1:63" x14ac:dyDescent="0.25">
      <c r="A102" s="69"/>
      <c r="B102" s="69"/>
      <c r="C102" s="69"/>
      <c r="D102" s="69"/>
      <c r="E102" s="69"/>
      <c r="F102" s="69"/>
      <c r="G102" s="69"/>
      <c r="H102" s="69"/>
      <c r="I102" s="69"/>
      <c r="J102" s="69"/>
      <c r="K102" s="69"/>
      <c r="L102" s="69"/>
      <c r="M102" s="69"/>
      <c r="N102" s="69"/>
      <c r="O102" s="69"/>
      <c r="P102" s="69"/>
      <c r="Q102" s="69"/>
      <c r="R102" s="69"/>
      <c r="S102" s="69"/>
      <c r="T102" s="69"/>
      <c r="U102" s="69"/>
      <c r="V102" s="69"/>
      <c r="W102" s="69"/>
      <c r="X102" s="69"/>
      <c r="Y102" s="69"/>
      <c r="Z102" s="69"/>
      <c r="AA102" s="69"/>
      <c r="AB102" s="69"/>
      <c r="AC102" s="69"/>
      <c r="AD102" s="69"/>
      <c r="AE102" s="69"/>
      <c r="AF102" s="69"/>
      <c r="AG102" s="69"/>
      <c r="AH102" s="69"/>
      <c r="AI102" s="69"/>
      <c r="AJ102" s="69"/>
      <c r="AK102" s="69"/>
      <c r="AL102" s="69"/>
      <c r="AM102" s="69"/>
      <c r="AN102" s="69"/>
      <c r="AO102" s="69"/>
      <c r="AP102" s="69"/>
      <c r="AQ102" s="69"/>
      <c r="AR102" s="69"/>
      <c r="AS102" s="69"/>
      <c r="AT102" s="69"/>
      <c r="AU102" s="69"/>
      <c r="AV102" s="69"/>
      <c r="AW102" s="69"/>
      <c r="AX102" s="69"/>
      <c r="AY102" s="69"/>
      <c r="AZ102" s="69"/>
      <c r="BA102" s="69"/>
      <c r="BB102" s="69"/>
      <c r="BC102" s="69"/>
      <c r="BD102" s="69"/>
      <c r="BE102" s="69"/>
      <c r="BF102" s="69"/>
      <c r="BG102" s="69"/>
      <c r="BH102" s="69"/>
      <c r="BI102" s="69"/>
      <c r="BJ102" s="69"/>
      <c r="BK102" s="69"/>
    </row>
    <row r="103" spans="1:63" x14ac:dyDescent="0.25">
      <c r="A103" s="69"/>
      <c r="B103" s="69"/>
      <c r="C103" s="69"/>
      <c r="D103" s="69"/>
      <c r="E103" s="69"/>
      <c r="F103" s="69"/>
      <c r="G103" s="69"/>
      <c r="H103" s="69"/>
      <c r="I103" s="69"/>
      <c r="J103" s="69"/>
      <c r="K103" s="69"/>
      <c r="L103" s="69"/>
      <c r="M103" s="69"/>
      <c r="N103" s="69"/>
      <c r="O103" s="69"/>
      <c r="P103" s="69"/>
      <c r="Q103" s="69"/>
      <c r="R103" s="69"/>
      <c r="S103" s="69"/>
      <c r="T103" s="69"/>
      <c r="U103" s="69"/>
      <c r="V103" s="69"/>
      <c r="W103" s="69"/>
      <c r="X103" s="69"/>
      <c r="Y103" s="69"/>
      <c r="Z103" s="69"/>
      <c r="AA103" s="69"/>
      <c r="AB103" s="69"/>
      <c r="AC103" s="69"/>
      <c r="AD103" s="69"/>
      <c r="AE103" s="69"/>
      <c r="AF103" s="69"/>
      <c r="AG103" s="69"/>
      <c r="AH103" s="69"/>
      <c r="AI103" s="69"/>
      <c r="AJ103" s="69"/>
      <c r="AK103" s="69"/>
      <c r="AL103" s="69"/>
      <c r="AM103" s="69"/>
      <c r="AN103" s="69"/>
      <c r="AO103" s="69"/>
      <c r="AP103" s="69"/>
      <c r="AQ103" s="69"/>
      <c r="AR103" s="69"/>
      <c r="AS103" s="69"/>
      <c r="AT103" s="69"/>
      <c r="AU103" s="69"/>
      <c r="AV103" s="69"/>
      <c r="AW103" s="69"/>
      <c r="AX103" s="69"/>
      <c r="AY103" s="69"/>
      <c r="AZ103" s="69"/>
      <c r="BA103" s="69"/>
      <c r="BB103" s="69"/>
      <c r="BC103" s="69"/>
      <c r="BD103" s="69"/>
      <c r="BE103" s="69"/>
      <c r="BF103" s="69"/>
      <c r="BG103" s="69"/>
      <c r="BH103" s="69"/>
      <c r="BI103" s="69"/>
      <c r="BJ103" s="69"/>
      <c r="BK103" s="69"/>
    </row>
    <row r="104" spans="1:63" x14ac:dyDescent="0.25">
      <c r="A104" s="69"/>
      <c r="B104" s="69"/>
      <c r="C104" s="69"/>
      <c r="D104" s="69"/>
      <c r="E104" s="69"/>
      <c r="F104" s="69"/>
      <c r="G104" s="69"/>
      <c r="H104" s="69"/>
      <c r="I104" s="69"/>
      <c r="J104" s="69"/>
      <c r="K104" s="69"/>
      <c r="L104" s="69"/>
      <c r="M104" s="69"/>
      <c r="N104" s="69"/>
      <c r="O104" s="69"/>
      <c r="P104" s="69"/>
      <c r="Q104" s="69"/>
      <c r="R104" s="69"/>
      <c r="S104" s="69"/>
      <c r="T104" s="69"/>
      <c r="U104" s="69"/>
      <c r="V104" s="69"/>
      <c r="W104" s="69"/>
      <c r="X104" s="69"/>
      <c r="Y104" s="69"/>
      <c r="Z104" s="69"/>
      <c r="AA104" s="69"/>
      <c r="AB104" s="69"/>
      <c r="AC104" s="69"/>
      <c r="AD104" s="69"/>
      <c r="AE104" s="69"/>
      <c r="AF104" s="69"/>
      <c r="AG104" s="69"/>
      <c r="AH104" s="69"/>
      <c r="AI104" s="69"/>
      <c r="AJ104" s="69"/>
      <c r="AK104" s="69"/>
      <c r="AL104" s="69"/>
      <c r="AM104" s="69"/>
      <c r="AN104" s="69"/>
      <c r="AO104" s="69"/>
      <c r="AP104" s="69"/>
      <c r="AQ104" s="69"/>
      <c r="AR104" s="69"/>
      <c r="AS104" s="69"/>
      <c r="AT104" s="69"/>
      <c r="AU104" s="69"/>
      <c r="AV104" s="69"/>
      <c r="AW104" s="69"/>
      <c r="AX104" s="69"/>
      <c r="AY104" s="69"/>
      <c r="AZ104" s="69"/>
      <c r="BA104" s="69"/>
      <c r="BB104" s="69"/>
      <c r="BC104" s="69"/>
      <c r="BD104" s="69"/>
      <c r="BE104" s="69"/>
      <c r="BF104" s="69"/>
      <c r="BG104" s="69"/>
      <c r="BH104" s="69"/>
      <c r="BI104" s="69"/>
      <c r="BJ104" s="69"/>
      <c r="BK104" s="69"/>
    </row>
    <row r="105" spans="1:63" x14ac:dyDescent="0.25">
      <c r="A105" s="69"/>
      <c r="B105" s="69"/>
      <c r="C105" s="69"/>
      <c r="D105" s="69"/>
      <c r="E105" s="69"/>
      <c r="F105" s="69"/>
      <c r="G105" s="69"/>
      <c r="H105" s="69"/>
      <c r="I105" s="69"/>
      <c r="J105" s="69"/>
      <c r="K105" s="69"/>
      <c r="L105" s="69"/>
      <c r="M105" s="69"/>
      <c r="N105" s="69"/>
      <c r="O105" s="69"/>
      <c r="P105" s="69"/>
      <c r="Q105" s="69"/>
      <c r="R105" s="69"/>
      <c r="S105" s="69"/>
      <c r="T105" s="69"/>
      <c r="U105" s="69"/>
      <c r="V105" s="69"/>
      <c r="W105" s="69"/>
      <c r="X105" s="69"/>
      <c r="Y105" s="69"/>
      <c r="Z105" s="69"/>
      <c r="AA105" s="69"/>
      <c r="AB105" s="69"/>
      <c r="AC105" s="69"/>
      <c r="AD105" s="69"/>
      <c r="AE105" s="69"/>
      <c r="AF105" s="69"/>
      <c r="AG105" s="69"/>
      <c r="AH105" s="69"/>
      <c r="AI105" s="69"/>
      <c r="AJ105" s="69"/>
      <c r="AK105" s="69"/>
      <c r="AL105" s="69"/>
      <c r="AM105" s="69"/>
      <c r="AN105" s="69"/>
      <c r="AO105" s="69"/>
      <c r="AP105" s="69"/>
      <c r="AQ105" s="69"/>
      <c r="AR105" s="69"/>
      <c r="AS105" s="69"/>
      <c r="AT105" s="69"/>
      <c r="AU105" s="69"/>
      <c r="AV105" s="69"/>
      <c r="AW105" s="69"/>
      <c r="AX105" s="69"/>
      <c r="AY105" s="69"/>
      <c r="AZ105" s="69"/>
      <c r="BA105" s="69"/>
      <c r="BB105" s="69"/>
      <c r="BC105" s="69"/>
      <c r="BD105" s="69"/>
      <c r="BE105" s="69"/>
      <c r="BF105" s="69"/>
      <c r="BG105" s="69"/>
      <c r="BH105" s="69"/>
      <c r="BI105" s="69"/>
      <c r="BJ105" s="69"/>
      <c r="BK105" s="69"/>
    </row>
    <row r="106" spans="1:63" x14ac:dyDescent="0.25">
      <c r="A106" s="69"/>
      <c r="B106" s="69"/>
      <c r="C106" s="69"/>
      <c r="D106" s="69"/>
      <c r="E106" s="69"/>
      <c r="F106" s="69"/>
      <c r="G106" s="69"/>
      <c r="H106" s="69"/>
      <c r="I106" s="69"/>
      <c r="J106" s="69"/>
      <c r="K106" s="69"/>
      <c r="L106" s="69"/>
      <c r="M106" s="69"/>
      <c r="N106" s="69"/>
      <c r="O106" s="69"/>
      <c r="P106" s="69"/>
      <c r="Q106" s="69"/>
      <c r="R106" s="69"/>
      <c r="S106" s="69"/>
      <c r="T106" s="69"/>
      <c r="U106" s="69"/>
      <c r="V106" s="69"/>
      <c r="W106" s="69"/>
      <c r="X106" s="69"/>
      <c r="Y106" s="69"/>
      <c r="Z106" s="69"/>
      <c r="AA106" s="69"/>
      <c r="AB106" s="69"/>
      <c r="AC106" s="69"/>
      <c r="AD106" s="69"/>
      <c r="AE106" s="69"/>
      <c r="AF106" s="69"/>
      <c r="AG106" s="69"/>
      <c r="AH106" s="69"/>
      <c r="AI106" s="69"/>
      <c r="AJ106" s="69"/>
      <c r="AK106" s="69"/>
      <c r="AL106" s="69"/>
      <c r="AM106" s="69"/>
      <c r="AN106" s="69"/>
      <c r="AO106" s="69"/>
      <c r="AP106" s="69"/>
      <c r="AQ106" s="69"/>
      <c r="AR106" s="69"/>
      <c r="AS106" s="69"/>
      <c r="AT106" s="69"/>
      <c r="AU106" s="69"/>
      <c r="AV106" s="69"/>
      <c r="AW106" s="69"/>
      <c r="AX106" s="69"/>
      <c r="AY106" s="69"/>
      <c r="AZ106" s="69"/>
      <c r="BA106" s="69"/>
      <c r="BB106" s="69"/>
      <c r="BC106" s="69"/>
      <c r="BD106" s="69"/>
      <c r="BE106" s="69"/>
      <c r="BF106" s="69"/>
      <c r="BG106" s="69"/>
      <c r="BH106" s="69"/>
      <c r="BI106" s="69"/>
      <c r="BJ106" s="69"/>
      <c r="BK106" s="69"/>
    </row>
    <row r="107" spans="1:63" x14ac:dyDescent="0.25">
      <c r="A107" s="69"/>
      <c r="B107" s="69"/>
      <c r="C107" s="69"/>
      <c r="D107" s="69"/>
      <c r="E107" s="69"/>
      <c r="F107" s="69"/>
      <c r="G107" s="69"/>
      <c r="H107" s="69"/>
      <c r="I107" s="69"/>
      <c r="J107" s="69"/>
      <c r="K107" s="69"/>
      <c r="L107" s="69"/>
      <c r="M107" s="69"/>
      <c r="N107" s="69"/>
      <c r="O107" s="69"/>
      <c r="P107" s="69"/>
      <c r="Q107" s="69"/>
      <c r="R107" s="69"/>
      <c r="S107" s="69"/>
      <c r="T107" s="69"/>
      <c r="U107" s="69"/>
      <c r="V107" s="69"/>
      <c r="W107" s="69"/>
      <c r="X107" s="69"/>
      <c r="Y107" s="69"/>
      <c r="Z107" s="69"/>
      <c r="AA107" s="69"/>
      <c r="AB107" s="69"/>
      <c r="AC107" s="69"/>
      <c r="AD107" s="69"/>
      <c r="AE107" s="69"/>
      <c r="AF107" s="69"/>
      <c r="AG107" s="69"/>
      <c r="AH107" s="69"/>
      <c r="AI107" s="69"/>
      <c r="AJ107" s="69"/>
      <c r="AK107" s="69"/>
      <c r="AL107" s="69"/>
      <c r="AM107" s="69"/>
      <c r="AN107" s="69"/>
      <c r="AO107" s="69"/>
      <c r="AP107" s="69"/>
      <c r="AQ107" s="69"/>
      <c r="AR107" s="69"/>
      <c r="AS107" s="69"/>
      <c r="AT107" s="69"/>
      <c r="AU107" s="69"/>
      <c r="AV107" s="69"/>
      <c r="AW107" s="69"/>
      <c r="AX107" s="69"/>
      <c r="AY107" s="69"/>
      <c r="AZ107" s="69"/>
      <c r="BA107" s="69"/>
      <c r="BB107" s="69"/>
      <c r="BC107" s="69"/>
      <c r="BD107" s="69"/>
      <c r="BE107" s="69"/>
      <c r="BF107" s="69"/>
      <c r="BG107" s="69"/>
      <c r="BH107" s="69"/>
      <c r="BI107" s="69"/>
      <c r="BJ107" s="69"/>
      <c r="BK107" s="69"/>
    </row>
    <row r="108" spans="1:63" x14ac:dyDescent="0.25">
      <c r="A108" s="69"/>
      <c r="B108" s="69"/>
      <c r="C108" s="69"/>
      <c r="D108" s="69"/>
      <c r="E108" s="69"/>
      <c r="F108" s="69"/>
      <c r="G108" s="69"/>
      <c r="H108" s="69"/>
      <c r="I108" s="69"/>
      <c r="J108" s="69"/>
      <c r="K108" s="69"/>
      <c r="L108" s="69"/>
      <c r="M108" s="69"/>
      <c r="N108" s="69"/>
      <c r="O108" s="69"/>
      <c r="P108" s="69"/>
      <c r="Q108" s="69"/>
      <c r="R108" s="69"/>
      <c r="S108" s="69"/>
      <c r="T108" s="69"/>
      <c r="U108" s="69"/>
      <c r="V108" s="69"/>
      <c r="W108" s="69"/>
      <c r="X108" s="69"/>
      <c r="Y108" s="69"/>
      <c r="Z108" s="69"/>
      <c r="AA108" s="69"/>
      <c r="AB108" s="69"/>
      <c r="AC108" s="69"/>
      <c r="AD108" s="69"/>
      <c r="AE108" s="69"/>
      <c r="AF108" s="69"/>
      <c r="AG108" s="69"/>
      <c r="AH108" s="69"/>
      <c r="AI108" s="69"/>
      <c r="AJ108" s="69"/>
      <c r="AK108" s="69"/>
      <c r="AL108" s="69"/>
      <c r="AM108" s="69"/>
      <c r="AN108" s="69"/>
      <c r="AO108" s="69"/>
      <c r="AP108" s="69"/>
      <c r="AQ108" s="69"/>
      <c r="AR108" s="69"/>
      <c r="AS108" s="69"/>
      <c r="AT108" s="69"/>
      <c r="AU108" s="69"/>
      <c r="AV108" s="69"/>
      <c r="AW108" s="69"/>
      <c r="AX108" s="69"/>
      <c r="AY108" s="69"/>
      <c r="AZ108" s="69"/>
      <c r="BA108" s="69"/>
      <c r="BB108" s="69"/>
      <c r="BC108" s="69"/>
      <c r="BD108" s="69"/>
      <c r="BE108" s="69"/>
      <c r="BF108" s="69"/>
      <c r="BG108" s="69"/>
      <c r="BH108" s="69"/>
      <c r="BI108" s="69"/>
      <c r="BJ108" s="69"/>
      <c r="BK108" s="69"/>
    </row>
    <row r="109" spans="1:63" x14ac:dyDescent="0.25">
      <c r="A109" s="69"/>
      <c r="B109" s="69"/>
      <c r="C109" s="69"/>
      <c r="D109" s="69"/>
      <c r="E109" s="69"/>
      <c r="F109" s="69"/>
      <c r="G109" s="69"/>
      <c r="H109" s="69"/>
      <c r="I109" s="69"/>
      <c r="J109" s="69"/>
      <c r="K109" s="69"/>
      <c r="L109" s="69"/>
      <c r="M109" s="69"/>
      <c r="N109" s="69"/>
      <c r="O109" s="69"/>
      <c r="P109" s="69"/>
      <c r="Q109" s="69"/>
      <c r="R109" s="69"/>
      <c r="S109" s="69"/>
      <c r="T109" s="69"/>
      <c r="U109" s="69"/>
      <c r="V109" s="69"/>
      <c r="W109" s="69"/>
      <c r="X109" s="69"/>
      <c r="Y109" s="69"/>
      <c r="Z109" s="69"/>
      <c r="AA109" s="69"/>
      <c r="AB109" s="69"/>
      <c r="AC109" s="69"/>
      <c r="AD109" s="69"/>
      <c r="AE109" s="69"/>
      <c r="AF109" s="69"/>
      <c r="AG109" s="69"/>
      <c r="AH109" s="69"/>
      <c r="AI109" s="69"/>
      <c r="AJ109" s="69"/>
      <c r="AK109" s="69"/>
      <c r="AL109" s="69"/>
      <c r="AM109" s="69"/>
      <c r="AN109" s="69"/>
      <c r="AO109" s="69"/>
      <c r="AP109" s="69"/>
      <c r="AQ109" s="69"/>
      <c r="AR109" s="69"/>
      <c r="AS109" s="69"/>
      <c r="AT109" s="69"/>
      <c r="AU109" s="69"/>
      <c r="AV109" s="69"/>
      <c r="AW109" s="69"/>
      <c r="AX109" s="69"/>
      <c r="AY109" s="69"/>
      <c r="AZ109" s="69"/>
      <c r="BA109" s="69"/>
      <c r="BB109" s="69"/>
      <c r="BC109" s="69"/>
      <c r="BD109" s="69"/>
      <c r="BE109" s="69"/>
      <c r="BF109" s="69"/>
      <c r="BG109" s="69"/>
      <c r="BH109" s="69"/>
      <c r="BI109" s="69"/>
      <c r="BJ109" s="69"/>
      <c r="BK109" s="69"/>
    </row>
    <row r="110" spans="1:63" x14ac:dyDescent="0.25">
      <c r="A110" s="69"/>
      <c r="B110" s="69"/>
      <c r="C110" s="69"/>
      <c r="D110" s="69"/>
      <c r="E110" s="69"/>
      <c r="F110" s="69"/>
      <c r="G110" s="69"/>
      <c r="H110" s="69"/>
      <c r="I110" s="69"/>
      <c r="J110" s="69"/>
      <c r="K110" s="69"/>
      <c r="L110" s="69"/>
      <c r="M110" s="69"/>
      <c r="N110" s="69"/>
      <c r="O110" s="69"/>
      <c r="P110" s="69"/>
      <c r="Q110" s="69"/>
      <c r="R110" s="69"/>
      <c r="S110" s="69"/>
      <c r="T110" s="69"/>
      <c r="U110" s="69"/>
      <c r="V110" s="69"/>
      <c r="W110" s="69"/>
      <c r="X110" s="69"/>
      <c r="Y110" s="69"/>
      <c r="Z110" s="69"/>
      <c r="AA110" s="69"/>
      <c r="AB110" s="69"/>
      <c r="AC110" s="69"/>
      <c r="AD110" s="69"/>
      <c r="AE110" s="69"/>
      <c r="AF110" s="69"/>
      <c r="AG110" s="69"/>
      <c r="AH110" s="69"/>
      <c r="AI110" s="69"/>
      <c r="AJ110" s="69"/>
      <c r="AK110" s="69"/>
      <c r="AL110" s="69"/>
      <c r="AM110" s="69"/>
      <c r="AN110" s="69"/>
      <c r="AO110" s="69"/>
      <c r="AP110" s="69"/>
      <c r="AQ110" s="69"/>
      <c r="AR110" s="69"/>
      <c r="AS110" s="69"/>
      <c r="AT110" s="69"/>
      <c r="AU110" s="69"/>
      <c r="AV110" s="69"/>
      <c r="AW110" s="69"/>
      <c r="AX110" s="69"/>
      <c r="AY110" s="69"/>
      <c r="AZ110" s="69"/>
      <c r="BA110" s="69"/>
      <c r="BB110" s="69"/>
      <c r="BC110" s="69"/>
      <c r="BD110" s="69"/>
      <c r="BE110" s="69"/>
      <c r="BF110" s="69"/>
      <c r="BG110" s="69"/>
      <c r="BH110" s="69"/>
      <c r="BI110" s="69"/>
      <c r="BJ110" s="69"/>
      <c r="BK110" s="69"/>
    </row>
    <row r="111" spans="1:63" x14ac:dyDescent="0.25">
      <c r="A111" s="69"/>
      <c r="B111" s="69"/>
      <c r="C111" s="69"/>
      <c r="D111" s="69"/>
      <c r="E111" s="69"/>
      <c r="F111" s="69"/>
      <c r="G111" s="69"/>
      <c r="H111" s="69"/>
      <c r="I111" s="69"/>
      <c r="J111" s="69"/>
      <c r="K111" s="69"/>
      <c r="L111" s="69"/>
      <c r="M111" s="69"/>
      <c r="N111" s="69"/>
      <c r="O111" s="69"/>
      <c r="P111" s="69"/>
      <c r="Q111" s="69"/>
      <c r="R111" s="69"/>
      <c r="S111" s="69"/>
      <c r="T111" s="69"/>
      <c r="U111" s="69"/>
      <c r="V111" s="69"/>
      <c r="W111" s="69"/>
      <c r="X111" s="69"/>
      <c r="Y111" s="69"/>
      <c r="Z111" s="69"/>
      <c r="AA111" s="69"/>
      <c r="AB111" s="69"/>
      <c r="AC111" s="69"/>
      <c r="AD111" s="69"/>
      <c r="AE111" s="69"/>
      <c r="AF111" s="69"/>
      <c r="AG111" s="69"/>
      <c r="AH111" s="69"/>
      <c r="AI111" s="69"/>
      <c r="AJ111" s="69"/>
      <c r="AK111" s="69"/>
      <c r="AL111" s="69"/>
      <c r="AM111" s="69"/>
      <c r="AN111" s="69"/>
      <c r="AO111" s="69"/>
      <c r="AP111" s="69"/>
      <c r="AQ111" s="69"/>
      <c r="AR111" s="69"/>
      <c r="AS111" s="69"/>
      <c r="AT111" s="69"/>
      <c r="AU111" s="69"/>
      <c r="AV111" s="69"/>
      <c r="AW111" s="69"/>
      <c r="AX111" s="69"/>
      <c r="AY111" s="69"/>
      <c r="AZ111" s="69"/>
      <c r="BA111" s="69"/>
      <c r="BB111" s="69"/>
      <c r="BC111" s="69"/>
      <c r="BD111" s="69"/>
      <c r="BE111" s="69"/>
      <c r="BF111" s="69"/>
      <c r="BG111" s="69"/>
      <c r="BH111" s="69"/>
      <c r="BI111" s="69"/>
      <c r="BJ111" s="69"/>
      <c r="BK111" s="69"/>
    </row>
    <row r="112" spans="1:63" x14ac:dyDescent="0.25">
      <c r="A112" s="69"/>
      <c r="B112" s="69"/>
      <c r="C112" s="69"/>
      <c r="D112" s="69"/>
      <c r="E112" s="69"/>
      <c r="F112" s="69"/>
      <c r="G112" s="69"/>
      <c r="H112" s="69"/>
      <c r="I112" s="69"/>
      <c r="J112" s="69"/>
      <c r="K112" s="69"/>
      <c r="L112" s="69"/>
      <c r="M112" s="69"/>
      <c r="N112" s="69"/>
      <c r="O112" s="69"/>
      <c r="P112" s="69"/>
      <c r="Q112" s="69"/>
      <c r="R112" s="69"/>
      <c r="S112" s="69"/>
      <c r="T112" s="69"/>
      <c r="U112" s="69"/>
      <c r="V112" s="69"/>
      <c r="W112" s="69"/>
      <c r="X112" s="69"/>
      <c r="Y112" s="69"/>
      <c r="Z112" s="69"/>
      <c r="AA112" s="69"/>
      <c r="AB112" s="69"/>
      <c r="AC112" s="69"/>
      <c r="AD112" s="69"/>
      <c r="AE112" s="69"/>
      <c r="AF112" s="69"/>
      <c r="AG112" s="69"/>
      <c r="AH112" s="69"/>
      <c r="AI112" s="69"/>
      <c r="AJ112" s="69"/>
      <c r="AK112" s="69"/>
      <c r="AL112" s="69"/>
      <c r="AM112" s="69"/>
      <c r="AN112" s="69"/>
      <c r="AO112" s="69"/>
      <c r="AP112" s="69"/>
      <c r="AQ112" s="69"/>
      <c r="AR112" s="69"/>
      <c r="AS112" s="69"/>
      <c r="AT112" s="69"/>
      <c r="AU112" s="69"/>
      <c r="AV112" s="69"/>
      <c r="AW112" s="69"/>
      <c r="AX112" s="69"/>
      <c r="AY112" s="69"/>
      <c r="AZ112" s="69"/>
      <c r="BA112" s="69"/>
      <c r="BB112" s="69"/>
      <c r="BC112" s="69"/>
      <c r="BD112" s="69"/>
      <c r="BE112" s="69"/>
      <c r="BF112" s="69"/>
      <c r="BG112" s="69"/>
      <c r="BH112" s="69"/>
      <c r="BI112" s="69"/>
      <c r="BJ112" s="69"/>
      <c r="BK112" s="69"/>
    </row>
    <row r="113" spans="1:63" x14ac:dyDescent="0.25">
      <c r="A113" s="69"/>
      <c r="B113" s="69"/>
      <c r="C113" s="69"/>
      <c r="D113" s="69"/>
      <c r="E113" s="69"/>
      <c r="F113" s="69"/>
      <c r="G113" s="69"/>
      <c r="H113" s="69"/>
      <c r="I113" s="69"/>
      <c r="J113" s="69"/>
      <c r="K113" s="69"/>
      <c r="L113" s="69"/>
      <c r="M113" s="69"/>
      <c r="N113" s="69"/>
      <c r="O113" s="69"/>
      <c r="P113" s="69"/>
      <c r="Q113" s="69"/>
      <c r="R113" s="69"/>
      <c r="S113" s="69"/>
      <c r="T113" s="69"/>
      <c r="U113" s="69"/>
      <c r="V113" s="69"/>
      <c r="W113" s="69"/>
      <c r="X113" s="69"/>
      <c r="Y113" s="69"/>
      <c r="Z113" s="69"/>
      <c r="AA113" s="69"/>
      <c r="AB113" s="69"/>
      <c r="AC113" s="69"/>
      <c r="AD113" s="69"/>
      <c r="AE113" s="69"/>
      <c r="AF113" s="69"/>
      <c r="AG113" s="69"/>
      <c r="AH113" s="69"/>
      <c r="AI113" s="69"/>
      <c r="AJ113" s="69"/>
      <c r="AK113" s="69"/>
      <c r="AL113" s="69"/>
      <c r="AM113" s="69"/>
      <c r="AN113" s="69"/>
      <c r="AO113" s="69"/>
      <c r="AP113" s="69"/>
      <c r="AQ113" s="69"/>
      <c r="AR113" s="69"/>
      <c r="AS113" s="69"/>
      <c r="AT113" s="69"/>
      <c r="AU113" s="69"/>
      <c r="AV113" s="69"/>
      <c r="AW113" s="69"/>
      <c r="AX113" s="69"/>
      <c r="AY113" s="69"/>
      <c r="AZ113" s="69"/>
      <c r="BA113" s="69"/>
      <c r="BB113" s="69"/>
      <c r="BC113" s="69"/>
      <c r="BD113" s="69"/>
      <c r="BE113" s="69"/>
      <c r="BF113" s="69"/>
      <c r="BG113" s="69"/>
      <c r="BH113" s="69"/>
      <c r="BI113" s="69"/>
      <c r="BJ113" s="69"/>
      <c r="BK113" s="69"/>
    </row>
    <row r="114" spans="1:63" x14ac:dyDescent="0.25">
      <c r="A114" s="69"/>
      <c r="B114" s="69"/>
      <c r="C114" s="69"/>
      <c r="D114" s="69"/>
      <c r="E114" s="69"/>
      <c r="F114" s="69"/>
      <c r="G114" s="69"/>
      <c r="H114" s="69"/>
      <c r="I114" s="69"/>
      <c r="J114" s="69"/>
      <c r="K114" s="69"/>
      <c r="L114" s="69"/>
      <c r="M114" s="69"/>
      <c r="N114" s="69"/>
      <c r="O114" s="69"/>
      <c r="P114" s="69"/>
      <c r="Q114" s="69"/>
      <c r="R114" s="69"/>
      <c r="S114" s="69"/>
      <c r="T114" s="69"/>
      <c r="U114" s="69"/>
      <c r="V114" s="69"/>
      <c r="W114" s="69"/>
      <c r="X114" s="69"/>
      <c r="Y114" s="69"/>
      <c r="Z114" s="69"/>
      <c r="AA114" s="69"/>
      <c r="AB114" s="69"/>
      <c r="AC114" s="69"/>
      <c r="AD114" s="69"/>
      <c r="AE114" s="69"/>
      <c r="AF114" s="69"/>
      <c r="AG114" s="69"/>
      <c r="AH114" s="69"/>
      <c r="AI114" s="69"/>
      <c r="AJ114" s="69"/>
      <c r="AK114" s="69"/>
      <c r="AL114" s="69"/>
      <c r="AM114" s="69"/>
      <c r="AN114" s="69"/>
      <c r="AO114" s="69"/>
      <c r="AP114" s="69"/>
      <c r="AQ114" s="69"/>
      <c r="AR114" s="69"/>
      <c r="AS114" s="69"/>
      <c r="AT114" s="69"/>
      <c r="AU114" s="69"/>
      <c r="AV114" s="69"/>
      <c r="AW114" s="69"/>
      <c r="AX114" s="69"/>
      <c r="AY114" s="69"/>
      <c r="AZ114" s="69"/>
      <c r="BA114" s="69"/>
      <c r="BB114" s="69"/>
      <c r="BC114" s="69"/>
      <c r="BD114" s="69"/>
      <c r="BE114" s="69"/>
      <c r="BF114" s="69"/>
      <c r="BG114" s="69"/>
      <c r="BH114" s="69"/>
      <c r="BI114" s="69"/>
      <c r="BJ114" s="69"/>
      <c r="BK114" s="69"/>
    </row>
    <row r="115" spans="1:63" x14ac:dyDescent="0.25">
      <c r="A115" s="69"/>
      <c r="B115" s="69"/>
      <c r="C115" s="69"/>
      <c r="D115" s="69"/>
      <c r="E115" s="69"/>
      <c r="F115" s="69"/>
      <c r="G115" s="69"/>
      <c r="H115" s="69"/>
      <c r="I115" s="69"/>
      <c r="J115" s="69"/>
      <c r="K115" s="69"/>
      <c r="L115" s="69"/>
      <c r="M115" s="69"/>
      <c r="N115" s="69"/>
      <c r="O115" s="69"/>
      <c r="P115" s="69"/>
      <c r="Q115" s="69"/>
      <c r="R115" s="69"/>
      <c r="S115" s="69"/>
      <c r="T115" s="69"/>
      <c r="U115" s="69"/>
      <c r="V115" s="69"/>
      <c r="W115" s="69"/>
      <c r="X115" s="69"/>
      <c r="Y115" s="69"/>
      <c r="Z115" s="69"/>
      <c r="AA115" s="69"/>
      <c r="AB115" s="69"/>
      <c r="AC115" s="69"/>
      <c r="AD115" s="69"/>
      <c r="AE115" s="69"/>
      <c r="AF115" s="69"/>
      <c r="AG115" s="69"/>
      <c r="AH115" s="69"/>
      <c r="AI115" s="69"/>
      <c r="AJ115" s="69"/>
      <c r="AK115" s="69"/>
      <c r="AL115" s="69"/>
      <c r="AM115" s="69"/>
      <c r="AN115" s="69"/>
      <c r="AO115" s="69"/>
      <c r="AP115" s="69"/>
      <c r="AQ115" s="69"/>
      <c r="AR115" s="69"/>
      <c r="AS115" s="69"/>
      <c r="AT115" s="69"/>
      <c r="AU115" s="69"/>
      <c r="AV115" s="69"/>
      <c r="AW115" s="69"/>
      <c r="AX115" s="69"/>
      <c r="AY115" s="69"/>
      <c r="AZ115" s="69"/>
      <c r="BA115" s="69"/>
      <c r="BB115" s="69"/>
      <c r="BC115" s="69"/>
      <c r="BD115" s="69"/>
      <c r="BE115" s="69"/>
      <c r="BF115" s="69"/>
      <c r="BG115" s="69"/>
      <c r="BH115" s="69"/>
      <c r="BI115" s="69"/>
      <c r="BJ115" s="69"/>
      <c r="BK115" s="69"/>
    </row>
    <row r="116" spans="1:63" x14ac:dyDescent="0.25">
      <c r="A116" s="69"/>
      <c r="B116" s="69"/>
      <c r="C116" s="69"/>
      <c r="D116" s="69"/>
      <c r="E116" s="69"/>
      <c r="F116" s="69"/>
      <c r="G116" s="69"/>
      <c r="H116" s="69"/>
      <c r="I116" s="69"/>
      <c r="J116" s="69"/>
      <c r="K116" s="69"/>
      <c r="L116" s="69"/>
      <c r="M116" s="69"/>
      <c r="N116" s="69"/>
      <c r="O116" s="69"/>
      <c r="P116" s="69"/>
      <c r="Q116" s="69"/>
      <c r="R116" s="69"/>
      <c r="S116" s="69"/>
      <c r="T116" s="69"/>
      <c r="U116" s="69"/>
      <c r="V116" s="69"/>
      <c r="W116" s="69"/>
      <c r="X116" s="69"/>
      <c r="Y116" s="69"/>
      <c r="Z116" s="69"/>
      <c r="AA116" s="69"/>
      <c r="AB116" s="69"/>
      <c r="AC116" s="69"/>
      <c r="AD116" s="69"/>
      <c r="AE116" s="69"/>
      <c r="AF116" s="69"/>
      <c r="AG116" s="69"/>
      <c r="AH116" s="69"/>
      <c r="AI116" s="69"/>
      <c r="AJ116" s="69"/>
      <c r="AK116" s="69"/>
      <c r="AL116" s="69"/>
      <c r="AM116" s="69"/>
      <c r="AN116" s="69"/>
      <c r="AO116" s="69"/>
      <c r="AP116" s="69"/>
      <c r="AQ116" s="69"/>
      <c r="AR116" s="69"/>
      <c r="AS116" s="69"/>
      <c r="AT116" s="69"/>
      <c r="AU116" s="69"/>
      <c r="AV116" s="69"/>
      <c r="AW116" s="69"/>
      <c r="AX116" s="69"/>
      <c r="AY116" s="69"/>
      <c r="AZ116" s="69"/>
      <c r="BA116" s="69"/>
      <c r="BB116" s="69"/>
      <c r="BC116" s="69"/>
      <c r="BD116" s="69"/>
      <c r="BE116" s="69"/>
      <c r="BF116" s="69"/>
      <c r="BG116" s="69"/>
      <c r="BH116" s="69"/>
      <c r="BI116" s="69"/>
      <c r="BJ116" s="69"/>
      <c r="BK116" s="69"/>
    </row>
    <row r="117" spans="1:63" x14ac:dyDescent="0.25">
      <c r="A117" s="69"/>
      <c r="B117" s="69"/>
      <c r="C117" s="69"/>
      <c r="D117" s="69"/>
      <c r="E117" s="69"/>
      <c r="F117" s="69"/>
      <c r="G117" s="69"/>
      <c r="H117" s="69"/>
      <c r="I117" s="69"/>
      <c r="J117" s="69"/>
      <c r="K117" s="69"/>
      <c r="L117" s="69"/>
      <c r="M117" s="69"/>
      <c r="N117" s="69"/>
      <c r="O117" s="69"/>
      <c r="P117" s="69"/>
      <c r="Q117" s="69"/>
      <c r="R117" s="69"/>
      <c r="S117" s="69"/>
      <c r="T117" s="69"/>
      <c r="U117" s="69"/>
      <c r="V117" s="69"/>
      <c r="W117" s="69"/>
      <c r="X117" s="69"/>
      <c r="Y117" s="69"/>
      <c r="Z117" s="69"/>
      <c r="AA117" s="69"/>
      <c r="AB117" s="69"/>
      <c r="AC117" s="69"/>
      <c r="AD117" s="69"/>
      <c r="AE117" s="69"/>
      <c r="AF117" s="69"/>
      <c r="AG117" s="69"/>
      <c r="AH117" s="69"/>
      <c r="AI117" s="69"/>
      <c r="AJ117" s="69"/>
      <c r="AK117" s="69"/>
      <c r="AL117" s="69"/>
      <c r="AM117" s="69"/>
      <c r="AN117" s="69"/>
      <c r="AO117" s="69"/>
      <c r="AP117" s="69"/>
      <c r="AQ117" s="69"/>
      <c r="AR117" s="69"/>
      <c r="AS117" s="69"/>
      <c r="AT117" s="69"/>
      <c r="AU117" s="69"/>
      <c r="AV117" s="69"/>
      <c r="AW117" s="69"/>
      <c r="AX117" s="69"/>
      <c r="AY117" s="69"/>
      <c r="AZ117" s="69"/>
      <c r="BA117" s="69"/>
      <c r="BB117" s="69"/>
      <c r="BC117" s="69"/>
      <c r="BD117" s="69"/>
      <c r="BE117" s="69"/>
      <c r="BF117" s="69"/>
      <c r="BG117" s="69"/>
      <c r="BH117" s="69"/>
      <c r="BI117" s="69"/>
      <c r="BJ117" s="69"/>
      <c r="BK117" s="69"/>
    </row>
    <row r="118" spans="1:63" x14ac:dyDescent="0.25">
      <c r="A118" s="69"/>
      <c r="B118" s="69"/>
      <c r="C118" s="69"/>
      <c r="D118" s="69"/>
      <c r="E118" s="69"/>
      <c r="F118" s="69"/>
      <c r="G118" s="69"/>
      <c r="H118" s="69"/>
      <c r="I118" s="69"/>
      <c r="J118" s="69"/>
      <c r="K118" s="69"/>
      <c r="L118" s="69"/>
      <c r="M118" s="69"/>
      <c r="N118" s="69"/>
      <c r="O118" s="69"/>
      <c r="P118" s="69"/>
      <c r="Q118" s="69"/>
      <c r="R118" s="69"/>
      <c r="S118" s="69"/>
      <c r="T118" s="69"/>
      <c r="U118" s="69"/>
      <c r="V118" s="69"/>
      <c r="W118" s="69"/>
      <c r="X118" s="69"/>
      <c r="Y118" s="69"/>
      <c r="Z118" s="69"/>
      <c r="AA118" s="69"/>
      <c r="AB118" s="69"/>
      <c r="AC118" s="69"/>
      <c r="AD118" s="69"/>
      <c r="AE118" s="69"/>
      <c r="AF118" s="69"/>
      <c r="AG118" s="69"/>
      <c r="AH118" s="69"/>
      <c r="AI118" s="69"/>
      <c r="AJ118" s="69"/>
      <c r="AK118" s="69"/>
      <c r="AL118" s="69"/>
      <c r="AM118" s="69"/>
      <c r="AN118" s="69"/>
      <c r="AO118" s="69"/>
      <c r="AP118" s="69"/>
      <c r="AQ118" s="69"/>
      <c r="AR118" s="69"/>
      <c r="AS118" s="69"/>
      <c r="AT118" s="69"/>
      <c r="AU118" s="69"/>
      <c r="AV118" s="69"/>
      <c r="AW118" s="69"/>
      <c r="AX118" s="69"/>
      <c r="AY118" s="69"/>
      <c r="AZ118" s="69"/>
      <c r="BA118" s="69"/>
      <c r="BB118" s="69"/>
      <c r="BC118" s="69"/>
      <c r="BD118" s="69"/>
      <c r="BE118" s="69"/>
      <c r="BF118" s="69"/>
      <c r="BG118" s="69"/>
      <c r="BH118" s="69"/>
      <c r="BI118" s="69"/>
      <c r="BJ118" s="69"/>
      <c r="BK118" s="69"/>
    </row>
    <row r="119" spans="1:63" x14ac:dyDescent="0.25">
      <c r="A119" s="69"/>
      <c r="B119" s="69"/>
      <c r="C119" s="69"/>
      <c r="D119" s="69"/>
      <c r="E119" s="69"/>
      <c r="F119" s="69"/>
      <c r="G119" s="69"/>
      <c r="H119" s="69"/>
      <c r="I119" s="69"/>
      <c r="J119" s="69"/>
      <c r="K119" s="69"/>
      <c r="L119" s="69"/>
      <c r="M119" s="69"/>
      <c r="N119" s="69"/>
      <c r="O119" s="69"/>
      <c r="P119" s="69"/>
      <c r="Q119" s="69"/>
      <c r="R119" s="69"/>
      <c r="S119" s="69"/>
      <c r="T119" s="69"/>
      <c r="U119" s="69"/>
      <c r="V119" s="69"/>
      <c r="W119" s="69"/>
      <c r="X119" s="69"/>
      <c r="Y119" s="69"/>
      <c r="Z119" s="69"/>
      <c r="AA119" s="69"/>
      <c r="AB119" s="69"/>
      <c r="AC119" s="69"/>
      <c r="AD119" s="69"/>
      <c r="AE119" s="69"/>
      <c r="AF119" s="69"/>
      <c r="AG119" s="69"/>
      <c r="AH119" s="69"/>
      <c r="AI119" s="69"/>
      <c r="AJ119" s="69"/>
      <c r="AK119" s="69"/>
      <c r="AL119" s="69"/>
      <c r="AM119" s="69"/>
      <c r="AN119" s="69"/>
      <c r="AO119" s="69"/>
      <c r="AP119" s="69"/>
      <c r="AQ119" s="69"/>
      <c r="AR119" s="69"/>
      <c r="AS119" s="69"/>
      <c r="AT119" s="69"/>
      <c r="AU119" s="69"/>
      <c r="AV119" s="69"/>
      <c r="AW119" s="69"/>
      <c r="AX119" s="69"/>
      <c r="AY119" s="69"/>
      <c r="AZ119" s="69"/>
      <c r="BA119" s="69"/>
      <c r="BB119" s="69"/>
      <c r="BC119" s="69"/>
      <c r="BD119" s="69"/>
      <c r="BE119" s="69"/>
      <c r="BF119" s="69"/>
      <c r="BG119" s="69"/>
      <c r="BH119" s="69"/>
      <c r="BI119" s="69"/>
      <c r="BJ119" s="69"/>
      <c r="BK119" s="69"/>
    </row>
    <row r="120" spans="1:63" x14ac:dyDescent="0.25">
      <c r="A120" s="69"/>
      <c r="B120" s="69"/>
      <c r="C120" s="69"/>
      <c r="D120" s="69"/>
      <c r="E120" s="69"/>
      <c r="F120" s="69"/>
      <c r="G120" s="69"/>
      <c r="H120" s="69"/>
      <c r="I120" s="69"/>
      <c r="J120" s="69"/>
      <c r="K120" s="69"/>
      <c r="L120" s="69"/>
      <c r="M120" s="69"/>
      <c r="N120" s="69"/>
      <c r="O120" s="69"/>
      <c r="P120" s="69"/>
      <c r="Q120" s="69"/>
      <c r="R120" s="69"/>
      <c r="S120" s="69"/>
      <c r="T120" s="69"/>
      <c r="U120" s="69"/>
      <c r="V120" s="69"/>
      <c r="W120" s="69"/>
      <c r="X120" s="69"/>
      <c r="Y120" s="69"/>
      <c r="Z120" s="69"/>
      <c r="AA120" s="69"/>
      <c r="AB120" s="69"/>
      <c r="AC120" s="69"/>
      <c r="AD120" s="69"/>
      <c r="AE120" s="69"/>
      <c r="AF120" s="69"/>
      <c r="AG120" s="69"/>
      <c r="AH120" s="69"/>
      <c r="AI120" s="69"/>
      <c r="AJ120" s="69"/>
      <c r="AK120" s="69"/>
      <c r="AL120" s="69"/>
      <c r="AM120" s="69"/>
      <c r="AN120" s="69"/>
      <c r="AO120" s="69"/>
      <c r="AP120" s="69"/>
      <c r="AQ120" s="69"/>
      <c r="AR120" s="69"/>
      <c r="AS120" s="69"/>
      <c r="AT120" s="69"/>
      <c r="AU120" s="69"/>
      <c r="AV120" s="69"/>
      <c r="AW120" s="69"/>
      <c r="AX120" s="69"/>
      <c r="AY120" s="69"/>
      <c r="AZ120" s="69"/>
      <c r="BA120" s="69"/>
      <c r="BB120" s="69"/>
      <c r="BC120" s="69"/>
      <c r="BD120" s="69"/>
      <c r="BE120" s="69"/>
      <c r="BF120" s="69"/>
      <c r="BG120" s="69"/>
      <c r="BH120" s="69"/>
      <c r="BI120" s="69"/>
      <c r="BJ120" s="69"/>
      <c r="BK120" s="69"/>
    </row>
    <row r="121" spans="1:63" x14ac:dyDescent="0.25">
      <c r="A121" s="69"/>
      <c r="B121" s="69"/>
      <c r="C121" s="69"/>
      <c r="D121" s="69"/>
      <c r="E121" s="69"/>
      <c r="F121" s="69"/>
      <c r="G121" s="69"/>
      <c r="H121" s="69"/>
      <c r="I121" s="69"/>
      <c r="J121" s="69"/>
      <c r="K121" s="69"/>
      <c r="L121" s="69"/>
      <c r="M121" s="69"/>
      <c r="N121" s="69"/>
      <c r="O121" s="69"/>
      <c r="P121" s="69"/>
      <c r="Q121" s="69"/>
      <c r="R121" s="69"/>
      <c r="S121" s="69"/>
      <c r="T121" s="69"/>
      <c r="U121" s="69"/>
      <c r="V121" s="69"/>
      <c r="W121" s="69"/>
      <c r="X121" s="69"/>
      <c r="Y121" s="69"/>
      <c r="Z121" s="69"/>
      <c r="AA121" s="69"/>
      <c r="AB121" s="69"/>
      <c r="AC121" s="69"/>
      <c r="AD121" s="69"/>
      <c r="AE121" s="69"/>
      <c r="AF121" s="69"/>
      <c r="AG121" s="69"/>
      <c r="AH121" s="69"/>
      <c r="AI121" s="69"/>
      <c r="AJ121" s="69"/>
      <c r="AK121" s="69"/>
      <c r="AL121" s="69"/>
      <c r="AM121" s="69"/>
      <c r="AN121" s="69"/>
      <c r="AO121" s="69"/>
      <c r="AP121" s="69"/>
      <c r="AQ121" s="69"/>
      <c r="AR121" s="69"/>
      <c r="AS121" s="69"/>
      <c r="AT121" s="69"/>
      <c r="AU121" s="69"/>
      <c r="AV121" s="69"/>
      <c r="AW121" s="69"/>
      <c r="AX121" s="69"/>
      <c r="AY121" s="69"/>
      <c r="AZ121" s="69"/>
      <c r="BA121" s="69"/>
      <c r="BB121" s="69"/>
      <c r="BC121" s="69"/>
      <c r="BD121" s="69"/>
      <c r="BE121" s="69"/>
      <c r="BF121" s="69"/>
      <c r="BG121" s="69"/>
      <c r="BH121" s="69"/>
      <c r="BI121" s="69"/>
      <c r="BJ121" s="69"/>
      <c r="BK121" s="69"/>
    </row>
    <row r="122" spans="1:63" x14ac:dyDescent="0.25">
      <c r="B122" s="69"/>
      <c r="C122" s="69"/>
      <c r="D122" s="69"/>
      <c r="E122" s="69"/>
      <c r="F122" s="69"/>
      <c r="G122" s="69"/>
      <c r="H122" s="69"/>
      <c r="I122" s="69"/>
      <c r="J122" s="69"/>
      <c r="K122" s="69"/>
      <c r="L122" s="69"/>
      <c r="M122" s="69"/>
      <c r="N122" s="69"/>
      <c r="O122" s="69"/>
      <c r="P122" s="69"/>
      <c r="Q122" s="69"/>
      <c r="R122" s="69"/>
      <c r="S122" s="69"/>
      <c r="T122" s="69"/>
      <c r="U122" s="69"/>
      <c r="V122" s="69"/>
      <c r="W122" s="69"/>
      <c r="X122" s="69"/>
      <c r="Y122" s="69"/>
      <c r="Z122" s="69"/>
      <c r="AA122" s="69"/>
      <c r="AB122" s="69"/>
      <c r="AC122" s="69"/>
      <c r="AD122" s="69"/>
      <c r="AE122" s="69"/>
      <c r="AF122" s="69"/>
      <c r="AG122" s="69"/>
      <c r="AH122" s="69"/>
      <c r="AI122" s="69"/>
      <c r="AJ122" s="69"/>
      <c r="AK122" s="69"/>
      <c r="AL122" s="69"/>
      <c r="AM122" s="69"/>
      <c r="AN122" s="69"/>
      <c r="AO122" s="69"/>
      <c r="AP122" s="69"/>
      <c r="AQ122" s="69"/>
      <c r="AR122" s="69"/>
      <c r="AS122" s="69"/>
      <c r="AT122" s="69"/>
      <c r="AU122" s="69"/>
      <c r="AV122" s="69"/>
      <c r="AW122" s="69"/>
      <c r="AX122" s="69"/>
      <c r="AY122" s="69"/>
      <c r="AZ122" s="69"/>
      <c r="BA122" s="69"/>
      <c r="BB122" s="69"/>
      <c r="BC122" s="69"/>
      <c r="BD122" s="69"/>
      <c r="BE122" s="69"/>
      <c r="BF122" s="69"/>
      <c r="BG122" s="69"/>
      <c r="BH122" s="69"/>
      <c r="BI122" s="69"/>
      <c r="BJ122" s="69"/>
      <c r="BK122" s="69"/>
    </row>
    <row r="123" spans="1:63" x14ac:dyDescent="0.25">
      <c r="B123" s="69"/>
      <c r="C123" s="69"/>
      <c r="D123" s="69"/>
      <c r="E123" s="69"/>
      <c r="F123" s="69"/>
      <c r="G123" s="69"/>
      <c r="H123" s="69"/>
      <c r="I123" s="69"/>
      <c r="J123" s="69"/>
      <c r="K123" s="69"/>
      <c r="L123" s="69"/>
      <c r="M123" s="69"/>
      <c r="N123" s="69"/>
      <c r="O123" s="69"/>
      <c r="P123" s="69"/>
      <c r="Q123" s="69"/>
      <c r="R123" s="69"/>
      <c r="S123" s="69"/>
      <c r="T123" s="69"/>
      <c r="U123" s="69"/>
      <c r="V123" s="69"/>
      <c r="W123" s="69"/>
      <c r="X123" s="69"/>
      <c r="Y123" s="69"/>
      <c r="Z123" s="69"/>
      <c r="AA123" s="69"/>
      <c r="AB123" s="69"/>
      <c r="AC123" s="69"/>
      <c r="AD123" s="69"/>
      <c r="AE123" s="69"/>
      <c r="AF123" s="69"/>
      <c r="AG123" s="69"/>
      <c r="AH123" s="69"/>
      <c r="AI123" s="69"/>
      <c r="AJ123" s="69"/>
      <c r="AK123" s="69"/>
      <c r="AL123" s="69"/>
      <c r="AM123" s="69"/>
      <c r="AN123" s="69"/>
      <c r="AO123" s="69"/>
      <c r="AP123" s="69"/>
      <c r="AQ123" s="69"/>
      <c r="AR123" s="69"/>
      <c r="AS123" s="69"/>
      <c r="AT123" s="69"/>
      <c r="AU123" s="69"/>
      <c r="AV123" s="69"/>
      <c r="AW123" s="69"/>
      <c r="AX123" s="69"/>
      <c r="AY123" s="69"/>
      <c r="AZ123" s="69"/>
      <c r="BA123" s="69"/>
      <c r="BB123" s="69"/>
      <c r="BC123" s="69"/>
      <c r="BD123" s="69"/>
      <c r="BE123" s="69"/>
      <c r="BF123" s="69"/>
      <c r="BG123" s="69"/>
      <c r="BH123" s="69"/>
      <c r="BI123" s="69"/>
      <c r="BJ123" s="69"/>
      <c r="BK123" s="69"/>
    </row>
    <row r="124" spans="1:63" x14ac:dyDescent="0.25">
      <c r="B124" s="69"/>
      <c r="C124" s="69"/>
      <c r="D124" s="69"/>
      <c r="E124" s="69"/>
      <c r="F124" s="69"/>
      <c r="G124" s="69"/>
      <c r="H124" s="69"/>
      <c r="I124" s="69"/>
      <c r="J124" s="69"/>
      <c r="K124" s="69"/>
      <c r="L124" s="69"/>
      <c r="M124" s="69"/>
      <c r="N124" s="69"/>
      <c r="O124" s="69"/>
      <c r="P124" s="69"/>
      <c r="Q124" s="69"/>
      <c r="R124" s="69"/>
      <c r="S124" s="69"/>
      <c r="T124" s="69"/>
      <c r="U124" s="69"/>
      <c r="V124" s="69"/>
      <c r="W124" s="69"/>
      <c r="X124" s="69"/>
      <c r="Y124" s="69"/>
      <c r="Z124" s="69"/>
      <c r="AA124" s="69"/>
      <c r="AB124" s="69"/>
      <c r="AC124" s="69"/>
      <c r="AD124" s="69"/>
      <c r="AE124" s="69"/>
      <c r="AF124" s="69"/>
      <c r="AG124" s="69"/>
      <c r="AH124" s="69"/>
      <c r="AI124" s="69"/>
      <c r="AJ124" s="69"/>
      <c r="AK124" s="69"/>
      <c r="AL124" s="69"/>
      <c r="AM124" s="69"/>
      <c r="AN124" s="69"/>
      <c r="AO124" s="69"/>
      <c r="AP124" s="69"/>
      <c r="AQ124" s="69"/>
      <c r="AR124" s="69"/>
      <c r="AS124" s="69"/>
      <c r="AT124" s="69"/>
      <c r="AU124" s="69"/>
      <c r="AV124" s="69"/>
      <c r="AW124" s="69"/>
      <c r="AX124" s="69"/>
      <c r="AY124" s="69"/>
      <c r="AZ124" s="69"/>
      <c r="BA124" s="69"/>
      <c r="BB124" s="69"/>
      <c r="BC124" s="69"/>
      <c r="BD124" s="69"/>
      <c r="BE124" s="69"/>
      <c r="BF124" s="69"/>
      <c r="BG124" s="69"/>
      <c r="BH124" s="69"/>
      <c r="BI124" s="69"/>
      <c r="BJ124" s="69"/>
      <c r="BK124" s="69"/>
    </row>
    <row r="125" spans="1:63" x14ac:dyDescent="0.25">
      <c r="B125" s="69"/>
      <c r="C125" s="69"/>
      <c r="D125" s="69"/>
      <c r="E125" s="69"/>
      <c r="F125" s="69"/>
      <c r="G125" s="69"/>
      <c r="H125" s="69"/>
      <c r="I125" s="69"/>
      <c r="J125" s="69"/>
      <c r="K125" s="69"/>
      <c r="L125" s="69"/>
      <c r="M125" s="69"/>
      <c r="N125" s="69"/>
      <c r="O125" s="69"/>
      <c r="P125" s="69"/>
      <c r="Q125" s="69"/>
      <c r="R125" s="69"/>
      <c r="S125" s="69"/>
      <c r="T125" s="69"/>
      <c r="U125" s="69"/>
      <c r="V125" s="69"/>
      <c r="W125" s="69"/>
      <c r="X125" s="69"/>
      <c r="Y125" s="69"/>
      <c r="Z125" s="69"/>
      <c r="AA125" s="69"/>
      <c r="AB125" s="69"/>
      <c r="AC125" s="69"/>
      <c r="AD125" s="69"/>
      <c r="AE125" s="69"/>
      <c r="AF125" s="69"/>
      <c r="AG125" s="69"/>
      <c r="AH125" s="69"/>
      <c r="AI125" s="69"/>
      <c r="AJ125" s="69"/>
      <c r="AK125" s="69"/>
      <c r="AL125" s="69"/>
      <c r="AM125" s="69"/>
      <c r="AN125" s="69"/>
      <c r="AO125" s="69"/>
      <c r="AP125" s="69"/>
      <c r="AQ125" s="69"/>
      <c r="AR125" s="69"/>
      <c r="AS125" s="69"/>
      <c r="AT125" s="69"/>
      <c r="AU125" s="69"/>
      <c r="AV125" s="69"/>
      <c r="AW125" s="69"/>
      <c r="AX125" s="69"/>
      <c r="AY125" s="69"/>
      <c r="AZ125" s="69"/>
      <c r="BA125" s="69"/>
      <c r="BB125" s="69"/>
      <c r="BC125" s="69"/>
      <c r="BD125" s="69"/>
      <c r="BE125" s="69"/>
      <c r="BF125" s="69"/>
      <c r="BG125" s="69"/>
      <c r="BH125" s="69"/>
      <c r="BI125" s="69"/>
      <c r="BJ125" s="69"/>
      <c r="BK125" s="69"/>
    </row>
    <row r="126" spans="1:63" x14ac:dyDescent="0.25">
      <c r="B126" s="69"/>
      <c r="C126" s="69"/>
      <c r="D126" s="69"/>
      <c r="E126" s="69"/>
      <c r="F126" s="69"/>
      <c r="G126" s="69"/>
      <c r="H126" s="69"/>
      <c r="I126" s="69"/>
      <c r="J126" s="69"/>
      <c r="K126" s="69"/>
      <c r="L126" s="69"/>
      <c r="M126" s="69"/>
      <c r="N126" s="69"/>
      <c r="O126" s="69"/>
      <c r="P126" s="69"/>
      <c r="Q126" s="69"/>
      <c r="R126" s="69"/>
      <c r="S126" s="69"/>
      <c r="T126" s="69"/>
      <c r="U126" s="69"/>
      <c r="V126" s="69"/>
      <c r="W126" s="69"/>
      <c r="X126" s="69"/>
      <c r="Y126" s="69"/>
      <c r="Z126" s="69"/>
      <c r="AA126" s="69"/>
      <c r="AB126" s="69"/>
      <c r="AC126" s="69"/>
      <c r="AD126" s="69"/>
      <c r="AE126" s="69"/>
      <c r="AF126" s="69"/>
      <c r="AG126" s="69"/>
      <c r="AH126" s="69"/>
      <c r="AI126" s="69"/>
      <c r="AJ126" s="69"/>
      <c r="AK126" s="69"/>
      <c r="AL126" s="69"/>
      <c r="AM126" s="69"/>
      <c r="AN126" s="69"/>
      <c r="AO126" s="69"/>
      <c r="AP126" s="69"/>
      <c r="AQ126" s="69"/>
      <c r="AR126" s="69"/>
      <c r="AS126" s="69"/>
      <c r="AT126" s="69"/>
      <c r="AU126" s="69"/>
      <c r="AV126" s="69"/>
      <c r="AW126" s="69"/>
      <c r="AX126" s="69"/>
      <c r="AY126" s="69"/>
      <c r="AZ126" s="69"/>
      <c r="BA126" s="69"/>
      <c r="BB126" s="69"/>
      <c r="BC126" s="69"/>
      <c r="BD126" s="69"/>
      <c r="BE126" s="69"/>
      <c r="BF126" s="69"/>
      <c r="BG126" s="69"/>
      <c r="BH126" s="69"/>
      <c r="BI126" s="69"/>
      <c r="BJ126" s="69"/>
      <c r="BK126" s="69"/>
    </row>
    <row r="127" spans="1:63" x14ac:dyDescent="0.25">
      <c r="B127" s="69"/>
      <c r="C127" s="69"/>
      <c r="D127" s="69"/>
      <c r="E127" s="69"/>
      <c r="F127" s="69"/>
      <c r="G127" s="69"/>
      <c r="H127" s="69"/>
      <c r="I127" s="69"/>
      <c r="J127" s="69"/>
      <c r="K127" s="69"/>
      <c r="L127" s="69"/>
      <c r="M127" s="69"/>
      <c r="N127" s="69"/>
      <c r="O127" s="69"/>
      <c r="P127" s="69"/>
      <c r="Q127" s="69"/>
      <c r="R127" s="69"/>
      <c r="S127" s="69"/>
      <c r="T127" s="69"/>
      <c r="U127" s="69"/>
      <c r="V127" s="69"/>
      <c r="W127" s="69"/>
      <c r="X127" s="69"/>
      <c r="Y127" s="69"/>
      <c r="Z127" s="69"/>
      <c r="AA127" s="69"/>
      <c r="AB127" s="69"/>
      <c r="AC127" s="69"/>
      <c r="AD127" s="69"/>
      <c r="AE127" s="69"/>
      <c r="AF127" s="69"/>
      <c r="AG127" s="69"/>
      <c r="AH127" s="69"/>
      <c r="AI127" s="69"/>
      <c r="AJ127" s="69"/>
      <c r="AK127" s="69"/>
      <c r="AL127" s="69"/>
      <c r="AM127" s="69"/>
      <c r="AN127" s="69"/>
      <c r="AO127" s="69"/>
      <c r="AP127" s="69"/>
      <c r="AQ127" s="69"/>
      <c r="AR127" s="69"/>
      <c r="AS127" s="69"/>
      <c r="AT127" s="69"/>
      <c r="AU127" s="69"/>
      <c r="AV127" s="69"/>
      <c r="AW127" s="69"/>
      <c r="AX127" s="69"/>
      <c r="AY127" s="69"/>
      <c r="AZ127" s="69"/>
      <c r="BA127" s="69"/>
      <c r="BB127" s="69"/>
      <c r="BC127" s="69"/>
      <c r="BD127" s="69"/>
      <c r="BE127" s="69"/>
      <c r="BF127" s="69"/>
      <c r="BG127" s="69"/>
      <c r="BH127" s="69"/>
      <c r="BI127" s="69"/>
      <c r="BJ127" s="69"/>
      <c r="BK127" s="69"/>
    </row>
    <row r="128" spans="1:63" x14ac:dyDescent="0.25">
      <c r="B128" s="69"/>
      <c r="C128" s="69"/>
      <c r="D128" s="69"/>
      <c r="E128" s="69"/>
      <c r="F128" s="69"/>
      <c r="G128" s="69"/>
      <c r="H128" s="69"/>
      <c r="I128" s="69"/>
      <c r="J128" s="69"/>
      <c r="K128" s="69"/>
      <c r="L128" s="69"/>
      <c r="M128" s="69"/>
      <c r="N128" s="69"/>
      <c r="O128" s="69"/>
      <c r="P128" s="69"/>
      <c r="Q128" s="69"/>
      <c r="R128" s="69"/>
      <c r="S128" s="69"/>
      <c r="T128" s="69"/>
      <c r="U128" s="69"/>
      <c r="V128" s="69"/>
      <c r="W128" s="69"/>
      <c r="X128" s="69"/>
      <c r="Y128" s="69"/>
      <c r="Z128" s="69"/>
      <c r="AA128" s="69"/>
      <c r="AB128" s="69"/>
      <c r="AC128" s="69"/>
      <c r="AD128" s="69"/>
      <c r="AE128" s="69"/>
      <c r="AF128" s="69"/>
      <c r="AG128" s="69"/>
      <c r="AH128" s="69"/>
      <c r="AI128" s="69"/>
      <c r="AJ128" s="69"/>
      <c r="AK128" s="69"/>
      <c r="AL128" s="69"/>
      <c r="AM128" s="69"/>
      <c r="AN128" s="69"/>
      <c r="AO128" s="69"/>
      <c r="AP128" s="69"/>
      <c r="AQ128" s="69"/>
      <c r="AR128" s="69"/>
      <c r="AS128" s="69"/>
      <c r="AT128" s="69"/>
      <c r="AU128" s="69"/>
      <c r="AV128" s="69"/>
      <c r="AW128" s="69"/>
      <c r="AX128" s="69"/>
      <c r="AY128" s="69"/>
      <c r="AZ128" s="69"/>
      <c r="BA128" s="69"/>
      <c r="BB128" s="69"/>
      <c r="BC128" s="69"/>
      <c r="BD128" s="69"/>
      <c r="BE128" s="69"/>
      <c r="BF128" s="69"/>
      <c r="BG128" s="69"/>
      <c r="BH128" s="69"/>
      <c r="BI128" s="69"/>
      <c r="BJ128" s="69"/>
      <c r="BK128" s="69"/>
    </row>
    <row r="129" spans="2:63" x14ac:dyDescent="0.25">
      <c r="B129" s="69"/>
      <c r="C129" s="69"/>
      <c r="D129" s="69"/>
      <c r="E129" s="69"/>
      <c r="F129" s="69"/>
      <c r="G129" s="69"/>
      <c r="H129" s="69"/>
      <c r="I129" s="69"/>
      <c r="J129" s="69"/>
      <c r="K129" s="69"/>
      <c r="L129" s="69"/>
      <c r="M129" s="69"/>
      <c r="N129" s="69"/>
      <c r="O129" s="69"/>
      <c r="P129" s="69"/>
      <c r="Q129" s="69"/>
      <c r="R129" s="69"/>
      <c r="S129" s="69"/>
      <c r="T129" s="69"/>
      <c r="U129" s="69"/>
      <c r="V129" s="69"/>
      <c r="W129" s="69"/>
      <c r="X129" s="69"/>
      <c r="Y129" s="69"/>
      <c r="Z129" s="69"/>
      <c r="AA129" s="69"/>
      <c r="AB129" s="69"/>
      <c r="AC129" s="69"/>
      <c r="AD129" s="69"/>
      <c r="AE129" s="69"/>
      <c r="AF129" s="69"/>
      <c r="AG129" s="69"/>
      <c r="AH129" s="69"/>
      <c r="AI129" s="69"/>
      <c r="AJ129" s="69"/>
      <c r="AK129" s="69"/>
      <c r="AL129" s="69"/>
      <c r="AM129" s="69"/>
      <c r="AN129" s="69"/>
      <c r="AO129" s="69"/>
      <c r="AP129" s="69"/>
      <c r="AQ129" s="69"/>
      <c r="AR129" s="69"/>
      <c r="AS129" s="69"/>
      <c r="AT129" s="69"/>
      <c r="AU129" s="69"/>
      <c r="AV129" s="69"/>
      <c r="AW129" s="69"/>
      <c r="AX129" s="69"/>
      <c r="AY129" s="69"/>
      <c r="AZ129" s="69"/>
      <c r="BA129" s="69"/>
      <c r="BB129" s="69"/>
      <c r="BC129" s="69"/>
      <c r="BD129" s="69"/>
      <c r="BE129" s="69"/>
      <c r="BF129" s="69"/>
      <c r="BG129" s="69"/>
      <c r="BH129" s="69"/>
      <c r="BI129" s="69"/>
      <c r="BJ129" s="69"/>
      <c r="BK129" s="69"/>
    </row>
    <row r="130" spans="2:63" x14ac:dyDescent="0.25">
      <c r="B130" s="69"/>
      <c r="C130" s="69"/>
      <c r="D130" s="69"/>
      <c r="E130" s="69"/>
      <c r="F130" s="69"/>
      <c r="G130" s="69"/>
      <c r="H130" s="69"/>
      <c r="I130" s="69"/>
      <c r="J130" s="69"/>
      <c r="K130" s="69"/>
      <c r="L130" s="69"/>
      <c r="M130" s="69"/>
      <c r="N130" s="69"/>
      <c r="O130" s="69"/>
      <c r="P130" s="69"/>
      <c r="Q130" s="69"/>
      <c r="R130" s="69"/>
      <c r="S130" s="69"/>
      <c r="T130" s="69"/>
      <c r="U130" s="69"/>
      <c r="V130" s="69"/>
      <c r="W130" s="69"/>
      <c r="X130" s="69"/>
      <c r="Y130" s="69"/>
      <c r="Z130" s="69"/>
      <c r="AA130" s="69"/>
      <c r="AB130" s="69"/>
      <c r="AC130" s="69"/>
      <c r="AD130" s="69"/>
      <c r="AE130" s="69"/>
      <c r="AF130" s="69"/>
      <c r="AG130" s="69"/>
      <c r="AH130" s="69"/>
      <c r="AI130" s="69"/>
      <c r="AJ130" s="69"/>
      <c r="AK130" s="69"/>
      <c r="AL130" s="69"/>
      <c r="AM130" s="69"/>
      <c r="AN130" s="69"/>
      <c r="AO130" s="69"/>
      <c r="AP130" s="69"/>
      <c r="AQ130" s="69"/>
      <c r="AR130" s="69"/>
      <c r="AS130" s="69"/>
      <c r="AT130" s="69"/>
      <c r="AU130" s="69"/>
      <c r="AV130" s="69"/>
      <c r="AW130" s="69"/>
      <c r="AX130" s="69"/>
      <c r="AY130" s="69"/>
      <c r="AZ130" s="69"/>
      <c r="BA130" s="69"/>
      <c r="BB130" s="69"/>
      <c r="BC130" s="69"/>
      <c r="BD130" s="69"/>
      <c r="BE130" s="69"/>
      <c r="BF130" s="69"/>
      <c r="BG130" s="69"/>
      <c r="BH130" s="69"/>
      <c r="BI130" s="69"/>
      <c r="BJ130" s="69"/>
      <c r="BK130" s="69"/>
    </row>
    <row r="131" spans="2:63" x14ac:dyDescent="0.25">
      <c r="B131" s="69"/>
      <c r="C131" s="69"/>
      <c r="D131" s="69"/>
      <c r="E131" s="69"/>
      <c r="F131" s="69"/>
      <c r="G131" s="69"/>
      <c r="H131" s="69"/>
      <c r="I131" s="69"/>
      <c r="J131" s="69"/>
      <c r="K131" s="69"/>
      <c r="L131" s="69"/>
      <c r="M131" s="69"/>
      <c r="N131" s="69"/>
      <c r="O131" s="69"/>
      <c r="P131" s="69"/>
      <c r="Q131" s="69"/>
      <c r="R131" s="69"/>
      <c r="S131" s="69"/>
      <c r="T131" s="69"/>
      <c r="U131" s="69"/>
      <c r="V131" s="69"/>
      <c r="W131" s="69"/>
      <c r="X131" s="69"/>
      <c r="Y131" s="69"/>
      <c r="Z131" s="69"/>
      <c r="AA131" s="69"/>
      <c r="AB131" s="69"/>
      <c r="AC131" s="69"/>
      <c r="AD131" s="69"/>
      <c r="AE131" s="69"/>
      <c r="AF131" s="69"/>
      <c r="AG131" s="69"/>
      <c r="AH131" s="69"/>
      <c r="AI131" s="69"/>
      <c r="AJ131" s="69"/>
      <c r="AK131" s="69"/>
      <c r="AL131" s="69"/>
      <c r="AM131" s="69"/>
      <c r="AN131" s="69"/>
      <c r="AO131" s="69"/>
      <c r="AP131" s="69"/>
      <c r="AQ131" s="69"/>
      <c r="AR131" s="69"/>
      <c r="AS131" s="69"/>
      <c r="AT131" s="69"/>
      <c r="AU131" s="69"/>
      <c r="AV131" s="69"/>
      <c r="AW131" s="69"/>
      <c r="AX131" s="69"/>
      <c r="AY131" s="69"/>
      <c r="AZ131" s="69"/>
      <c r="BA131" s="69"/>
      <c r="BB131" s="69"/>
      <c r="BC131" s="69"/>
      <c r="BD131" s="69"/>
      <c r="BE131" s="69"/>
      <c r="BF131" s="69"/>
      <c r="BG131" s="69"/>
      <c r="BH131" s="69"/>
      <c r="BI131" s="69"/>
      <c r="BJ131" s="69"/>
      <c r="BK131" s="69"/>
    </row>
    <row r="132" spans="2:63" x14ac:dyDescent="0.25">
      <c r="B132" s="69"/>
      <c r="C132" s="69"/>
      <c r="D132" s="69"/>
      <c r="E132" s="69"/>
      <c r="F132" s="69"/>
      <c r="G132" s="69"/>
      <c r="H132" s="69"/>
      <c r="I132" s="69"/>
      <c r="J132" s="69"/>
      <c r="K132" s="69"/>
      <c r="L132" s="69"/>
      <c r="M132" s="69"/>
      <c r="N132" s="69"/>
      <c r="O132" s="69"/>
      <c r="P132" s="69"/>
      <c r="Q132" s="69"/>
      <c r="R132" s="69"/>
      <c r="S132" s="69"/>
      <c r="T132" s="69"/>
      <c r="U132" s="69"/>
      <c r="V132" s="69"/>
      <c r="W132" s="69"/>
      <c r="X132" s="69"/>
      <c r="Y132" s="69"/>
      <c r="Z132" s="69"/>
      <c r="AA132" s="69"/>
      <c r="AB132" s="69"/>
      <c r="AC132" s="69"/>
      <c r="AD132" s="69"/>
      <c r="AE132" s="69"/>
      <c r="AF132" s="69"/>
      <c r="AG132" s="69"/>
      <c r="AH132" s="69"/>
      <c r="AI132" s="69"/>
      <c r="AJ132" s="69"/>
      <c r="AK132" s="69"/>
      <c r="AL132" s="69"/>
      <c r="AM132" s="69"/>
      <c r="AN132" s="69"/>
      <c r="AO132" s="69"/>
      <c r="AP132" s="69"/>
      <c r="AQ132" s="69"/>
      <c r="AR132" s="69"/>
      <c r="AS132" s="69"/>
      <c r="AT132" s="69"/>
      <c r="AU132" s="69"/>
      <c r="AV132" s="69"/>
      <c r="AW132" s="69"/>
      <c r="AX132" s="69"/>
      <c r="AY132" s="69"/>
      <c r="AZ132" s="69"/>
      <c r="BA132" s="69"/>
      <c r="BB132" s="69"/>
      <c r="BC132" s="69"/>
      <c r="BD132" s="69"/>
      <c r="BE132" s="69"/>
      <c r="BF132" s="69"/>
      <c r="BG132" s="69"/>
      <c r="BH132" s="69"/>
      <c r="BI132" s="69"/>
      <c r="BJ132" s="69"/>
      <c r="BK132" s="69"/>
    </row>
    <row r="133" spans="2:63" x14ac:dyDescent="0.25">
      <c r="B133" s="69"/>
      <c r="C133" s="69"/>
      <c r="D133" s="69"/>
      <c r="E133" s="69"/>
      <c r="F133" s="69"/>
      <c r="G133" s="69"/>
      <c r="H133" s="69"/>
      <c r="I133" s="69"/>
      <c r="J133" s="69"/>
      <c r="K133" s="69"/>
      <c r="L133" s="69"/>
      <c r="M133" s="69"/>
      <c r="N133" s="69"/>
      <c r="O133" s="69"/>
      <c r="P133" s="69"/>
      <c r="Q133" s="69"/>
      <c r="R133" s="69"/>
      <c r="S133" s="69"/>
      <c r="T133" s="69"/>
      <c r="U133" s="69"/>
      <c r="V133" s="69"/>
      <c r="W133" s="69"/>
      <c r="X133" s="69"/>
      <c r="Y133" s="69"/>
      <c r="Z133" s="69"/>
      <c r="AA133" s="69"/>
      <c r="AB133" s="69"/>
      <c r="AC133" s="69"/>
      <c r="AD133" s="69"/>
      <c r="AE133" s="69"/>
      <c r="AF133" s="69"/>
      <c r="AG133" s="69"/>
      <c r="AH133" s="69"/>
      <c r="AI133" s="69"/>
      <c r="AJ133" s="69"/>
      <c r="AK133" s="69"/>
      <c r="AL133" s="69"/>
      <c r="AM133" s="69"/>
      <c r="AN133" s="69"/>
      <c r="AO133" s="69"/>
      <c r="AP133" s="69"/>
      <c r="AQ133" s="69"/>
      <c r="AR133" s="69"/>
      <c r="AS133" s="69"/>
      <c r="AT133" s="69"/>
      <c r="AU133" s="69"/>
      <c r="AV133" s="69"/>
      <c r="AW133" s="69"/>
      <c r="AX133" s="69"/>
      <c r="AY133" s="69"/>
      <c r="AZ133" s="69"/>
      <c r="BA133" s="69"/>
      <c r="BB133" s="69"/>
      <c r="BC133" s="69"/>
      <c r="BD133" s="69"/>
      <c r="BE133" s="69"/>
      <c r="BF133" s="69"/>
      <c r="BG133" s="69"/>
      <c r="BH133" s="69"/>
      <c r="BI133" s="69"/>
      <c r="BJ133" s="69"/>
      <c r="BK133" s="69"/>
    </row>
    <row r="134" spans="2:63" x14ac:dyDescent="0.25">
      <c r="B134" s="69"/>
      <c r="C134" s="69"/>
      <c r="D134" s="69"/>
      <c r="E134" s="69"/>
      <c r="F134" s="69"/>
      <c r="G134" s="69"/>
      <c r="H134" s="69"/>
      <c r="I134" s="69"/>
      <c r="J134" s="69"/>
      <c r="K134" s="69"/>
      <c r="L134" s="69"/>
      <c r="M134" s="69"/>
      <c r="N134" s="69"/>
      <c r="O134" s="69"/>
      <c r="P134" s="69"/>
      <c r="Q134" s="69"/>
      <c r="R134" s="69"/>
      <c r="S134" s="69"/>
      <c r="T134" s="69"/>
      <c r="U134" s="69"/>
      <c r="V134" s="69"/>
      <c r="W134" s="69"/>
      <c r="X134" s="69"/>
      <c r="Y134" s="69"/>
      <c r="Z134" s="69"/>
      <c r="AA134" s="69"/>
      <c r="AB134" s="69"/>
      <c r="AC134" s="69"/>
      <c r="AD134" s="69"/>
      <c r="AE134" s="69"/>
      <c r="AF134" s="69"/>
      <c r="AG134" s="69"/>
      <c r="AH134" s="69"/>
      <c r="AI134" s="69"/>
      <c r="AJ134" s="69"/>
      <c r="AK134" s="69"/>
      <c r="AL134" s="69"/>
      <c r="AM134" s="69"/>
      <c r="AN134" s="69"/>
      <c r="AO134" s="69"/>
      <c r="AP134" s="69"/>
      <c r="AQ134" s="69"/>
      <c r="AR134" s="69"/>
      <c r="AS134" s="69"/>
      <c r="AT134" s="69"/>
      <c r="AU134" s="69"/>
      <c r="AV134" s="69"/>
      <c r="AW134" s="69"/>
      <c r="AX134" s="69"/>
      <c r="AY134" s="69"/>
      <c r="AZ134" s="69"/>
      <c r="BA134" s="69"/>
      <c r="BB134" s="69"/>
      <c r="BC134" s="69"/>
      <c r="BD134" s="69"/>
      <c r="BE134" s="69"/>
      <c r="BF134" s="69"/>
      <c r="BG134" s="69"/>
      <c r="BH134" s="69"/>
      <c r="BI134" s="69"/>
      <c r="BJ134" s="69"/>
      <c r="BK134" s="69"/>
    </row>
    <row r="135" spans="2:63" x14ac:dyDescent="0.25">
      <c r="B135" s="69"/>
      <c r="C135" s="69"/>
      <c r="D135" s="69"/>
      <c r="E135" s="69"/>
      <c r="F135" s="69"/>
      <c r="G135" s="69"/>
      <c r="H135" s="69"/>
      <c r="I135" s="69"/>
      <c r="J135" s="69"/>
      <c r="K135" s="69"/>
      <c r="L135" s="69"/>
      <c r="M135" s="69"/>
      <c r="N135" s="69"/>
      <c r="O135" s="69"/>
      <c r="P135" s="69"/>
      <c r="Q135" s="69"/>
      <c r="R135" s="69"/>
      <c r="S135" s="69"/>
      <c r="T135" s="69"/>
      <c r="U135" s="69"/>
      <c r="V135" s="69"/>
      <c r="W135" s="69"/>
      <c r="X135" s="69"/>
      <c r="Y135" s="69"/>
      <c r="Z135" s="69"/>
      <c r="AA135" s="69"/>
      <c r="AB135" s="69"/>
      <c r="AC135" s="69"/>
      <c r="AD135" s="69"/>
      <c r="AE135" s="69"/>
      <c r="AF135" s="69"/>
      <c r="AG135" s="69"/>
      <c r="AH135" s="69"/>
      <c r="AI135" s="69"/>
      <c r="AJ135" s="69"/>
      <c r="AK135" s="69"/>
      <c r="AL135" s="69"/>
      <c r="AM135" s="69"/>
      <c r="AN135" s="69"/>
      <c r="AO135" s="69"/>
      <c r="AP135" s="69"/>
      <c r="AQ135" s="69"/>
      <c r="AR135" s="69"/>
      <c r="AS135" s="69"/>
      <c r="AT135" s="69"/>
      <c r="AU135" s="69"/>
      <c r="AV135" s="69"/>
      <c r="AW135" s="69"/>
      <c r="AX135" s="69"/>
      <c r="AY135" s="69"/>
      <c r="AZ135" s="69"/>
      <c r="BA135" s="69"/>
      <c r="BB135" s="69"/>
      <c r="BC135" s="69"/>
      <c r="BD135" s="69"/>
      <c r="BE135" s="69"/>
      <c r="BF135" s="69"/>
      <c r="BG135" s="69"/>
      <c r="BH135" s="69"/>
      <c r="BI135" s="69"/>
      <c r="BJ135" s="69"/>
      <c r="BK135" s="69"/>
    </row>
    <row r="136" spans="2:63" x14ac:dyDescent="0.25">
      <c r="B136" s="69"/>
      <c r="C136" s="69"/>
      <c r="D136" s="69"/>
      <c r="E136" s="69"/>
      <c r="F136" s="69"/>
      <c r="G136" s="69"/>
      <c r="H136" s="69"/>
      <c r="I136" s="69"/>
      <c r="J136" s="69"/>
      <c r="K136" s="69"/>
      <c r="L136" s="69"/>
      <c r="M136" s="69"/>
      <c r="N136" s="69"/>
      <c r="O136" s="69"/>
      <c r="P136" s="69"/>
      <c r="Q136" s="69"/>
      <c r="R136" s="69"/>
      <c r="S136" s="69"/>
      <c r="T136" s="69"/>
      <c r="U136" s="69"/>
      <c r="V136" s="69"/>
      <c r="W136" s="69"/>
      <c r="X136" s="69"/>
      <c r="Y136" s="69"/>
      <c r="Z136" s="69"/>
      <c r="AA136" s="69"/>
      <c r="AB136" s="69"/>
      <c r="AC136" s="69"/>
      <c r="AD136" s="69"/>
      <c r="AE136" s="69"/>
      <c r="AF136" s="69"/>
      <c r="AG136" s="69"/>
      <c r="AH136" s="69"/>
      <c r="AI136" s="69"/>
      <c r="AJ136" s="69"/>
      <c r="AK136" s="69"/>
      <c r="AL136" s="69"/>
      <c r="AM136" s="69"/>
      <c r="AN136" s="69"/>
      <c r="AO136" s="69"/>
      <c r="AP136" s="69"/>
      <c r="AQ136" s="69"/>
      <c r="AR136" s="69"/>
      <c r="AS136" s="69"/>
      <c r="AT136" s="69"/>
      <c r="AU136" s="69"/>
      <c r="AV136" s="69"/>
      <c r="AW136" s="69"/>
      <c r="AX136" s="69"/>
      <c r="AY136" s="69"/>
      <c r="AZ136" s="69"/>
      <c r="BA136" s="69"/>
      <c r="BB136" s="69"/>
      <c r="BC136" s="69"/>
      <c r="BD136" s="69"/>
      <c r="BE136" s="69"/>
      <c r="BF136" s="69"/>
      <c r="BG136" s="69"/>
      <c r="BH136" s="69"/>
      <c r="BI136" s="69"/>
      <c r="BJ136" s="69"/>
      <c r="BK136" s="69"/>
    </row>
    <row r="137" spans="2:63" x14ac:dyDescent="0.25">
      <c r="B137" s="69"/>
      <c r="C137" s="69"/>
      <c r="D137" s="69"/>
      <c r="E137" s="69"/>
      <c r="F137" s="69"/>
      <c r="G137" s="69"/>
      <c r="H137" s="69"/>
      <c r="I137" s="69"/>
    </row>
    <row r="138" spans="2:63" x14ac:dyDescent="0.25">
      <c r="B138" s="69"/>
      <c r="C138" s="69"/>
      <c r="D138" s="69"/>
      <c r="E138" s="69"/>
      <c r="F138" s="69"/>
      <c r="G138" s="69"/>
      <c r="H138" s="69"/>
      <c r="I138" s="69"/>
    </row>
    <row r="139" spans="2:63" x14ac:dyDescent="0.25">
      <c r="B139" s="69"/>
      <c r="C139" s="69"/>
      <c r="D139" s="69"/>
      <c r="E139" s="69"/>
      <c r="F139" s="69"/>
      <c r="G139" s="69"/>
      <c r="H139" s="69"/>
      <c r="I139" s="69"/>
    </row>
    <row r="140" spans="2:63" x14ac:dyDescent="0.25">
      <c r="B140" s="69"/>
      <c r="C140" s="69"/>
      <c r="D140" s="69"/>
      <c r="E140" s="69"/>
      <c r="F140" s="69"/>
      <c r="G140" s="69"/>
      <c r="H140" s="69"/>
      <c r="I140" s="69"/>
    </row>
  </sheetData>
  <mergeCells count="317">
    <mergeCell ref="B6:D45"/>
    <mergeCell ref="AO6:AT13"/>
    <mergeCell ref="AO14:AT21"/>
    <mergeCell ref="AO22:AT29"/>
    <mergeCell ref="AO30:AT37"/>
    <mergeCell ref="E22:I29"/>
    <mergeCell ref="E38:I45"/>
    <mergeCell ref="J46:O51"/>
    <mergeCell ref="P46:U51"/>
    <mergeCell ref="V46:AA51"/>
    <mergeCell ref="N10:O11"/>
    <mergeCell ref="N12:O13"/>
    <mergeCell ref="R12:S13"/>
    <mergeCell ref="T12:U13"/>
    <mergeCell ref="V6:W7"/>
    <mergeCell ref="X6:Y7"/>
    <mergeCell ref="Z6:AA7"/>
    <mergeCell ref="V8:W9"/>
    <mergeCell ref="X8:Y9"/>
    <mergeCell ref="Z8:AA9"/>
    <mergeCell ref="V10:W11"/>
    <mergeCell ref="X10:Y11"/>
    <mergeCell ref="R6:S7"/>
    <mergeCell ref="T6:U7"/>
    <mergeCell ref="J2:AM4"/>
    <mergeCell ref="E6:I13"/>
    <mergeCell ref="E14:I21"/>
    <mergeCell ref="J6:K7"/>
    <mergeCell ref="AB46:AG51"/>
    <mergeCell ref="AH46:AM51"/>
    <mergeCell ref="P6:Q7"/>
    <mergeCell ref="P12:Q13"/>
    <mergeCell ref="L6:M7"/>
    <mergeCell ref="N6:O7"/>
    <mergeCell ref="N8:O9"/>
    <mergeCell ref="L8:M9"/>
    <mergeCell ref="J8:K9"/>
    <mergeCell ref="J10:K11"/>
    <mergeCell ref="E30:I37"/>
    <mergeCell ref="P8:Q9"/>
    <mergeCell ref="R8:S9"/>
    <mergeCell ref="T8:U9"/>
    <mergeCell ref="P10:Q11"/>
    <mergeCell ref="R10:S11"/>
    <mergeCell ref="T10:U11"/>
    <mergeCell ref="J12:K13"/>
    <mergeCell ref="L10:M11"/>
    <mergeCell ref="L12:M13"/>
    <mergeCell ref="AF6:AG7"/>
    <mergeCell ref="AB8:AC9"/>
    <mergeCell ref="AD8:AE9"/>
    <mergeCell ref="AF8:AG9"/>
    <mergeCell ref="AB10:AC11"/>
    <mergeCell ref="AD10:AE11"/>
    <mergeCell ref="AF10:AG11"/>
    <mergeCell ref="Z10:AA11"/>
    <mergeCell ref="V12:W13"/>
    <mergeCell ref="X12:Y13"/>
    <mergeCell ref="Z12:AA13"/>
    <mergeCell ref="AB6:AC7"/>
    <mergeCell ref="AD6:AE7"/>
    <mergeCell ref="AB12:AC13"/>
    <mergeCell ref="AD12:AE13"/>
    <mergeCell ref="AF12:AG13"/>
    <mergeCell ref="AB14:AC15"/>
    <mergeCell ref="AD14:AE15"/>
    <mergeCell ref="AF14:AG15"/>
    <mergeCell ref="AB16:AC17"/>
    <mergeCell ref="AD16:AE17"/>
    <mergeCell ref="AF16:AG17"/>
    <mergeCell ref="V20:W21"/>
    <mergeCell ref="X20:Y21"/>
    <mergeCell ref="Z20:AA21"/>
    <mergeCell ref="V14:W15"/>
    <mergeCell ref="X14:Y15"/>
    <mergeCell ref="Z14:AA15"/>
    <mergeCell ref="V16:W17"/>
    <mergeCell ref="X16:Y17"/>
    <mergeCell ref="Z16:AA17"/>
    <mergeCell ref="AB18:AC19"/>
    <mergeCell ref="AD18:AE19"/>
    <mergeCell ref="V18:W19"/>
    <mergeCell ref="X18:Y19"/>
    <mergeCell ref="Z18:AA19"/>
    <mergeCell ref="AF18:AG19"/>
    <mergeCell ref="AB20:AC21"/>
    <mergeCell ref="AD20:AE21"/>
    <mergeCell ref="AF20:AG21"/>
    <mergeCell ref="AB26:AC27"/>
    <mergeCell ref="AD26:AE27"/>
    <mergeCell ref="AF26:AG27"/>
    <mergeCell ref="AB28:AC29"/>
    <mergeCell ref="AD28:AE29"/>
    <mergeCell ref="AF28:AG29"/>
    <mergeCell ref="AB22:AC23"/>
    <mergeCell ref="AD22:AE23"/>
    <mergeCell ref="AF22:AG23"/>
    <mergeCell ref="AB24:AC25"/>
    <mergeCell ref="AD24:AE25"/>
    <mergeCell ref="AF24:AG25"/>
    <mergeCell ref="AB34:AC35"/>
    <mergeCell ref="AD34:AE35"/>
    <mergeCell ref="AF34:AG35"/>
    <mergeCell ref="AB36:AC37"/>
    <mergeCell ref="AD36:AE37"/>
    <mergeCell ref="AF36:AG37"/>
    <mergeCell ref="AB30:AC31"/>
    <mergeCell ref="AD30:AE31"/>
    <mergeCell ref="AF30:AG31"/>
    <mergeCell ref="AB32:AC33"/>
    <mergeCell ref="AD32:AE33"/>
    <mergeCell ref="AF32:AG33"/>
    <mergeCell ref="AB42:AC43"/>
    <mergeCell ref="AD42:AE43"/>
    <mergeCell ref="AF42:AG43"/>
    <mergeCell ref="AB44:AC45"/>
    <mergeCell ref="AD44:AE45"/>
    <mergeCell ref="AF44:AG45"/>
    <mergeCell ref="AB38:AC39"/>
    <mergeCell ref="AD38:AE39"/>
    <mergeCell ref="AF38:AG39"/>
    <mergeCell ref="AB40:AC41"/>
    <mergeCell ref="AD40:AE41"/>
    <mergeCell ref="AF40:AG41"/>
    <mergeCell ref="AH10:AI11"/>
    <mergeCell ref="AJ10:AK11"/>
    <mergeCell ref="AL10:AM11"/>
    <mergeCell ref="AH12:AI13"/>
    <mergeCell ref="AJ12:AK13"/>
    <mergeCell ref="AL12:AM13"/>
    <mergeCell ref="AH6:AI7"/>
    <mergeCell ref="AJ6:AK7"/>
    <mergeCell ref="AL6:AM7"/>
    <mergeCell ref="AH8:AI9"/>
    <mergeCell ref="AJ8:AK9"/>
    <mergeCell ref="AL8:AM9"/>
    <mergeCell ref="AH18:AI19"/>
    <mergeCell ref="AJ18:AK19"/>
    <mergeCell ref="AL18:AM19"/>
    <mergeCell ref="AH20:AI21"/>
    <mergeCell ref="AJ20:AK21"/>
    <mergeCell ref="AL20:AM21"/>
    <mergeCell ref="AH14:AI15"/>
    <mergeCell ref="AJ14:AK15"/>
    <mergeCell ref="AL14:AM15"/>
    <mergeCell ref="AH16:AI17"/>
    <mergeCell ref="AJ16:AK17"/>
    <mergeCell ref="AL16:AM17"/>
    <mergeCell ref="AH26:AI27"/>
    <mergeCell ref="AJ26:AK27"/>
    <mergeCell ref="AL26:AM27"/>
    <mergeCell ref="AH28:AI29"/>
    <mergeCell ref="AJ28:AK29"/>
    <mergeCell ref="AL28:AM29"/>
    <mergeCell ref="AH22:AI23"/>
    <mergeCell ref="AJ22:AK23"/>
    <mergeCell ref="AL22:AM23"/>
    <mergeCell ref="AH24:AI25"/>
    <mergeCell ref="AJ24:AK25"/>
    <mergeCell ref="AL24:AM25"/>
    <mergeCell ref="AH34:AI35"/>
    <mergeCell ref="AJ34:AK35"/>
    <mergeCell ref="AL34:AM35"/>
    <mergeCell ref="AH36:AI37"/>
    <mergeCell ref="AJ36:AK37"/>
    <mergeCell ref="AL36:AM37"/>
    <mergeCell ref="AH30:AI31"/>
    <mergeCell ref="AJ30:AK31"/>
    <mergeCell ref="AL30:AM31"/>
    <mergeCell ref="AH32:AI33"/>
    <mergeCell ref="AJ32:AK33"/>
    <mergeCell ref="AL32:AM33"/>
    <mergeCell ref="AH42:AI43"/>
    <mergeCell ref="AJ42:AK43"/>
    <mergeCell ref="AL42:AM43"/>
    <mergeCell ref="AH44:AI45"/>
    <mergeCell ref="AJ44:AK45"/>
    <mergeCell ref="AL44:AM45"/>
    <mergeCell ref="AH38:AI39"/>
    <mergeCell ref="AJ38:AK39"/>
    <mergeCell ref="AL38:AM39"/>
    <mergeCell ref="AH40:AI41"/>
    <mergeCell ref="AJ40:AK41"/>
    <mergeCell ref="AL40:AM41"/>
    <mergeCell ref="J18:K19"/>
    <mergeCell ref="L18:M19"/>
    <mergeCell ref="N18:O19"/>
    <mergeCell ref="J20:K21"/>
    <mergeCell ref="L20:M21"/>
    <mergeCell ref="N20:O21"/>
    <mergeCell ref="J14:K15"/>
    <mergeCell ref="L14:M15"/>
    <mergeCell ref="N14:O15"/>
    <mergeCell ref="J16:K17"/>
    <mergeCell ref="L16:M17"/>
    <mergeCell ref="N16:O17"/>
    <mergeCell ref="P18:Q19"/>
    <mergeCell ref="R18:S19"/>
    <mergeCell ref="T18:U19"/>
    <mergeCell ref="P20:Q21"/>
    <mergeCell ref="R20:S21"/>
    <mergeCell ref="T20:U21"/>
    <mergeCell ref="P14:Q15"/>
    <mergeCell ref="R14:S15"/>
    <mergeCell ref="T14:U15"/>
    <mergeCell ref="P16:Q17"/>
    <mergeCell ref="R16:S17"/>
    <mergeCell ref="T16:U17"/>
    <mergeCell ref="J26:K27"/>
    <mergeCell ref="L26:M27"/>
    <mergeCell ref="N26:O27"/>
    <mergeCell ref="J28:K29"/>
    <mergeCell ref="L28:M29"/>
    <mergeCell ref="N28:O29"/>
    <mergeCell ref="J22:K23"/>
    <mergeCell ref="L22:M23"/>
    <mergeCell ref="N22:O23"/>
    <mergeCell ref="J24:K25"/>
    <mergeCell ref="L24:M25"/>
    <mergeCell ref="N24:O25"/>
    <mergeCell ref="P26:Q27"/>
    <mergeCell ref="R26:S27"/>
    <mergeCell ref="T26:U27"/>
    <mergeCell ref="P28:Q29"/>
    <mergeCell ref="R28:S29"/>
    <mergeCell ref="T28:U29"/>
    <mergeCell ref="P22:Q23"/>
    <mergeCell ref="R22:S23"/>
    <mergeCell ref="T22:U23"/>
    <mergeCell ref="P24:Q25"/>
    <mergeCell ref="R24:S25"/>
    <mergeCell ref="T24:U25"/>
    <mergeCell ref="V26:W27"/>
    <mergeCell ref="X26:Y27"/>
    <mergeCell ref="Z26:AA27"/>
    <mergeCell ref="V28:W29"/>
    <mergeCell ref="X28:Y29"/>
    <mergeCell ref="Z28:AA29"/>
    <mergeCell ref="V22:W23"/>
    <mergeCell ref="X22:Y23"/>
    <mergeCell ref="Z22:AA23"/>
    <mergeCell ref="V24:W25"/>
    <mergeCell ref="X24:Y25"/>
    <mergeCell ref="Z24:AA25"/>
    <mergeCell ref="V34:W35"/>
    <mergeCell ref="X34:Y35"/>
    <mergeCell ref="Z34:AA35"/>
    <mergeCell ref="V36:W37"/>
    <mergeCell ref="X36:Y37"/>
    <mergeCell ref="Z36:AA37"/>
    <mergeCell ref="V30:W31"/>
    <mergeCell ref="X30:Y31"/>
    <mergeCell ref="Z30:AA31"/>
    <mergeCell ref="V32:W33"/>
    <mergeCell ref="X32:Y33"/>
    <mergeCell ref="Z32:AA33"/>
    <mergeCell ref="P34:Q35"/>
    <mergeCell ref="R34:S35"/>
    <mergeCell ref="T34:U35"/>
    <mergeCell ref="P36:Q37"/>
    <mergeCell ref="R36:S37"/>
    <mergeCell ref="T36:U37"/>
    <mergeCell ref="P30:Q31"/>
    <mergeCell ref="R30:S31"/>
    <mergeCell ref="T30:U31"/>
    <mergeCell ref="P32:Q33"/>
    <mergeCell ref="R32:S33"/>
    <mergeCell ref="T32:U33"/>
    <mergeCell ref="V42:W43"/>
    <mergeCell ref="X42:Y43"/>
    <mergeCell ref="Z42:AA43"/>
    <mergeCell ref="V44:W45"/>
    <mergeCell ref="X44:Y45"/>
    <mergeCell ref="Z44:AA45"/>
    <mergeCell ref="V38:W39"/>
    <mergeCell ref="X38:Y39"/>
    <mergeCell ref="Z38:AA39"/>
    <mergeCell ref="V40:W41"/>
    <mergeCell ref="X40:Y41"/>
    <mergeCell ref="Z40:AA41"/>
    <mergeCell ref="N40:O41"/>
    <mergeCell ref="J34:K35"/>
    <mergeCell ref="L34:M35"/>
    <mergeCell ref="N34:O35"/>
    <mergeCell ref="J36:K37"/>
    <mergeCell ref="L36:M37"/>
    <mergeCell ref="N36:O37"/>
    <mergeCell ref="J30:K31"/>
    <mergeCell ref="L30:M31"/>
    <mergeCell ref="N30:O31"/>
    <mergeCell ref="J32:K33"/>
    <mergeCell ref="L32:M33"/>
    <mergeCell ref="N32:O33"/>
    <mergeCell ref="B2:I4"/>
    <mergeCell ref="P42:Q43"/>
    <mergeCell ref="R42:S43"/>
    <mergeCell ref="T42:U43"/>
    <mergeCell ref="P44:Q45"/>
    <mergeCell ref="R44:S45"/>
    <mergeCell ref="T44:U45"/>
    <mergeCell ref="P38:Q39"/>
    <mergeCell ref="R38:S39"/>
    <mergeCell ref="T38:U39"/>
    <mergeCell ref="P40:Q41"/>
    <mergeCell ref="R40:S41"/>
    <mergeCell ref="T40:U41"/>
    <mergeCell ref="J42:K43"/>
    <mergeCell ref="L42:M43"/>
    <mergeCell ref="N42:O43"/>
    <mergeCell ref="J44:K45"/>
    <mergeCell ref="L44:M45"/>
    <mergeCell ref="N44:O45"/>
    <mergeCell ref="J38:K39"/>
    <mergeCell ref="L38:M39"/>
    <mergeCell ref="N38:O39"/>
    <mergeCell ref="J40:K41"/>
    <mergeCell ref="L40:M41"/>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tabColor rgb="FFFFFF00"/>
  </sheetPr>
  <dimension ref="A1:CM248"/>
  <sheetViews>
    <sheetView topLeftCell="P12" zoomScale="60" zoomScaleNormal="60" workbookViewId="0">
      <selection activeCell="E6" sqref="E6:I15"/>
    </sheetView>
  </sheetViews>
  <sheetFormatPr baseColWidth="10" defaultColWidth="11.42578125" defaultRowHeight="15" x14ac:dyDescent="0.25"/>
  <cols>
    <col min="2" max="18" width="5.7109375" customWidth="1"/>
    <col min="19" max="19" width="8.42578125" customWidth="1"/>
    <col min="20" max="23" width="5.7109375" customWidth="1"/>
    <col min="24" max="24" width="8.42578125" customWidth="1"/>
    <col min="25" max="26" width="5.7109375" customWidth="1"/>
    <col min="27" max="27" width="10.7109375" customWidth="1"/>
    <col min="28" max="28" width="5.7109375" customWidth="1"/>
    <col min="29" max="29" width="7.42578125" customWidth="1"/>
    <col min="30" max="33" width="5.7109375" customWidth="1"/>
    <col min="34" max="34" width="8.42578125" customWidth="1"/>
    <col min="35" max="39" width="5.7109375" customWidth="1"/>
    <col min="41" max="46" width="5.7109375" customWidth="1"/>
  </cols>
  <sheetData>
    <row r="1" spans="1:91" x14ac:dyDescent="0.25">
      <c r="A1" s="69"/>
      <c r="B1" s="69"/>
      <c r="C1" s="69"/>
      <c r="D1" s="69"/>
      <c r="E1" s="69"/>
      <c r="F1" s="69"/>
      <c r="G1" s="69"/>
      <c r="H1" s="69"/>
      <c r="I1" s="69"/>
      <c r="J1" s="69"/>
      <c r="K1" s="69"/>
      <c r="L1" s="69"/>
      <c r="M1" s="69"/>
      <c r="N1" s="69"/>
      <c r="O1" s="69"/>
      <c r="P1" s="69"/>
      <c r="Q1" s="69"/>
      <c r="R1" s="69"/>
      <c r="S1" s="69"/>
      <c r="T1" s="69"/>
      <c r="U1" s="69"/>
      <c r="V1" s="69"/>
      <c r="W1" s="69"/>
      <c r="X1" s="69"/>
      <c r="Y1" s="69"/>
      <c r="Z1" s="69"/>
      <c r="AA1" s="69"/>
      <c r="AB1" s="69"/>
      <c r="AC1" s="69"/>
      <c r="AD1" s="69"/>
      <c r="AE1" s="69"/>
      <c r="AF1" s="69"/>
      <c r="AG1" s="69"/>
      <c r="AH1" s="69"/>
      <c r="AI1" s="69"/>
      <c r="AJ1" s="69"/>
      <c r="AK1" s="69"/>
      <c r="AL1" s="69"/>
      <c r="AM1" s="69"/>
      <c r="AN1" s="69"/>
      <c r="AO1" s="69"/>
      <c r="AP1" s="69"/>
      <c r="AQ1" s="69"/>
      <c r="AR1" s="69"/>
      <c r="AS1" s="69"/>
      <c r="AT1" s="69"/>
      <c r="AU1" s="69"/>
      <c r="AV1" s="69"/>
      <c r="AW1" s="69"/>
      <c r="AX1" s="69"/>
      <c r="AY1" s="69"/>
      <c r="AZ1" s="69"/>
      <c r="BA1" s="69"/>
      <c r="BB1" s="69"/>
      <c r="BC1" s="69"/>
      <c r="BD1" s="69"/>
      <c r="BE1" s="69"/>
      <c r="BF1" s="69"/>
      <c r="BG1" s="69"/>
      <c r="BH1" s="69"/>
      <c r="BI1" s="69"/>
      <c r="BJ1" s="69"/>
      <c r="BK1" s="69"/>
      <c r="BL1" s="69"/>
      <c r="BM1" s="69"/>
      <c r="BN1" s="69"/>
      <c r="BO1" s="69"/>
      <c r="BP1" s="69"/>
      <c r="BQ1" s="69"/>
      <c r="BR1" s="69"/>
      <c r="BS1" s="69"/>
      <c r="BT1" s="69"/>
      <c r="BU1" s="69"/>
      <c r="BV1" s="69"/>
      <c r="BW1" s="69"/>
      <c r="BX1" s="69"/>
      <c r="BY1" s="69"/>
      <c r="BZ1" s="69"/>
      <c r="CA1" s="69"/>
      <c r="CB1" s="69"/>
      <c r="CC1" s="69"/>
      <c r="CD1" s="69"/>
      <c r="CE1" s="69"/>
      <c r="CF1" s="69"/>
      <c r="CG1" s="69"/>
      <c r="CH1" s="69"/>
      <c r="CI1" s="69"/>
      <c r="CJ1" s="69"/>
      <c r="CK1" s="69"/>
      <c r="CL1" s="69"/>
      <c r="CM1" s="69"/>
    </row>
    <row r="2" spans="1:91" ht="18" customHeight="1" x14ac:dyDescent="0.25">
      <c r="A2" s="69"/>
      <c r="B2" s="1827" t="s">
        <v>755</v>
      </c>
      <c r="C2" s="1828"/>
      <c r="D2" s="1828"/>
      <c r="E2" s="1828"/>
      <c r="F2" s="1828"/>
      <c r="G2" s="1828"/>
      <c r="H2" s="1828"/>
      <c r="I2" s="1828"/>
      <c r="J2" s="1749" t="s">
        <v>24</v>
      </c>
      <c r="K2" s="1749"/>
      <c r="L2" s="1749"/>
      <c r="M2" s="1749"/>
      <c r="N2" s="1749"/>
      <c r="O2" s="1749"/>
      <c r="P2" s="1749"/>
      <c r="Q2" s="1749"/>
      <c r="R2" s="1749"/>
      <c r="S2" s="1749"/>
      <c r="T2" s="1749"/>
      <c r="U2" s="1749"/>
      <c r="V2" s="1749"/>
      <c r="W2" s="1749"/>
      <c r="X2" s="1749"/>
      <c r="Y2" s="1749"/>
      <c r="Z2" s="1749"/>
      <c r="AA2" s="1749"/>
      <c r="AB2" s="1749"/>
      <c r="AC2" s="1749"/>
      <c r="AD2" s="1749"/>
      <c r="AE2" s="1749"/>
      <c r="AF2" s="1749"/>
      <c r="AG2" s="1749"/>
      <c r="AH2" s="1749"/>
      <c r="AI2" s="1749"/>
      <c r="AJ2" s="1749"/>
      <c r="AK2" s="1749"/>
      <c r="AL2" s="1749"/>
      <c r="AM2" s="1749"/>
      <c r="AN2" s="69"/>
      <c r="AO2" s="69"/>
      <c r="AP2" s="69"/>
      <c r="AQ2" s="69"/>
      <c r="AR2" s="69"/>
      <c r="AS2" s="69"/>
      <c r="AT2" s="69"/>
      <c r="AU2" s="69"/>
      <c r="AV2" s="69"/>
      <c r="AW2" s="69"/>
      <c r="AX2" s="69"/>
      <c r="AY2" s="69"/>
      <c r="AZ2" s="69"/>
      <c r="BA2" s="69"/>
      <c r="BB2" s="69"/>
      <c r="BC2" s="69"/>
      <c r="BD2" s="69"/>
      <c r="BE2" s="69"/>
      <c r="BF2" s="69"/>
      <c r="BG2" s="69"/>
      <c r="BH2" s="69"/>
      <c r="BI2" s="69"/>
      <c r="BJ2" s="69"/>
      <c r="BK2" s="69"/>
      <c r="BL2" s="69"/>
      <c r="BM2" s="69"/>
      <c r="BN2" s="69"/>
      <c r="BO2" s="69"/>
      <c r="BP2" s="69"/>
      <c r="BQ2" s="69"/>
      <c r="BR2" s="69"/>
      <c r="BS2" s="69"/>
      <c r="BT2" s="69"/>
      <c r="BU2" s="69"/>
      <c r="BV2" s="69"/>
      <c r="BW2" s="69"/>
      <c r="BX2" s="69"/>
      <c r="BY2" s="69"/>
      <c r="BZ2" s="69"/>
      <c r="CA2" s="69"/>
      <c r="CB2" s="69"/>
      <c r="CC2" s="69"/>
      <c r="CD2" s="69"/>
      <c r="CE2" s="69"/>
      <c r="CF2" s="69"/>
      <c r="CG2" s="69"/>
      <c r="CH2" s="69"/>
      <c r="CI2" s="69"/>
      <c r="CJ2" s="69"/>
      <c r="CK2" s="69"/>
      <c r="CL2" s="69"/>
      <c r="CM2" s="69"/>
    </row>
    <row r="3" spans="1:91" ht="18.75" customHeight="1" x14ac:dyDescent="0.25">
      <c r="A3" s="69"/>
      <c r="B3" s="1828"/>
      <c r="C3" s="1828"/>
      <c r="D3" s="1828"/>
      <c r="E3" s="1828"/>
      <c r="F3" s="1828"/>
      <c r="G3" s="1828"/>
      <c r="H3" s="1828"/>
      <c r="I3" s="1828"/>
      <c r="J3" s="1749"/>
      <c r="K3" s="1749"/>
      <c r="L3" s="1749"/>
      <c r="M3" s="1749"/>
      <c r="N3" s="1749"/>
      <c r="O3" s="1749"/>
      <c r="P3" s="1749"/>
      <c r="Q3" s="1749"/>
      <c r="R3" s="1749"/>
      <c r="S3" s="1749"/>
      <c r="T3" s="1749"/>
      <c r="U3" s="1749"/>
      <c r="V3" s="1749"/>
      <c r="W3" s="1749"/>
      <c r="X3" s="1749"/>
      <c r="Y3" s="1749"/>
      <c r="Z3" s="1749"/>
      <c r="AA3" s="1749"/>
      <c r="AB3" s="1749"/>
      <c r="AC3" s="1749"/>
      <c r="AD3" s="1749"/>
      <c r="AE3" s="1749"/>
      <c r="AF3" s="1749"/>
      <c r="AG3" s="1749"/>
      <c r="AH3" s="1749"/>
      <c r="AI3" s="1749"/>
      <c r="AJ3" s="1749"/>
      <c r="AK3" s="1749"/>
      <c r="AL3" s="1749"/>
      <c r="AM3" s="1749"/>
      <c r="AN3" s="69"/>
      <c r="AO3" s="69"/>
      <c r="AP3" s="69"/>
      <c r="AQ3" s="69"/>
      <c r="AR3" s="69"/>
      <c r="AS3" s="69"/>
      <c r="AT3" s="69"/>
      <c r="AU3" s="69"/>
      <c r="AV3" s="69"/>
      <c r="AW3" s="69"/>
      <c r="AX3" s="69"/>
      <c r="AY3" s="69"/>
      <c r="AZ3" s="69"/>
      <c r="BA3" s="69"/>
      <c r="BB3" s="69"/>
      <c r="BC3" s="69"/>
      <c r="BD3" s="69"/>
      <c r="BE3" s="69"/>
      <c r="BF3" s="69"/>
      <c r="BG3" s="69"/>
      <c r="BH3" s="69"/>
      <c r="BI3" s="69"/>
      <c r="BJ3" s="69"/>
      <c r="BK3" s="69"/>
      <c r="BL3" s="69"/>
      <c r="BM3" s="69"/>
      <c r="BN3" s="69"/>
      <c r="BO3" s="69"/>
      <c r="BP3" s="69"/>
      <c r="BQ3" s="69"/>
      <c r="BR3" s="69"/>
      <c r="BS3" s="69"/>
      <c r="BT3" s="69"/>
      <c r="BU3" s="69"/>
      <c r="BV3" s="69"/>
      <c r="BW3" s="69"/>
      <c r="BX3" s="69"/>
      <c r="BY3" s="69"/>
      <c r="BZ3" s="69"/>
      <c r="CA3" s="69"/>
      <c r="CB3" s="69"/>
      <c r="CC3" s="69"/>
      <c r="CD3" s="69"/>
      <c r="CE3" s="69"/>
      <c r="CF3" s="69"/>
      <c r="CG3" s="69"/>
      <c r="CH3" s="69"/>
      <c r="CI3" s="69"/>
      <c r="CJ3" s="69"/>
      <c r="CK3" s="69"/>
      <c r="CL3" s="69"/>
      <c r="CM3" s="69"/>
    </row>
    <row r="4" spans="1:91" ht="15" customHeight="1" x14ac:dyDescent="0.25">
      <c r="A4" s="69"/>
      <c r="B4" s="1828"/>
      <c r="C4" s="1828"/>
      <c r="D4" s="1828"/>
      <c r="E4" s="1828"/>
      <c r="F4" s="1828"/>
      <c r="G4" s="1828"/>
      <c r="H4" s="1828"/>
      <c r="I4" s="1828"/>
      <c r="J4" s="1749"/>
      <c r="K4" s="1749"/>
      <c r="L4" s="1749"/>
      <c r="M4" s="1749"/>
      <c r="N4" s="1749"/>
      <c r="O4" s="1749"/>
      <c r="P4" s="1749"/>
      <c r="Q4" s="1749"/>
      <c r="R4" s="1749"/>
      <c r="S4" s="1749"/>
      <c r="T4" s="1749"/>
      <c r="U4" s="1749"/>
      <c r="V4" s="1749"/>
      <c r="W4" s="1749"/>
      <c r="X4" s="1749"/>
      <c r="Y4" s="1749"/>
      <c r="Z4" s="1749"/>
      <c r="AA4" s="1749"/>
      <c r="AB4" s="1749"/>
      <c r="AC4" s="1749"/>
      <c r="AD4" s="1749"/>
      <c r="AE4" s="1749"/>
      <c r="AF4" s="1749"/>
      <c r="AG4" s="1749"/>
      <c r="AH4" s="1749"/>
      <c r="AI4" s="1749"/>
      <c r="AJ4" s="1749"/>
      <c r="AK4" s="1749"/>
      <c r="AL4" s="1749"/>
      <c r="AM4" s="1749"/>
      <c r="AN4" s="69"/>
      <c r="AO4" s="69"/>
      <c r="AP4" s="69"/>
      <c r="AQ4" s="69"/>
      <c r="AR4" s="69"/>
      <c r="AS4" s="69"/>
      <c r="AT4" s="69"/>
      <c r="AU4" s="69"/>
      <c r="AV4" s="69"/>
      <c r="AW4" s="69"/>
      <c r="AX4" s="69"/>
      <c r="AY4" s="69"/>
      <c r="AZ4" s="69"/>
      <c r="BA4" s="69"/>
      <c r="BB4" s="69"/>
      <c r="BC4" s="69"/>
      <c r="BD4" s="69"/>
      <c r="BE4" s="69"/>
      <c r="BF4" s="69"/>
      <c r="BG4" s="69"/>
      <c r="BH4" s="69"/>
      <c r="BI4" s="69"/>
      <c r="BJ4" s="69"/>
      <c r="BK4" s="69"/>
      <c r="BL4" s="69"/>
      <c r="BM4" s="69"/>
      <c r="BN4" s="69"/>
      <c r="BO4" s="69"/>
      <c r="BP4" s="69"/>
      <c r="BQ4" s="69"/>
      <c r="BR4" s="69"/>
      <c r="BS4" s="69"/>
      <c r="BT4" s="69"/>
      <c r="BU4" s="69"/>
      <c r="BV4" s="69"/>
      <c r="BW4" s="69"/>
      <c r="BX4" s="69"/>
      <c r="BY4" s="69"/>
      <c r="BZ4" s="69"/>
      <c r="CA4" s="69"/>
      <c r="CB4" s="69"/>
      <c r="CC4" s="69"/>
      <c r="CD4" s="69"/>
      <c r="CE4" s="69"/>
      <c r="CF4" s="69"/>
      <c r="CG4" s="69"/>
      <c r="CH4" s="69"/>
      <c r="CI4" s="69"/>
      <c r="CJ4" s="69"/>
      <c r="CK4" s="69"/>
      <c r="CL4" s="69"/>
      <c r="CM4" s="69"/>
    </row>
    <row r="5" spans="1:91" ht="15.75" thickBot="1" x14ac:dyDescent="0.3">
      <c r="A5" s="69"/>
      <c r="B5" s="69"/>
      <c r="C5" s="69"/>
      <c r="D5" s="69"/>
      <c r="E5" s="69"/>
      <c r="F5" s="69"/>
      <c r="G5" s="69"/>
      <c r="H5" s="69"/>
      <c r="I5" s="69"/>
      <c r="J5" s="69"/>
      <c r="K5" s="69"/>
      <c r="L5" s="69"/>
      <c r="M5" s="69"/>
      <c r="N5" s="69"/>
      <c r="O5" s="69"/>
      <c r="P5" s="69"/>
      <c r="Q5" s="69"/>
      <c r="R5" s="69"/>
      <c r="S5" s="69"/>
      <c r="T5" s="69"/>
      <c r="U5" s="69"/>
      <c r="V5" s="69"/>
      <c r="W5" s="69"/>
      <c r="X5" s="69"/>
      <c r="Y5" s="69"/>
      <c r="Z5" s="69"/>
      <c r="AA5" s="69"/>
      <c r="AB5" s="69"/>
      <c r="AC5" s="69"/>
      <c r="AD5" s="69"/>
      <c r="AE5" s="69"/>
      <c r="AF5" s="69"/>
      <c r="AG5" s="69"/>
      <c r="AH5" s="69"/>
      <c r="AI5" s="69"/>
      <c r="AJ5" s="69"/>
      <c r="AK5" s="69"/>
      <c r="AL5" s="69"/>
      <c r="AM5" s="69"/>
      <c r="AN5" s="69"/>
      <c r="AO5" s="69"/>
      <c r="AP5" s="69"/>
      <c r="AQ5" s="69"/>
      <c r="AR5" s="69"/>
      <c r="AS5" s="69"/>
      <c r="AT5" s="69"/>
      <c r="AU5" s="69"/>
      <c r="AV5" s="69"/>
      <c r="AW5" s="69"/>
      <c r="AX5" s="69"/>
      <c r="AY5" s="69"/>
      <c r="AZ5" s="69"/>
      <c r="BA5" s="69"/>
      <c r="BB5" s="69"/>
      <c r="BC5" s="69"/>
      <c r="BD5" s="69"/>
      <c r="BE5" s="69"/>
      <c r="BF5" s="69"/>
      <c r="BG5" s="69"/>
      <c r="BH5" s="69"/>
      <c r="BI5" s="69"/>
      <c r="BJ5" s="69"/>
      <c r="BK5" s="69"/>
      <c r="BL5" s="69"/>
      <c r="BM5" s="69"/>
      <c r="BN5" s="69"/>
      <c r="BO5" s="69"/>
      <c r="BP5" s="69"/>
      <c r="BQ5" s="69"/>
      <c r="BR5" s="69"/>
      <c r="BS5" s="69"/>
      <c r="BT5" s="69"/>
      <c r="BU5" s="69"/>
    </row>
    <row r="6" spans="1:91" ht="15" customHeight="1" x14ac:dyDescent="0.25">
      <c r="A6" s="69"/>
      <c r="B6" s="1760" t="s">
        <v>66</v>
      </c>
      <c r="C6" s="1760"/>
      <c r="D6" s="1761"/>
      <c r="E6" s="1798" t="s">
        <v>745</v>
      </c>
      <c r="F6" s="1799"/>
      <c r="G6" s="1799"/>
      <c r="H6" s="1799"/>
      <c r="I6" s="1800"/>
      <c r="J6" s="32" t="e">
        <f>IF(AND(#REF!="Muy Alta",#REF!="Leve"),CONCATENATE("R1C",#REF!),"")</f>
        <v>#REF!</v>
      </c>
      <c r="K6" s="33" t="e">
        <f>IF(AND(#REF!="Muy Alta",#REF!="Leve"),CONCATENATE("R1C",#REF!),"")</f>
        <v>#REF!</v>
      </c>
      <c r="L6" s="33" t="e">
        <f>IF(AND(#REF!="Muy Alta",#REF!="Leve"),CONCATENATE("R1C",#REF!),"")</f>
        <v>#REF!</v>
      </c>
      <c r="M6" s="33" t="e">
        <f>IF(AND(#REF!="Muy Alta",#REF!="Leve"),CONCATENATE("R1C",#REF!),"")</f>
        <v>#REF!</v>
      </c>
      <c r="N6" s="33" t="e">
        <f>IF(AND(#REF!="Muy Alta",#REF!="Leve"),CONCATENATE("R1C",#REF!),"")</f>
        <v>#REF!</v>
      </c>
      <c r="O6" s="34" t="e">
        <f>IF(AND(#REF!="Muy Alta",#REF!="Leve"),CONCATENATE("R1C",#REF!),"")</f>
        <v>#REF!</v>
      </c>
      <c r="P6" s="32" t="e">
        <f>IF(AND(#REF!="Muy Alta",#REF!="Menor"),CONCATENATE("R1C",#REF!),"")</f>
        <v>#REF!</v>
      </c>
      <c r="Q6" s="33" t="e">
        <f>IF(AND(#REF!="Muy Alta",#REF!="Menor"),CONCATENATE("R1C",#REF!),"")</f>
        <v>#REF!</v>
      </c>
      <c r="R6" s="33" t="e">
        <f>IF(AND(#REF!="Muy Alta",#REF!="Menor"),CONCATENATE("R1C",#REF!),"")</f>
        <v>#REF!</v>
      </c>
      <c r="S6" s="33" t="e">
        <f>IF(AND(#REF!="Muy Alta",#REF!="Menor"),CONCATENATE("R1C",#REF!),"")</f>
        <v>#REF!</v>
      </c>
      <c r="T6" s="33" t="e">
        <f>IF(AND(#REF!="Muy Alta",#REF!="Menor"),CONCATENATE("R1C",#REF!),"")</f>
        <v>#REF!</v>
      </c>
      <c r="U6" s="34" t="e">
        <f>IF(AND(#REF!="Muy Alta",#REF!="Menor"),CONCATENATE("R1C",#REF!),"")</f>
        <v>#REF!</v>
      </c>
      <c r="V6" s="32" t="e">
        <f>IF(AND(#REF!="Muy Alta",#REF!="Moderado"),CONCATENATE("R1C",#REF!),"")</f>
        <v>#REF!</v>
      </c>
      <c r="W6" s="33" t="e">
        <f>IF(AND(#REF!="Muy Alta",#REF!="Moderado"),CONCATENATE("R1C",#REF!),"")</f>
        <v>#REF!</v>
      </c>
      <c r="X6" s="33" t="e">
        <f>IF(AND(#REF!="Muy Alta",#REF!="Moderado"),CONCATENATE("R1C",#REF!),"")</f>
        <v>#REF!</v>
      </c>
      <c r="Y6" s="33" t="e">
        <f>IF(AND(#REF!="Muy Alta",#REF!="Moderado"),CONCATENATE("R1C",#REF!),"")</f>
        <v>#REF!</v>
      </c>
      <c r="Z6" s="33" t="e">
        <f>IF(AND(#REF!="Muy Alta",#REF!="Moderado"),CONCATENATE("R1C",#REF!),"")</f>
        <v>#REF!</v>
      </c>
      <c r="AA6" s="34" t="e">
        <f>IF(AND(#REF!="Muy Alta",#REF!="Moderado"),CONCATENATE("R1C",#REF!),"")</f>
        <v>#REF!</v>
      </c>
      <c r="AB6" s="32" t="e">
        <f>IF(AND(#REF!="Muy Alta",#REF!="Mayor"),CONCATENATE("R1C",#REF!),"")</f>
        <v>#REF!</v>
      </c>
      <c r="AC6" s="33" t="e">
        <f>IF(AND(#REF!="Muy Alta",#REF!="Mayor"),CONCATENATE("R1C",#REF!),"")</f>
        <v>#REF!</v>
      </c>
      <c r="AD6" s="33" t="e">
        <f>IF(AND(#REF!="Muy Alta",#REF!="Mayor"),CONCATENATE("R1C",#REF!),"")</f>
        <v>#REF!</v>
      </c>
      <c r="AE6" s="33" t="e">
        <f>IF(AND(#REF!="Muy Alta",#REF!="Mayor"),CONCATENATE("R1C",#REF!),"")</f>
        <v>#REF!</v>
      </c>
      <c r="AF6" s="33" t="e">
        <f>IF(AND(#REF!="Muy Alta",#REF!="Mayor"),CONCATENATE("R1C",#REF!),"")</f>
        <v>#REF!</v>
      </c>
      <c r="AG6" s="34" t="e">
        <f>IF(AND(#REF!="Muy Alta",#REF!="Mayor"),CONCATENATE("R1C",#REF!),"")</f>
        <v>#REF!</v>
      </c>
      <c r="AH6" s="35" t="e">
        <f>IF(AND(#REF!="Muy Alta",#REF!="Catastrófico"),CONCATENATE("R1C",#REF!),"")</f>
        <v>#REF!</v>
      </c>
      <c r="AI6" s="36" t="e">
        <f>IF(AND(#REF!="Muy Alta",#REF!="Catastrófico"),CONCATENATE("R1C",#REF!),"")</f>
        <v>#REF!</v>
      </c>
      <c r="AJ6" s="36" t="e">
        <f>IF(AND(#REF!="Muy Alta",#REF!="Catastrófico"),CONCATENATE("R1C",#REF!),"")</f>
        <v>#REF!</v>
      </c>
      <c r="AK6" s="36" t="e">
        <f>IF(AND(#REF!="Muy Alta",#REF!="Catastrófico"),CONCATENATE("R1C",#REF!),"")</f>
        <v>#REF!</v>
      </c>
      <c r="AL6" s="36" t="e">
        <f>IF(AND(#REF!="Muy Alta",#REF!="Catastrófico"),CONCATENATE("R1C",#REF!),"")</f>
        <v>#REF!</v>
      </c>
      <c r="AM6" s="37" t="e">
        <f>IF(AND(#REF!="Muy Alta",#REF!="Catastrófico"),CONCATENATE("R1C",#REF!),"")</f>
        <v>#REF!</v>
      </c>
      <c r="AN6" s="69"/>
      <c r="AO6" s="1818" t="s">
        <v>65</v>
      </c>
      <c r="AP6" s="1819"/>
      <c r="AQ6" s="1819"/>
      <c r="AR6" s="1819"/>
      <c r="AS6" s="1819"/>
      <c r="AT6" s="1820"/>
      <c r="AU6" s="69"/>
      <c r="AV6" s="69"/>
      <c r="AW6" s="69"/>
      <c r="AX6" s="69"/>
      <c r="AY6" s="69"/>
      <c r="AZ6" s="69"/>
      <c r="BA6" s="69"/>
      <c r="BB6" s="69"/>
      <c r="BC6" s="69"/>
      <c r="BD6" s="69"/>
      <c r="BE6" s="69"/>
      <c r="BF6" s="69"/>
      <c r="BG6" s="69"/>
      <c r="BH6" s="69"/>
      <c r="BI6" s="69"/>
      <c r="BJ6" s="69"/>
      <c r="BK6" s="69"/>
      <c r="BL6" s="69"/>
      <c r="BM6" s="69"/>
      <c r="BN6" s="69"/>
      <c r="BO6" s="69"/>
      <c r="BP6" s="69"/>
      <c r="BQ6" s="69"/>
      <c r="BR6" s="69"/>
      <c r="BS6" s="69"/>
      <c r="BT6" s="69"/>
      <c r="BU6" s="69"/>
      <c r="BV6" s="69"/>
      <c r="BW6" s="69"/>
      <c r="BX6" s="69"/>
    </row>
    <row r="7" spans="1:91" ht="15" customHeight="1" x14ac:dyDescent="0.25">
      <c r="A7" s="69"/>
      <c r="B7" s="1760"/>
      <c r="C7" s="1760"/>
      <c r="D7" s="1761"/>
      <c r="E7" s="1801"/>
      <c r="F7" s="1802"/>
      <c r="G7" s="1802"/>
      <c r="H7" s="1802"/>
      <c r="I7" s="1803"/>
      <c r="J7" s="38" t="e">
        <f>IF(AND(#REF!="Muy Alta",#REF!="Leve"),CONCATENATE("R2C",#REF!),"")</f>
        <v>#REF!</v>
      </c>
      <c r="K7" s="39" t="e">
        <f>IF(AND(#REF!="Muy Alta",#REF!="Leve"),CONCATENATE("R2C",#REF!),"")</f>
        <v>#REF!</v>
      </c>
      <c r="L7" s="39" t="e">
        <f>IF(AND(#REF!="Muy Alta",#REF!="Leve"),CONCATENATE("R2C",#REF!),"")</f>
        <v>#REF!</v>
      </c>
      <c r="M7" s="39" t="e">
        <f>IF(AND(#REF!="Muy Alta",#REF!="Leve"),CONCATENATE("R2C",#REF!),"")</f>
        <v>#REF!</v>
      </c>
      <c r="N7" s="39" t="e">
        <f>IF(AND(#REF!="Muy Alta",#REF!="Leve"),CONCATENATE("R2C",#REF!),"")</f>
        <v>#REF!</v>
      </c>
      <c r="O7" s="40" t="e">
        <f>IF(AND(#REF!="Muy Alta",#REF!="Leve"),CONCATENATE("R2C",#REF!),"")</f>
        <v>#REF!</v>
      </c>
      <c r="P7" s="38" t="e">
        <f>IF(AND(#REF!="Muy Alta",#REF!="Menor"),CONCATENATE("R2C",#REF!),"")</f>
        <v>#REF!</v>
      </c>
      <c r="Q7" s="39" t="e">
        <f>IF(AND(#REF!="Muy Alta",#REF!="Menor"),CONCATENATE("R2C",#REF!),"")</f>
        <v>#REF!</v>
      </c>
      <c r="R7" s="39" t="e">
        <f>IF(AND(#REF!="Muy Alta",#REF!="Menor"),CONCATENATE("R2C",#REF!),"")</f>
        <v>#REF!</v>
      </c>
      <c r="S7" s="39" t="e">
        <f>IF(AND(#REF!="Muy Alta",#REF!="Menor"),CONCATENATE("R2C",#REF!),"")</f>
        <v>#REF!</v>
      </c>
      <c r="T7" s="39" t="e">
        <f>IF(AND(#REF!="Muy Alta",#REF!="Menor"),CONCATENATE("R2C",#REF!),"")</f>
        <v>#REF!</v>
      </c>
      <c r="U7" s="40" t="e">
        <f>IF(AND(#REF!="Muy Alta",#REF!="Menor"),CONCATENATE("R2C",#REF!),"")</f>
        <v>#REF!</v>
      </c>
      <c r="V7" s="38" t="e">
        <f>IF(AND(#REF!="Muy Alta",#REF!="Moderado"),CONCATENATE("R2C",#REF!),"")</f>
        <v>#REF!</v>
      </c>
      <c r="W7" s="39" t="e">
        <f>IF(AND(#REF!="Muy Alta",#REF!="Moderado"),CONCATENATE("R2C",#REF!),"")</f>
        <v>#REF!</v>
      </c>
      <c r="X7" s="39" t="e">
        <f>IF(AND(#REF!="Muy Alta",#REF!="Moderado"),CONCATENATE("R2C",#REF!),"")</f>
        <v>#REF!</v>
      </c>
      <c r="Y7" s="39" t="e">
        <f>IF(AND(#REF!="Muy Alta",#REF!="Moderado"),CONCATENATE("R2C",#REF!),"")</f>
        <v>#REF!</v>
      </c>
      <c r="Z7" s="39" t="e">
        <f>IF(AND(#REF!="Muy Alta",#REF!="Moderado"),CONCATENATE("R2C",#REF!),"")</f>
        <v>#REF!</v>
      </c>
      <c r="AA7" s="40" t="e">
        <f>IF(AND(#REF!="Muy Alta",#REF!="Moderado"),CONCATENATE("R2C",#REF!),"")</f>
        <v>#REF!</v>
      </c>
      <c r="AB7" s="38" t="e">
        <f>IF(AND(#REF!="Muy Alta",#REF!="Mayor"),CONCATENATE("R2C",#REF!),"")</f>
        <v>#REF!</v>
      </c>
      <c r="AC7" s="39" t="e">
        <f>IF(AND(#REF!="Muy Alta",#REF!="Mayor"),CONCATENATE("R2C",#REF!),"")</f>
        <v>#REF!</v>
      </c>
      <c r="AD7" s="39" t="e">
        <f>IF(AND(#REF!="Muy Alta",#REF!="Mayor"),CONCATENATE("R2C",#REF!),"")</f>
        <v>#REF!</v>
      </c>
      <c r="AE7" s="39" t="e">
        <f>IF(AND(#REF!="Muy Alta",#REF!="Mayor"),CONCATENATE("R2C",#REF!),"")</f>
        <v>#REF!</v>
      </c>
      <c r="AF7" s="39" t="e">
        <f>IF(AND(#REF!="Muy Alta",#REF!="Mayor"),CONCATENATE("R2C",#REF!),"")</f>
        <v>#REF!</v>
      </c>
      <c r="AG7" s="40" t="e">
        <f>IF(AND(#REF!="Muy Alta",#REF!="Mayor"),CONCATENATE("R2C",#REF!),"")</f>
        <v>#REF!</v>
      </c>
      <c r="AH7" s="41" t="e">
        <f>IF(AND(#REF!="Muy Alta",#REF!="Catastrófico"),CONCATENATE("R2C",#REF!),"")</f>
        <v>#REF!</v>
      </c>
      <c r="AI7" s="42" t="e">
        <f>IF(AND(#REF!="Muy Alta",#REF!="Catastrófico"),CONCATENATE("R2C",#REF!),"")</f>
        <v>#REF!</v>
      </c>
      <c r="AJ7" s="42" t="e">
        <f>IF(AND(#REF!="Muy Alta",#REF!="Catastrófico"),CONCATENATE("R2C",#REF!),"")</f>
        <v>#REF!</v>
      </c>
      <c r="AK7" s="42" t="e">
        <f>IF(AND(#REF!="Muy Alta",#REF!="Catastrófico"),CONCATENATE("R2C",#REF!),"")</f>
        <v>#REF!</v>
      </c>
      <c r="AL7" s="42" t="e">
        <f>IF(AND(#REF!="Muy Alta",#REF!="Catastrófico"),CONCATENATE("R2C",#REF!),"")</f>
        <v>#REF!</v>
      </c>
      <c r="AM7" s="43" t="e">
        <f>IF(AND(#REF!="Muy Alta",#REF!="Catastrófico"),CONCATENATE("R2C",#REF!),"")</f>
        <v>#REF!</v>
      </c>
      <c r="AN7" s="69"/>
      <c r="AO7" s="1821"/>
      <c r="AP7" s="1822"/>
      <c r="AQ7" s="1822"/>
      <c r="AR7" s="1822"/>
      <c r="AS7" s="1822"/>
      <c r="AT7" s="1823"/>
      <c r="AU7" s="69"/>
      <c r="AV7" s="69"/>
      <c r="AW7" s="69"/>
      <c r="AX7" s="69"/>
      <c r="AY7" s="69"/>
      <c r="AZ7" s="69"/>
      <c r="BA7" s="69"/>
      <c r="BB7" s="69"/>
      <c r="BC7" s="69"/>
      <c r="BD7" s="69"/>
      <c r="BE7" s="69"/>
      <c r="BF7" s="69"/>
      <c r="BG7" s="69"/>
      <c r="BH7" s="69"/>
      <c r="BI7" s="69"/>
      <c r="BJ7" s="69"/>
      <c r="BK7" s="69"/>
      <c r="BL7" s="69"/>
      <c r="BM7" s="69"/>
      <c r="BN7" s="69"/>
      <c r="BO7" s="69"/>
      <c r="BP7" s="69"/>
      <c r="BQ7" s="69"/>
      <c r="BR7" s="69"/>
      <c r="BS7" s="69"/>
      <c r="BT7" s="69"/>
      <c r="BU7" s="69"/>
      <c r="BV7" s="69"/>
      <c r="BW7" s="69"/>
      <c r="BX7" s="69"/>
    </row>
    <row r="8" spans="1:91" ht="15" customHeight="1" x14ac:dyDescent="0.25">
      <c r="A8" s="69"/>
      <c r="B8" s="1760"/>
      <c r="C8" s="1760"/>
      <c r="D8" s="1761"/>
      <c r="E8" s="1801"/>
      <c r="F8" s="1802"/>
      <c r="G8" s="1802"/>
      <c r="H8" s="1802"/>
      <c r="I8" s="1803"/>
      <c r="J8" s="38" t="e">
        <f>IF(AND(#REF!="Muy Alta",#REF!="Leve"),CONCATENATE("R3C",#REF!),"")</f>
        <v>#REF!</v>
      </c>
      <c r="K8" s="39" t="e">
        <f>IF(AND(#REF!="Muy Alta",#REF!="Leve"),CONCATENATE("R3C",#REF!),"")</f>
        <v>#REF!</v>
      </c>
      <c r="L8" s="39" t="e">
        <f>IF(AND(#REF!="Muy Alta",#REF!="Leve"),CONCATENATE("R3C",#REF!),"")</f>
        <v>#REF!</v>
      </c>
      <c r="M8" s="39" t="e">
        <f>IF(AND(#REF!="Muy Alta",#REF!="Leve"),CONCATENATE("R3C",#REF!),"")</f>
        <v>#REF!</v>
      </c>
      <c r="N8" s="39" t="e">
        <f>IF(AND(#REF!="Muy Alta",#REF!="Leve"),CONCATENATE("R3C",#REF!),"")</f>
        <v>#REF!</v>
      </c>
      <c r="O8" s="40" t="e">
        <f>IF(AND(#REF!="Muy Alta",#REF!="Leve"),CONCATENATE("R3C",#REF!),"")</f>
        <v>#REF!</v>
      </c>
      <c r="P8" s="38" t="e">
        <f>IF(AND(#REF!="Muy Alta",#REF!="Menor"),CONCATENATE("R3C",#REF!),"")</f>
        <v>#REF!</v>
      </c>
      <c r="Q8" s="39" t="e">
        <f>IF(AND(#REF!="Muy Alta",#REF!="Menor"),CONCATENATE("R3C",#REF!),"")</f>
        <v>#REF!</v>
      </c>
      <c r="R8" s="39" t="e">
        <f>IF(AND(#REF!="Muy Alta",#REF!="Menor"),CONCATENATE("R3C",#REF!),"")</f>
        <v>#REF!</v>
      </c>
      <c r="S8" s="39" t="e">
        <f>IF(AND(#REF!="Muy Alta",#REF!="Menor"),CONCATENATE("R3C",#REF!),"")</f>
        <v>#REF!</v>
      </c>
      <c r="T8" s="39" t="e">
        <f>IF(AND(#REF!="Muy Alta",#REF!="Menor"),CONCATENATE("R3C",#REF!),"")</f>
        <v>#REF!</v>
      </c>
      <c r="U8" s="40" t="e">
        <f>IF(AND(#REF!="Muy Alta",#REF!="Menor"),CONCATENATE("R3C",#REF!),"")</f>
        <v>#REF!</v>
      </c>
      <c r="V8" s="38" t="e">
        <f>IF(AND(#REF!="Muy Alta",#REF!="Moderado"),CONCATENATE("R3C",#REF!),"")</f>
        <v>#REF!</v>
      </c>
      <c r="W8" s="39" t="e">
        <f>IF(AND(#REF!="Muy Alta",#REF!="Moderado"),CONCATENATE("R3C",#REF!),"")</f>
        <v>#REF!</v>
      </c>
      <c r="X8" s="39" t="e">
        <f>IF(AND(#REF!="Muy Alta",#REF!="Moderado"),CONCATENATE("R3C",#REF!),"")</f>
        <v>#REF!</v>
      </c>
      <c r="Y8" s="39" t="e">
        <f>IF(AND(#REF!="Muy Alta",#REF!="Moderado"),CONCATENATE("R3C",#REF!),"")</f>
        <v>#REF!</v>
      </c>
      <c r="Z8" s="39" t="e">
        <f>IF(AND(#REF!="Muy Alta",#REF!="Moderado"),CONCATENATE("R3C",#REF!),"")</f>
        <v>#REF!</v>
      </c>
      <c r="AA8" s="40" t="e">
        <f>IF(AND(#REF!="Muy Alta",#REF!="Moderado"),CONCATENATE("R3C",#REF!),"")</f>
        <v>#REF!</v>
      </c>
      <c r="AB8" s="38" t="e">
        <f>IF(AND(#REF!="Muy Alta",#REF!="Mayor"),CONCATENATE("R3C",#REF!),"")</f>
        <v>#REF!</v>
      </c>
      <c r="AC8" s="39" t="e">
        <f>IF(AND(#REF!="Muy Alta",#REF!="Mayor"),CONCATENATE("R3C",#REF!),"")</f>
        <v>#REF!</v>
      </c>
      <c r="AD8" s="39" t="e">
        <f>IF(AND(#REF!="Muy Alta",#REF!="Mayor"),CONCATENATE("R3C",#REF!),"")</f>
        <v>#REF!</v>
      </c>
      <c r="AE8" s="39" t="e">
        <f>IF(AND(#REF!="Muy Alta",#REF!="Mayor"),CONCATENATE("R3C",#REF!),"")</f>
        <v>#REF!</v>
      </c>
      <c r="AF8" s="39" t="e">
        <f>IF(AND(#REF!="Muy Alta",#REF!="Mayor"),CONCATENATE("R3C",#REF!),"")</f>
        <v>#REF!</v>
      </c>
      <c r="AG8" s="40" t="e">
        <f>IF(AND(#REF!="Muy Alta",#REF!="Mayor"),CONCATENATE("R3C",#REF!),"")</f>
        <v>#REF!</v>
      </c>
      <c r="AH8" s="41" t="e">
        <f>IF(AND(#REF!="Muy Alta",#REF!="Catastrófico"),CONCATENATE("R3C",#REF!),"")</f>
        <v>#REF!</v>
      </c>
      <c r="AI8" s="42" t="e">
        <f>IF(AND(#REF!="Muy Alta",#REF!="Catastrófico"),CONCATENATE("R3C",#REF!),"")</f>
        <v>#REF!</v>
      </c>
      <c r="AJ8" s="42" t="e">
        <f>IF(AND(#REF!="Muy Alta",#REF!="Catastrófico"),CONCATENATE("R3C",#REF!),"")</f>
        <v>#REF!</v>
      </c>
      <c r="AK8" s="42" t="e">
        <f>IF(AND(#REF!="Muy Alta",#REF!="Catastrófico"),CONCATENATE("R3C",#REF!),"")</f>
        <v>#REF!</v>
      </c>
      <c r="AL8" s="42" t="e">
        <f>IF(AND(#REF!="Muy Alta",#REF!="Catastrófico"),CONCATENATE("R3C",#REF!),"")</f>
        <v>#REF!</v>
      </c>
      <c r="AM8" s="43" t="e">
        <f>IF(AND(#REF!="Muy Alta",#REF!="Catastrófico"),CONCATENATE("R3C",#REF!),"")</f>
        <v>#REF!</v>
      </c>
      <c r="AN8" s="69"/>
      <c r="AO8" s="1821"/>
      <c r="AP8" s="1822"/>
      <c r="AQ8" s="1822"/>
      <c r="AR8" s="1822"/>
      <c r="AS8" s="1822"/>
      <c r="AT8" s="1823"/>
      <c r="AU8" s="69"/>
      <c r="AV8" s="69"/>
      <c r="AW8" s="69"/>
      <c r="AX8" s="69"/>
      <c r="AY8" s="69"/>
      <c r="AZ8" s="69"/>
      <c r="BA8" s="69"/>
      <c r="BB8" s="69"/>
      <c r="BC8" s="69"/>
      <c r="BD8" s="69"/>
      <c r="BE8" s="69"/>
      <c r="BF8" s="69"/>
      <c r="BG8" s="69"/>
      <c r="BH8" s="69"/>
      <c r="BI8" s="69"/>
      <c r="BJ8" s="69"/>
      <c r="BK8" s="69"/>
      <c r="BL8" s="69"/>
      <c r="BM8" s="69"/>
      <c r="BN8" s="69"/>
      <c r="BO8" s="69"/>
      <c r="BP8" s="69"/>
      <c r="BQ8" s="69"/>
      <c r="BR8" s="69"/>
      <c r="BS8" s="69"/>
      <c r="BT8" s="69"/>
      <c r="BU8" s="69"/>
      <c r="BV8" s="69"/>
      <c r="BW8" s="69"/>
      <c r="BX8" s="69"/>
    </row>
    <row r="9" spans="1:91" ht="15" customHeight="1" x14ac:dyDescent="0.25">
      <c r="A9" s="69"/>
      <c r="B9" s="1760"/>
      <c r="C9" s="1760"/>
      <c r="D9" s="1761"/>
      <c r="E9" s="1801"/>
      <c r="F9" s="1802"/>
      <c r="G9" s="1802"/>
      <c r="H9" s="1802"/>
      <c r="I9" s="1803"/>
      <c r="J9" s="38" t="e">
        <f>IF(AND(#REF!="Muy Alta",#REF!="Leve"),CONCATENATE("R4C",#REF!),"")</f>
        <v>#REF!</v>
      </c>
      <c r="K9" s="39" t="e">
        <f>IF(AND(#REF!="Muy Alta",#REF!="Leve"),CONCATENATE("R4C",#REF!),"")</f>
        <v>#REF!</v>
      </c>
      <c r="L9" s="39" t="e">
        <f>IF(AND(#REF!="Muy Alta",#REF!="Leve"),CONCATENATE("R4C",#REF!),"")</f>
        <v>#REF!</v>
      </c>
      <c r="M9" s="39" t="e">
        <f>IF(AND(#REF!="Muy Alta",#REF!="Leve"),CONCATENATE("R4C",#REF!),"")</f>
        <v>#REF!</v>
      </c>
      <c r="N9" s="39" t="e">
        <f>IF(AND(#REF!="Muy Alta",#REF!="Leve"),CONCATENATE("R4C",#REF!),"")</f>
        <v>#REF!</v>
      </c>
      <c r="O9" s="40" t="e">
        <f>IF(AND(#REF!="Muy Alta",#REF!="Leve"),CONCATENATE("R4C",#REF!),"")</f>
        <v>#REF!</v>
      </c>
      <c r="P9" s="38" t="e">
        <f>IF(AND(#REF!="Muy Alta",#REF!="Menor"),CONCATENATE("R4C",#REF!),"")</f>
        <v>#REF!</v>
      </c>
      <c r="Q9" s="39" t="e">
        <f>IF(AND(#REF!="Muy Alta",#REF!="Menor"),CONCATENATE("R4C",#REF!),"")</f>
        <v>#REF!</v>
      </c>
      <c r="R9" s="39" t="e">
        <f>IF(AND(#REF!="Muy Alta",#REF!="Menor"),CONCATENATE("R4C",#REF!),"")</f>
        <v>#REF!</v>
      </c>
      <c r="S9" s="39" t="e">
        <f>IF(AND(#REF!="Muy Alta",#REF!="Menor"),CONCATENATE("R4C",#REF!),"")</f>
        <v>#REF!</v>
      </c>
      <c r="T9" s="39" t="e">
        <f>IF(AND(#REF!="Muy Alta",#REF!="Menor"),CONCATENATE("R4C",#REF!),"")</f>
        <v>#REF!</v>
      </c>
      <c r="U9" s="40" t="e">
        <f>IF(AND(#REF!="Muy Alta",#REF!="Menor"),CONCATENATE("R4C",#REF!),"")</f>
        <v>#REF!</v>
      </c>
      <c r="V9" s="38" t="e">
        <f>IF(AND(#REF!="Muy Alta",#REF!="Moderado"),CONCATENATE("R4C",#REF!),"")</f>
        <v>#REF!</v>
      </c>
      <c r="W9" s="39" t="e">
        <f>IF(AND(#REF!="Muy Alta",#REF!="Moderado"),CONCATENATE("R4C",#REF!),"")</f>
        <v>#REF!</v>
      </c>
      <c r="X9" s="39" t="e">
        <f>IF(AND(#REF!="Muy Alta",#REF!="Moderado"),CONCATENATE("R4C",#REF!),"")</f>
        <v>#REF!</v>
      </c>
      <c r="Y9" s="39" t="e">
        <f>IF(AND(#REF!="Muy Alta",#REF!="Moderado"),CONCATENATE("R4C",#REF!),"")</f>
        <v>#REF!</v>
      </c>
      <c r="Z9" s="39" t="e">
        <f>IF(AND(#REF!="Muy Alta",#REF!="Moderado"),CONCATENATE("R4C",#REF!),"")</f>
        <v>#REF!</v>
      </c>
      <c r="AA9" s="40" t="e">
        <f>IF(AND(#REF!="Muy Alta",#REF!="Moderado"),CONCATENATE("R4C",#REF!),"")</f>
        <v>#REF!</v>
      </c>
      <c r="AB9" s="38" t="e">
        <f>IF(AND(#REF!="Muy Alta",#REF!="Mayor"),CONCATENATE("R4C",#REF!),"")</f>
        <v>#REF!</v>
      </c>
      <c r="AC9" s="39" t="e">
        <f>IF(AND(#REF!="Muy Alta",#REF!="Mayor"),CONCATENATE("R4C",#REF!),"")</f>
        <v>#REF!</v>
      </c>
      <c r="AD9" s="39" t="e">
        <f>IF(AND(#REF!="Muy Alta",#REF!="Mayor"),CONCATENATE("R4C",#REF!),"")</f>
        <v>#REF!</v>
      </c>
      <c r="AE9" s="39" t="e">
        <f>IF(AND(#REF!="Muy Alta",#REF!="Mayor"),CONCATENATE("R4C",#REF!),"")</f>
        <v>#REF!</v>
      </c>
      <c r="AF9" s="39" t="e">
        <f>IF(AND(#REF!="Muy Alta",#REF!="Mayor"),CONCATENATE("R4C",#REF!),"")</f>
        <v>#REF!</v>
      </c>
      <c r="AG9" s="40" t="e">
        <f>IF(AND(#REF!="Muy Alta",#REF!="Mayor"),CONCATENATE("R4C",#REF!),"")</f>
        <v>#REF!</v>
      </c>
      <c r="AH9" s="41" t="e">
        <f>IF(AND(#REF!="Muy Alta",#REF!="Catastrófico"),CONCATENATE("R4C",#REF!),"")</f>
        <v>#REF!</v>
      </c>
      <c r="AI9" s="42" t="e">
        <f>IF(AND(#REF!="Muy Alta",#REF!="Catastrófico"),CONCATENATE("R4C",#REF!),"")</f>
        <v>#REF!</v>
      </c>
      <c r="AJ9" s="42" t="e">
        <f>IF(AND(#REF!="Muy Alta",#REF!="Catastrófico"),CONCATENATE("R4C",#REF!),"")</f>
        <v>#REF!</v>
      </c>
      <c r="AK9" s="42" t="e">
        <f>IF(AND(#REF!="Muy Alta",#REF!="Catastrófico"),CONCATENATE("R4C",#REF!),"")</f>
        <v>#REF!</v>
      </c>
      <c r="AL9" s="42" t="e">
        <f>IF(AND(#REF!="Muy Alta",#REF!="Catastrófico"),CONCATENATE("R4C",#REF!),"")</f>
        <v>#REF!</v>
      </c>
      <c r="AM9" s="43" t="e">
        <f>IF(AND(#REF!="Muy Alta",#REF!="Catastrófico"),CONCATENATE("R4C",#REF!),"")</f>
        <v>#REF!</v>
      </c>
      <c r="AN9" s="69"/>
      <c r="AO9" s="1821"/>
      <c r="AP9" s="1822"/>
      <c r="AQ9" s="1822"/>
      <c r="AR9" s="1822"/>
      <c r="AS9" s="1822"/>
      <c r="AT9" s="1823"/>
      <c r="AU9" s="69"/>
      <c r="AV9" s="69"/>
      <c r="AW9" s="69"/>
      <c r="AX9" s="69"/>
      <c r="AY9" s="69"/>
      <c r="AZ9" s="69"/>
      <c r="BA9" s="69"/>
      <c r="BB9" s="69"/>
      <c r="BC9" s="69"/>
      <c r="BD9" s="69"/>
      <c r="BE9" s="69"/>
      <c r="BF9" s="69"/>
      <c r="BG9" s="69"/>
      <c r="BH9" s="69"/>
      <c r="BI9" s="69"/>
      <c r="BJ9" s="69"/>
      <c r="BK9" s="69"/>
      <c r="BL9" s="69"/>
      <c r="BM9" s="69"/>
      <c r="BN9" s="69"/>
      <c r="BO9" s="69"/>
      <c r="BP9" s="69"/>
      <c r="BQ9" s="69"/>
      <c r="BR9" s="69"/>
      <c r="BS9" s="69"/>
      <c r="BT9" s="69"/>
      <c r="BU9" s="69"/>
      <c r="BV9" s="69"/>
      <c r="BW9" s="69"/>
      <c r="BX9" s="69"/>
    </row>
    <row r="10" spans="1:91" ht="15" customHeight="1" x14ac:dyDescent="0.25">
      <c r="A10" s="69"/>
      <c r="B10" s="1760"/>
      <c r="C10" s="1760"/>
      <c r="D10" s="1761"/>
      <c r="E10" s="1801"/>
      <c r="F10" s="1802"/>
      <c r="G10" s="1802"/>
      <c r="H10" s="1802"/>
      <c r="I10" s="1803"/>
      <c r="J10" s="38" t="e">
        <f>IF(AND(#REF!="Muy Alta",#REF!="Leve"),CONCATENATE("R5C",#REF!),"")</f>
        <v>#REF!</v>
      </c>
      <c r="K10" s="39" t="e">
        <f>IF(AND(#REF!="Muy Alta",#REF!="Leve"),CONCATENATE("R5C",#REF!),"")</f>
        <v>#REF!</v>
      </c>
      <c r="L10" s="39" t="e">
        <f>IF(AND(#REF!="Muy Alta",#REF!="Leve"),CONCATENATE("R5C",#REF!),"")</f>
        <v>#REF!</v>
      </c>
      <c r="M10" s="39" t="e">
        <f>IF(AND(#REF!="Muy Alta",#REF!="Leve"),CONCATENATE("R5C",#REF!),"")</f>
        <v>#REF!</v>
      </c>
      <c r="N10" s="39" t="e">
        <f>IF(AND(#REF!="Muy Alta",#REF!="Leve"),CONCATENATE("R5C",#REF!),"")</f>
        <v>#REF!</v>
      </c>
      <c r="O10" s="40" t="e">
        <f>IF(AND(#REF!="Muy Alta",#REF!="Leve"),CONCATENATE("R5C",#REF!),"")</f>
        <v>#REF!</v>
      </c>
      <c r="P10" s="38" t="e">
        <f>IF(AND(#REF!="Muy Alta",#REF!="Menor"),CONCATENATE("R5C",#REF!),"")</f>
        <v>#REF!</v>
      </c>
      <c r="Q10" s="39" t="e">
        <f>IF(AND(#REF!="Muy Alta",#REF!="Menor"),CONCATENATE("R5C",#REF!),"")</f>
        <v>#REF!</v>
      </c>
      <c r="R10" s="39" t="e">
        <f>IF(AND(#REF!="Muy Alta",#REF!="Menor"),CONCATENATE("R5C",#REF!),"")</f>
        <v>#REF!</v>
      </c>
      <c r="S10" s="39" t="e">
        <f>IF(AND(#REF!="Muy Alta",#REF!="Menor"),CONCATENATE("R5C",#REF!),"")</f>
        <v>#REF!</v>
      </c>
      <c r="T10" s="39" t="e">
        <f>IF(AND(#REF!="Muy Alta",#REF!="Menor"),CONCATENATE("R5C",#REF!),"")</f>
        <v>#REF!</v>
      </c>
      <c r="U10" s="40" t="e">
        <f>IF(AND(#REF!="Muy Alta",#REF!="Menor"),CONCATENATE("R5C",#REF!),"")</f>
        <v>#REF!</v>
      </c>
      <c r="V10" s="38" t="e">
        <f>IF(AND(#REF!="Muy Alta",#REF!="Moderado"),CONCATENATE("R5C",#REF!),"")</f>
        <v>#REF!</v>
      </c>
      <c r="W10" s="39" t="e">
        <f>IF(AND(#REF!="Muy Alta",#REF!="Moderado"),CONCATENATE("R5C",#REF!),"")</f>
        <v>#REF!</v>
      </c>
      <c r="X10" s="39" t="e">
        <f>IF(AND(#REF!="Muy Alta",#REF!="Moderado"),CONCATENATE("R5C",#REF!),"")</f>
        <v>#REF!</v>
      </c>
      <c r="Y10" s="39" t="e">
        <f>IF(AND(#REF!="Muy Alta",#REF!="Moderado"),CONCATENATE("R5C",#REF!),"")</f>
        <v>#REF!</v>
      </c>
      <c r="Z10" s="39" t="e">
        <f>IF(AND(#REF!="Muy Alta",#REF!="Moderado"),CONCATENATE("R5C",#REF!),"")</f>
        <v>#REF!</v>
      </c>
      <c r="AA10" s="40" t="e">
        <f>IF(AND(#REF!="Muy Alta",#REF!="Moderado"),CONCATENATE("R5C",#REF!),"")</f>
        <v>#REF!</v>
      </c>
      <c r="AB10" s="38" t="e">
        <f>IF(AND(#REF!="Muy Alta",#REF!="Mayor"),CONCATENATE("R5C",#REF!),"")</f>
        <v>#REF!</v>
      </c>
      <c r="AC10" s="39" t="e">
        <f>IF(AND(#REF!="Muy Alta",#REF!="Mayor"),CONCATENATE("R5C",#REF!),"")</f>
        <v>#REF!</v>
      </c>
      <c r="AD10" s="39" t="e">
        <f>IF(AND(#REF!="Muy Alta",#REF!="Mayor"),CONCATENATE("R5C",#REF!),"")</f>
        <v>#REF!</v>
      </c>
      <c r="AE10" s="39" t="e">
        <f>IF(AND(#REF!="Muy Alta",#REF!="Mayor"),CONCATENATE("R5C",#REF!),"")</f>
        <v>#REF!</v>
      </c>
      <c r="AF10" s="39" t="e">
        <f>IF(AND(#REF!="Muy Alta",#REF!="Mayor"),CONCATENATE("R5C",#REF!),"")</f>
        <v>#REF!</v>
      </c>
      <c r="AG10" s="40" t="e">
        <f>IF(AND(#REF!="Muy Alta",#REF!="Mayor"),CONCATENATE("R5C",#REF!),"")</f>
        <v>#REF!</v>
      </c>
      <c r="AH10" s="41" t="e">
        <f>IF(AND(#REF!="Muy Alta",#REF!="Catastrófico"),CONCATENATE("R5C",#REF!),"")</f>
        <v>#REF!</v>
      </c>
      <c r="AI10" s="42" t="e">
        <f>IF(AND(#REF!="Muy Alta",#REF!="Catastrófico"),CONCATENATE("R5C",#REF!),"")</f>
        <v>#REF!</v>
      </c>
      <c r="AJ10" s="42" t="e">
        <f>IF(AND(#REF!="Muy Alta",#REF!="Catastrófico"),CONCATENATE("R5C",#REF!),"")</f>
        <v>#REF!</v>
      </c>
      <c r="AK10" s="42" t="e">
        <f>IF(AND(#REF!="Muy Alta",#REF!="Catastrófico"),CONCATENATE("R5C",#REF!),"")</f>
        <v>#REF!</v>
      </c>
      <c r="AL10" s="42" t="e">
        <f>IF(AND(#REF!="Muy Alta",#REF!="Catastrófico"),CONCATENATE("R5C",#REF!),"")</f>
        <v>#REF!</v>
      </c>
      <c r="AM10" s="43" t="e">
        <f>IF(AND(#REF!="Muy Alta",#REF!="Catastrófico"),CONCATENATE("R5C",#REF!),"")</f>
        <v>#REF!</v>
      </c>
      <c r="AN10" s="69"/>
      <c r="AO10" s="1821"/>
      <c r="AP10" s="1822"/>
      <c r="AQ10" s="1822"/>
      <c r="AR10" s="1822"/>
      <c r="AS10" s="1822"/>
      <c r="AT10" s="1823"/>
      <c r="AU10" s="69"/>
      <c r="AV10" s="69"/>
      <c r="AW10" s="69"/>
      <c r="AX10" s="69"/>
      <c r="AY10" s="69"/>
      <c r="AZ10" s="69"/>
      <c r="BA10" s="69"/>
      <c r="BB10" s="69"/>
      <c r="BC10" s="69"/>
      <c r="BD10" s="69"/>
      <c r="BE10" s="69"/>
      <c r="BF10" s="69"/>
      <c r="BG10" s="69"/>
      <c r="BH10" s="69"/>
      <c r="BI10" s="69"/>
      <c r="BJ10" s="69"/>
      <c r="BK10" s="69"/>
      <c r="BL10" s="69"/>
      <c r="BM10" s="69"/>
      <c r="BN10" s="69"/>
      <c r="BO10" s="69"/>
      <c r="BP10" s="69"/>
      <c r="BQ10" s="69"/>
      <c r="BR10" s="69"/>
      <c r="BS10" s="69"/>
      <c r="BT10" s="69"/>
      <c r="BU10" s="69"/>
      <c r="BV10" s="69"/>
      <c r="BW10" s="69"/>
      <c r="BX10" s="69"/>
    </row>
    <row r="11" spans="1:91" ht="15" customHeight="1" x14ac:dyDescent="0.25">
      <c r="A11" s="69"/>
      <c r="B11" s="1760"/>
      <c r="C11" s="1760"/>
      <c r="D11" s="1761"/>
      <c r="E11" s="1801"/>
      <c r="F11" s="1802"/>
      <c r="G11" s="1802"/>
      <c r="H11" s="1802"/>
      <c r="I11" s="1803"/>
      <c r="J11" s="38" t="e">
        <f>IF(AND(#REF!="Muy Alta",#REF!="Leve"),CONCATENATE("R6C",#REF!),"")</f>
        <v>#REF!</v>
      </c>
      <c r="K11" s="39" t="e">
        <f>IF(AND(#REF!="Muy Alta",#REF!="Leve"),CONCATENATE("R6C",#REF!),"")</f>
        <v>#REF!</v>
      </c>
      <c r="L11" s="39" t="e">
        <f>IF(AND(#REF!="Muy Alta",#REF!="Leve"),CONCATENATE("R6C",#REF!),"")</f>
        <v>#REF!</v>
      </c>
      <c r="M11" s="39" t="e">
        <f>IF(AND(#REF!="Muy Alta",#REF!="Leve"),CONCATENATE("R6C",#REF!),"")</f>
        <v>#REF!</v>
      </c>
      <c r="N11" s="39" t="e">
        <f>IF(AND(#REF!="Muy Alta",#REF!="Leve"),CONCATENATE("R6C",#REF!),"")</f>
        <v>#REF!</v>
      </c>
      <c r="O11" s="40" t="e">
        <f>IF(AND(#REF!="Muy Alta",#REF!="Leve"),CONCATENATE("R6C",#REF!),"")</f>
        <v>#REF!</v>
      </c>
      <c r="P11" s="38" t="e">
        <f>IF(AND(#REF!="Muy Alta",#REF!="Menor"),CONCATENATE("R6C",#REF!),"")</f>
        <v>#REF!</v>
      </c>
      <c r="Q11" s="39" t="e">
        <f>IF(AND(#REF!="Muy Alta",#REF!="Menor"),CONCATENATE("R6C",#REF!),"")</f>
        <v>#REF!</v>
      </c>
      <c r="R11" s="39" t="e">
        <f>IF(AND(#REF!="Muy Alta",#REF!="Menor"),CONCATENATE("R6C",#REF!),"")</f>
        <v>#REF!</v>
      </c>
      <c r="S11" s="39" t="e">
        <f>IF(AND(#REF!="Muy Alta",#REF!="Menor"),CONCATENATE("R6C",#REF!),"")</f>
        <v>#REF!</v>
      </c>
      <c r="T11" s="39" t="e">
        <f>IF(AND(#REF!="Muy Alta",#REF!="Menor"),CONCATENATE("R6C",#REF!),"")</f>
        <v>#REF!</v>
      </c>
      <c r="U11" s="40" t="e">
        <f>IF(AND(#REF!="Muy Alta",#REF!="Menor"),CONCATENATE("R6C",#REF!),"")</f>
        <v>#REF!</v>
      </c>
      <c r="V11" s="38" t="e">
        <f>IF(AND(#REF!="Muy Alta",#REF!="Moderado"),CONCATENATE("R6C",#REF!),"")</f>
        <v>#REF!</v>
      </c>
      <c r="W11" s="39" t="e">
        <f>IF(AND(#REF!="Muy Alta",#REF!="Moderado"),CONCATENATE("R6C",#REF!),"")</f>
        <v>#REF!</v>
      </c>
      <c r="X11" s="39" t="e">
        <f>IF(AND(#REF!="Muy Alta",#REF!="Moderado"),CONCATENATE("R6C",#REF!),"")</f>
        <v>#REF!</v>
      </c>
      <c r="Y11" s="39" t="e">
        <f>IF(AND(#REF!="Muy Alta",#REF!="Moderado"),CONCATENATE("R6C",#REF!),"")</f>
        <v>#REF!</v>
      </c>
      <c r="Z11" s="39" t="e">
        <f>IF(AND(#REF!="Muy Alta",#REF!="Moderado"),CONCATENATE("R6C",#REF!),"")</f>
        <v>#REF!</v>
      </c>
      <c r="AA11" s="40" t="e">
        <f>IF(AND(#REF!="Muy Alta",#REF!="Moderado"),CONCATENATE("R6C",#REF!),"")</f>
        <v>#REF!</v>
      </c>
      <c r="AB11" s="38" t="e">
        <f>IF(AND(#REF!="Muy Alta",#REF!="Mayor"),CONCATENATE("R6C",#REF!),"")</f>
        <v>#REF!</v>
      </c>
      <c r="AC11" s="39" t="e">
        <f>IF(AND(#REF!="Muy Alta",#REF!="Mayor"),CONCATENATE("R6C",#REF!),"")</f>
        <v>#REF!</v>
      </c>
      <c r="AD11" s="39" t="e">
        <f>IF(AND(#REF!="Muy Alta",#REF!="Mayor"),CONCATENATE("R6C",#REF!),"")</f>
        <v>#REF!</v>
      </c>
      <c r="AE11" s="39" t="e">
        <f>IF(AND(#REF!="Muy Alta",#REF!="Mayor"),CONCATENATE("R6C",#REF!),"")</f>
        <v>#REF!</v>
      </c>
      <c r="AF11" s="39" t="e">
        <f>IF(AND(#REF!="Muy Alta",#REF!="Mayor"),CONCATENATE("R6C",#REF!),"")</f>
        <v>#REF!</v>
      </c>
      <c r="AG11" s="40" t="e">
        <f>IF(AND(#REF!="Muy Alta",#REF!="Mayor"),CONCATENATE("R6C",#REF!),"")</f>
        <v>#REF!</v>
      </c>
      <c r="AH11" s="41" t="e">
        <f>IF(AND(#REF!="Muy Alta",#REF!="Catastrófico"),CONCATENATE("R6C",#REF!),"")</f>
        <v>#REF!</v>
      </c>
      <c r="AI11" s="42" t="e">
        <f>IF(AND(#REF!="Muy Alta",#REF!="Catastrófico"),CONCATENATE("R6C",#REF!),"")</f>
        <v>#REF!</v>
      </c>
      <c r="AJ11" s="42" t="e">
        <f>IF(AND(#REF!="Muy Alta",#REF!="Catastrófico"),CONCATENATE("R6C",#REF!),"")</f>
        <v>#REF!</v>
      </c>
      <c r="AK11" s="42" t="e">
        <f>IF(AND(#REF!="Muy Alta",#REF!="Catastrófico"),CONCATENATE("R6C",#REF!),"")</f>
        <v>#REF!</v>
      </c>
      <c r="AL11" s="42" t="e">
        <f>IF(AND(#REF!="Muy Alta",#REF!="Catastrófico"),CONCATENATE("R6C",#REF!),"")</f>
        <v>#REF!</v>
      </c>
      <c r="AM11" s="43" t="e">
        <f>IF(AND(#REF!="Muy Alta",#REF!="Catastrófico"),CONCATENATE("R6C",#REF!),"")</f>
        <v>#REF!</v>
      </c>
      <c r="AN11" s="69"/>
      <c r="AO11" s="1821"/>
      <c r="AP11" s="1822"/>
      <c r="AQ11" s="1822"/>
      <c r="AR11" s="1822"/>
      <c r="AS11" s="1822"/>
      <c r="AT11" s="1823"/>
      <c r="AU11" s="69"/>
      <c r="AV11" s="69"/>
      <c r="AW11" s="69"/>
      <c r="AX11" s="69"/>
      <c r="AY11" s="69"/>
      <c r="AZ11" s="69"/>
      <c r="BA11" s="69"/>
      <c r="BB11" s="69"/>
      <c r="BC11" s="69"/>
      <c r="BD11" s="69"/>
      <c r="BE11" s="69"/>
      <c r="BF11" s="69"/>
      <c r="BG11" s="69"/>
      <c r="BH11" s="69"/>
      <c r="BI11" s="69"/>
      <c r="BJ11" s="69"/>
      <c r="BK11" s="69"/>
      <c r="BL11" s="69"/>
      <c r="BM11" s="69"/>
      <c r="BN11" s="69"/>
      <c r="BO11" s="69"/>
      <c r="BP11" s="69"/>
      <c r="BQ11" s="69"/>
      <c r="BR11" s="69"/>
      <c r="BS11" s="69"/>
      <c r="BT11" s="69"/>
      <c r="BU11" s="69"/>
      <c r="BV11" s="69"/>
      <c r="BW11" s="69"/>
      <c r="BX11" s="69"/>
    </row>
    <row r="12" spans="1:91" ht="15" customHeight="1" x14ac:dyDescent="0.25">
      <c r="A12" s="69"/>
      <c r="B12" s="1760"/>
      <c r="C12" s="1760"/>
      <c r="D12" s="1761"/>
      <c r="E12" s="1801"/>
      <c r="F12" s="1802"/>
      <c r="G12" s="1802"/>
      <c r="H12" s="1802"/>
      <c r="I12" s="1803"/>
      <c r="J12" s="38" t="e">
        <f>IF(AND(#REF!="Muy Alta",#REF!="Leve"),CONCATENATE("R7C",#REF!),"")</f>
        <v>#REF!</v>
      </c>
      <c r="K12" s="39" t="e">
        <f>IF(AND(#REF!="Muy Alta",#REF!="Leve"),CONCATENATE("R7C",#REF!),"")</f>
        <v>#REF!</v>
      </c>
      <c r="L12" s="39" t="e">
        <f>IF(AND(#REF!="Muy Alta",#REF!="Leve"),CONCATENATE("R7C",#REF!),"")</f>
        <v>#REF!</v>
      </c>
      <c r="M12" s="39" t="e">
        <f>IF(AND(#REF!="Muy Alta",#REF!="Leve"),CONCATENATE("R7C",#REF!),"")</f>
        <v>#REF!</v>
      </c>
      <c r="N12" s="39" t="e">
        <f>IF(AND(#REF!="Muy Alta",#REF!="Leve"),CONCATENATE("R7C",#REF!),"")</f>
        <v>#REF!</v>
      </c>
      <c r="O12" s="40" t="e">
        <f>IF(AND(#REF!="Muy Alta",#REF!="Leve"),CONCATENATE("R7C",#REF!),"")</f>
        <v>#REF!</v>
      </c>
      <c r="P12" s="38" t="e">
        <f>IF(AND(#REF!="Muy Alta",#REF!="Menor"),CONCATENATE("R7C",#REF!),"")</f>
        <v>#REF!</v>
      </c>
      <c r="Q12" s="39" t="e">
        <f>IF(AND(#REF!="Muy Alta",#REF!="Menor"),CONCATENATE("R7C",#REF!),"")</f>
        <v>#REF!</v>
      </c>
      <c r="R12" s="39" t="e">
        <f>IF(AND(#REF!="Muy Alta",#REF!="Menor"),CONCATENATE("R7C",#REF!),"")</f>
        <v>#REF!</v>
      </c>
      <c r="S12" s="39" t="e">
        <f>IF(AND(#REF!="Muy Alta",#REF!="Menor"),CONCATENATE("R7C",#REF!),"")</f>
        <v>#REF!</v>
      </c>
      <c r="T12" s="39" t="e">
        <f>IF(AND(#REF!="Muy Alta",#REF!="Menor"),CONCATENATE("R7C",#REF!),"")</f>
        <v>#REF!</v>
      </c>
      <c r="U12" s="40" t="e">
        <f>IF(AND(#REF!="Muy Alta",#REF!="Menor"),CONCATENATE("R7C",#REF!),"")</f>
        <v>#REF!</v>
      </c>
      <c r="V12" s="38" t="e">
        <f>IF(AND(#REF!="Muy Alta",#REF!="Moderado"),CONCATENATE("R7C",#REF!),"")</f>
        <v>#REF!</v>
      </c>
      <c r="W12" s="39" t="e">
        <f>IF(AND(#REF!="Muy Alta",#REF!="Moderado"),CONCATENATE("R7C",#REF!),"")</f>
        <v>#REF!</v>
      </c>
      <c r="X12" s="39" t="e">
        <f>IF(AND(#REF!="Muy Alta",#REF!="Moderado"),CONCATENATE("R7C",#REF!),"")</f>
        <v>#REF!</v>
      </c>
      <c r="Y12" s="39" t="e">
        <f>IF(AND(#REF!="Muy Alta",#REF!="Moderado"),CONCATENATE("R7C",#REF!),"")</f>
        <v>#REF!</v>
      </c>
      <c r="Z12" s="39" t="e">
        <f>IF(AND(#REF!="Muy Alta",#REF!="Moderado"),CONCATENATE("R7C",#REF!),"")</f>
        <v>#REF!</v>
      </c>
      <c r="AA12" s="40" t="e">
        <f>IF(AND(#REF!="Muy Alta",#REF!="Moderado"),CONCATENATE("R7C",#REF!),"")</f>
        <v>#REF!</v>
      </c>
      <c r="AB12" s="38" t="e">
        <f>IF(AND(#REF!="Muy Alta",#REF!="Mayor"),CONCATENATE("R7C",#REF!),"")</f>
        <v>#REF!</v>
      </c>
      <c r="AC12" s="39" t="e">
        <f>IF(AND(#REF!="Muy Alta",#REF!="Mayor"),CONCATENATE("R7C",#REF!),"")</f>
        <v>#REF!</v>
      </c>
      <c r="AD12" s="39" t="e">
        <f>IF(AND(#REF!="Muy Alta",#REF!="Mayor"),CONCATENATE("R7C",#REF!),"")</f>
        <v>#REF!</v>
      </c>
      <c r="AE12" s="39" t="e">
        <f>IF(AND(#REF!="Muy Alta",#REF!="Mayor"),CONCATENATE("R7C",#REF!),"")</f>
        <v>#REF!</v>
      </c>
      <c r="AF12" s="39" t="e">
        <f>IF(AND(#REF!="Muy Alta",#REF!="Mayor"),CONCATENATE("R7C",#REF!),"")</f>
        <v>#REF!</v>
      </c>
      <c r="AG12" s="40" t="e">
        <f>IF(AND(#REF!="Muy Alta",#REF!="Mayor"),CONCATENATE("R7C",#REF!),"")</f>
        <v>#REF!</v>
      </c>
      <c r="AH12" s="41" t="e">
        <f>IF(AND(#REF!="Muy Alta",#REF!="Catastrófico"),CONCATENATE("R7C",#REF!),"")</f>
        <v>#REF!</v>
      </c>
      <c r="AI12" s="42" t="e">
        <f>IF(AND(#REF!="Muy Alta",#REF!="Catastrófico"),CONCATENATE("R7C",#REF!),"")</f>
        <v>#REF!</v>
      </c>
      <c r="AJ12" s="42" t="e">
        <f>IF(AND(#REF!="Muy Alta",#REF!="Catastrófico"),CONCATENATE("R7C",#REF!),"")</f>
        <v>#REF!</v>
      </c>
      <c r="AK12" s="42" t="e">
        <f>IF(AND(#REF!="Muy Alta",#REF!="Catastrófico"),CONCATENATE("R7C",#REF!),"")</f>
        <v>#REF!</v>
      </c>
      <c r="AL12" s="42" t="e">
        <f>IF(AND(#REF!="Muy Alta",#REF!="Catastrófico"),CONCATENATE("R7C",#REF!),"")</f>
        <v>#REF!</v>
      </c>
      <c r="AM12" s="43" t="e">
        <f>IF(AND(#REF!="Muy Alta",#REF!="Catastrófico"),CONCATENATE("R7C",#REF!),"")</f>
        <v>#REF!</v>
      </c>
      <c r="AN12" s="69"/>
      <c r="AO12" s="1821"/>
      <c r="AP12" s="1822"/>
      <c r="AQ12" s="1822"/>
      <c r="AR12" s="1822"/>
      <c r="AS12" s="1822"/>
      <c r="AT12" s="1823"/>
      <c r="AU12" s="69"/>
      <c r="AV12" s="69"/>
      <c r="AW12" s="69"/>
      <c r="AX12" s="69"/>
      <c r="AY12" s="69"/>
      <c r="AZ12" s="69"/>
      <c r="BA12" s="69"/>
      <c r="BB12" s="69"/>
      <c r="BC12" s="69"/>
      <c r="BD12" s="69"/>
      <c r="BE12" s="69"/>
      <c r="BF12" s="69"/>
      <c r="BG12" s="69"/>
      <c r="BH12" s="69"/>
      <c r="BI12" s="69"/>
      <c r="BJ12" s="69"/>
      <c r="BK12" s="69"/>
      <c r="BL12" s="69"/>
      <c r="BM12" s="69"/>
      <c r="BN12" s="69"/>
      <c r="BO12" s="69"/>
      <c r="BP12" s="69"/>
      <c r="BQ12" s="69"/>
      <c r="BR12" s="69"/>
      <c r="BS12" s="69"/>
      <c r="BT12" s="69"/>
      <c r="BU12" s="69"/>
      <c r="BV12" s="69"/>
      <c r="BW12" s="69"/>
      <c r="BX12" s="69"/>
    </row>
    <row r="13" spans="1:91" ht="15" customHeight="1" x14ac:dyDescent="0.25">
      <c r="A13" s="69"/>
      <c r="B13" s="1760"/>
      <c r="C13" s="1760"/>
      <c r="D13" s="1761"/>
      <c r="E13" s="1801"/>
      <c r="F13" s="1802"/>
      <c r="G13" s="1802"/>
      <c r="H13" s="1802"/>
      <c r="I13" s="1803"/>
      <c r="J13" s="38" t="e">
        <f>IF(AND(#REF!="Muy Alta",#REF!="Leve"),CONCATENATE("R8C",#REF!),"")</f>
        <v>#REF!</v>
      </c>
      <c r="K13" s="39" t="e">
        <f>IF(AND(#REF!="Muy Alta",#REF!="Leve"),CONCATENATE("R8C",#REF!),"")</f>
        <v>#REF!</v>
      </c>
      <c r="L13" s="39" t="e">
        <f>IF(AND(#REF!="Muy Alta",#REF!="Leve"),CONCATENATE("R8C",#REF!),"")</f>
        <v>#REF!</v>
      </c>
      <c r="M13" s="39" t="e">
        <f>IF(AND(#REF!="Muy Alta",#REF!="Leve"),CONCATENATE("R8C",#REF!),"")</f>
        <v>#REF!</v>
      </c>
      <c r="N13" s="39" t="e">
        <f>IF(AND(#REF!="Muy Alta",#REF!="Leve"),CONCATENATE("R8C",#REF!),"")</f>
        <v>#REF!</v>
      </c>
      <c r="O13" s="40" t="e">
        <f>IF(AND(#REF!="Muy Alta",#REF!="Leve"),CONCATENATE("R8C",#REF!),"")</f>
        <v>#REF!</v>
      </c>
      <c r="P13" s="38" t="e">
        <f>IF(AND(#REF!="Muy Alta",#REF!="Menor"),CONCATENATE("R8C",#REF!),"")</f>
        <v>#REF!</v>
      </c>
      <c r="Q13" s="39" t="e">
        <f>IF(AND(#REF!="Muy Alta",#REF!="Menor"),CONCATENATE("R8C",#REF!),"")</f>
        <v>#REF!</v>
      </c>
      <c r="R13" s="39" t="e">
        <f>IF(AND(#REF!="Muy Alta",#REF!="Menor"),CONCATENATE("R8C",#REF!),"")</f>
        <v>#REF!</v>
      </c>
      <c r="S13" s="39" t="e">
        <f>IF(AND(#REF!="Muy Alta",#REF!="Menor"),CONCATENATE("R8C",#REF!),"")</f>
        <v>#REF!</v>
      </c>
      <c r="T13" s="39" t="e">
        <f>IF(AND(#REF!="Muy Alta",#REF!="Menor"),CONCATENATE("R8C",#REF!),"")</f>
        <v>#REF!</v>
      </c>
      <c r="U13" s="40" t="e">
        <f>IF(AND(#REF!="Muy Alta",#REF!="Menor"),CONCATENATE("R8C",#REF!),"")</f>
        <v>#REF!</v>
      </c>
      <c r="V13" s="38" t="e">
        <f>IF(AND(#REF!="Muy Alta",#REF!="Moderado"),CONCATENATE("R8C",#REF!),"")</f>
        <v>#REF!</v>
      </c>
      <c r="W13" s="39" t="e">
        <f>IF(AND(#REF!="Muy Alta",#REF!="Moderado"),CONCATENATE("R8C",#REF!),"")</f>
        <v>#REF!</v>
      </c>
      <c r="X13" s="39" t="e">
        <f>IF(AND(#REF!="Muy Alta",#REF!="Moderado"),CONCATENATE("R8C",#REF!),"")</f>
        <v>#REF!</v>
      </c>
      <c r="Y13" s="39" t="e">
        <f>IF(AND(#REF!="Muy Alta",#REF!="Moderado"),CONCATENATE("R8C",#REF!),"")</f>
        <v>#REF!</v>
      </c>
      <c r="Z13" s="39" t="e">
        <f>IF(AND(#REF!="Muy Alta",#REF!="Moderado"),CONCATENATE("R8C",#REF!),"")</f>
        <v>#REF!</v>
      </c>
      <c r="AA13" s="40" t="e">
        <f>IF(AND(#REF!="Muy Alta",#REF!="Moderado"),CONCATENATE("R8C",#REF!),"")</f>
        <v>#REF!</v>
      </c>
      <c r="AB13" s="38" t="e">
        <f>IF(AND(#REF!="Muy Alta",#REF!="Mayor"),CONCATENATE("R8C",#REF!),"")</f>
        <v>#REF!</v>
      </c>
      <c r="AC13" s="39" t="e">
        <f>IF(AND(#REF!="Muy Alta",#REF!="Mayor"),CONCATENATE("R8C",#REF!),"")</f>
        <v>#REF!</v>
      </c>
      <c r="AD13" s="39" t="e">
        <f>IF(AND(#REF!="Muy Alta",#REF!="Mayor"),CONCATENATE("R8C",#REF!),"")</f>
        <v>#REF!</v>
      </c>
      <c r="AE13" s="39" t="e">
        <f>IF(AND(#REF!="Muy Alta",#REF!="Mayor"),CONCATENATE("R8C",#REF!),"")</f>
        <v>#REF!</v>
      </c>
      <c r="AF13" s="39" t="e">
        <f>IF(AND(#REF!="Muy Alta",#REF!="Mayor"),CONCATENATE("R8C",#REF!),"")</f>
        <v>#REF!</v>
      </c>
      <c r="AG13" s="40" t="e">
        <f>IF(AND(#REF!="Muy Alta",#REF!="Mayor"),CONCATENATE("R8C",#REF!),"")</f>
        <v>#REF!</v>
      </c>
      <c r="AH13" s="41" t="e">
        <f>IF(AND(#REF!="Muy Alta",#REF!="Catastrófico"),CONCATENATE("R8C",#REF!),"")</f>
        <v>#REF!</v>
      </c>
      <c r="AI13" s="42" t="e">
        <f>IF(AND(#REF!="Muy Alta",#REF!="Catastrófico"),CONCATENATE("R8C",#REF!),"")</f>
        <v>#REF!</v>
      </c>
      <c r="AJ13" s="42" t="e">
        <f>IF(AND(#REF!="Muy Alta",#REF!="Catastrófico"),CONCATENATE("R8C",#REF!),"")</f>
        <v>#REF!</v>
      </c>
      <c r="AK13" s="42" t="e">
        <f>IF(AND(#REF!="Muy Alta",#REF!="Catastrófico"),CONCATENATE("R8C",#REF!),"")</f>
        <v>#REF!</v>
      </c>
      <c r="AL13" s="42" t="e">
        <f>IF(AND(#REF!="Muy Alta",#REF!="Catastrófico"),CONCATENATE("R8C",#REF!),"")</f>
        <v>#REF!</v>
      </c>
      <c r="AM13" s="43" t="e">
        <f>IF(AND(#REF!="Muy Alta",#REF!="Catastrófico"),CONCATENATE("R8C",#REF!),"")</f>
        <v>#REF!</v>
      </c>
      <c r="AN13" s="69"/>
      <c r="AO13" s="1821"/>
      <c r="AP13" s="1822"/>
      <c r="AQ13" s="1822"/>
      <c r="AR13" s="1822"/>
      <c r="AS13" s="1822"/>
      <c r="AT13" s="1823"/>
      <c r="AU13" s="69"/>
      <c r="AV13" s="69"/>
      <c r="AW13" s="69"/>
      <c r="AX13" s="69"/>
      <c r="AY13" s="69"/>
      <c r="AZ13" s="69"/>
      <c r="BA13" s="69"/>
      <c r="BB13" s="69"/>
      <c r="BC13" s="69"/>
      <c r="BD13" s="69"/>
      <c r="BE13" s="69"/>
      <c r="BF13" s="69"/>
      <c r="BG13" s="69"/>
      <c r="BH13" s="69"/>
      <c r="BI13" s="69"/>
      <c r="BJ13" s="69"/>
      <c r="BK13" s="69"/>
      <c r="BL13" s="69"/>
      <c r="BM13" s="69"/>
      <c r="BN13" s="69"/>
      <c r="BO13" s="69"/>
      <c r="BP13" s="69"/>
      <c r="BQ13" s="69"/>
      <c r="BR13" s="69"/>
      <c r="BS13" s="69"/>
      <c r="BT13" s="69"/>
      <c r="BU13" s="69"/>
      <c r="BV13" s="69"/>
      <c r="BW13" s="69"/>
      <c r="BX13" s="69"/>
    </row>
    <row r="14" spans="1:91" ht="15" customHeight="1" x14ac:dyDescent="0.25">
      <c r="A14" s="69"/>
      <c r="B14" s="1760"/>
      <c r="C14" s="1760"/>
      <c r="D14" s="1761"/>
      <c r="E14" s="1801"/>
      <c r="F14" s="1802"/>
      <c r="G14" s="1802"/>
      <c r="H14" s="1802"/>
      <c r="I14" s="1803"/>
      <c r="J14" s="38" t="e">
        <f>IF(AND(#REF!="Muy Alta",#REF!="Leve"),CONCATENATE("R9C",#REF!),"")</f>
        <v>#REF!</v>
      </c>
      <c r="K14" s="39" t="e">
        <f>IF(AND(#REF!="Muy Alta",#REF!="Leve"),CONCATENATE("R9C",#REF!),"")</f>
        <v>#REF!</v>
      </c>
      <c r="L14" s="39" t="e">
        <f>IF(AND(#REF!="Muy Alta",#REF!="Leve"),CONCATENATE("R9C",#REF!),"")</f>
        <v>#REF!</v>
      </c>
      <c r="M14" s="39" t="e">
        <f>IF(AND(#REF!="Muy Alta",#REF!="Leve"),CONCATENATE("R9C",#REF!),"")</f>
        <v>#REF!</v>
      </c>
      <c r="N14" s="39" t="e">
        <f>IF(AND(#REF!="Muy Alta",#REF!="Leve"),CONCATENATE("R9C",#REF!),"")</f>
        <v>#REF!</v>
      </c>
      <c r="O14" s="40" t="e">
        <f>IF(AND(#REF!="Muy Alta",#REF!="Leve"),CONCATENATE("R9C",#REF!),"")</f>
        <v>#REF!</v>
      </c>
      <c r="P14" s="38" t="e">
        <f>IF(AND(#REF!="Muy Alta",#REF!="Menor"),CONCATENATE("R9C",#REF!),"")</f>
        <v>#REF!</v>
      </c>
      <c r="Q14" s="39" t="e">
        <f>IF(AND(#REF!="Muy Alta",#REF!="Menor"),CONCATENATE("R9C",#REF!),"")</f>
        <v>#REF!</v>
      </c>
      <c r="R14" s="39" t="e">
        <f>IF(AND(#REF!="Muy Alta",#REF!="Menor"),CONCATENATE("R9C",#REF!),"")</f>
        <v>#REF!</v>
      </c>
      <c r="S14" s="39" t="e">
        <f>IF(AND(#REF!="Muy Alta",#REF!="Menor"),CONCATENATE("R9C",#REF!),"")</f>
        <v>#REF!</v>
      </c>
      <c r="T14" s="39" t="e">
        <f>IF(AND(#REF!="Muy Alta",#REF!="Menor"),CONCATENATE("R9C",#REF!),"")</f>
        <v>#REF!</v>
      </c>
      <c r="U14" s="40" t="e">
        <f>IF(AND(#REF!="Muy Alta",#REF!="Menor"),CONCATENATE("R9C",#REF!),"")</f>
        <v>#REF!</v>
      </c>
      <c r="V14" s="38" t="e">
        <f>IF(AND(#REF!="Muy Alta",#REF!="Moderado"),CONCATENATE("R9C",#REF!),"")</f>
        <v>#REF!</v>
      </c>
      <c r="W14" s="39" t="e">
        <f>IF(AND(#REF!="Muy Alta",#REF!="Moderado"),CONCATENATE("R9C",#REF!),"")</f>
        <v>#REF!</v>
      </c>
      <c r="X14" s="39" t="e">
        <f>IF(AND(#REF!="Muy Alta",#REF!="Moderado"),CONCATENATE("R9C",#REF!),"")</f>
        <v>#REF!</v>
      </c>
      <c r="Y14" s="39" t="e">
        <f>IF(AND(#REF!="Muy Alta",#REF!="Moderado"),CONCATENATE("R9C",#REF!),"")</f>
        <v>#REF!</v>
      </c>
      <c r="Z14" s="39" t="e">
        <f>IF(AND(#REF!="Muy Alta",#REF!="Moderado"),CONCATENATE("R9C",#REF!),"")</f>
        <v>#REF!</v>
      </c>
      <c r="AA14" s="40" t="e">
        <f>IF(AND(#REF!="Muy Alta",#REF!="Moderado"),CONCATENATE("R9C",#REF!),"")</f>
        <v>#REF!</v>
      </c>
      <c r="AB14" s="38" t="e">
        <f>IF(AND(#REF!="Muy Alta",#REF!="Mayor"),CONCATENATE("R9C",#REF!),"")</f>
        <v>#REF!</v>
      </c>
      <c r="AC14" s="39" t="e">
        <f>IF(AND(#REF!="Muy Alta",#REF!="Mayor"),CONCATENATE("R9C",#REF!),"")</f>
        <v>#REF!</v>
      </c>
      <c r="AD14" s="39" t="e">
        <f>IF(AND(#REF!="Muy Alta",#REF!="Mayor"),CONCATENATE("R9C",#REF!),"")</f>
        <v>#REF!</v>
      </c>
      <c r="AE14" s="39" t="e">
        <f>IF(AND(#REF!="Muy Alta",#REF!="Mayor"),CONCATENATE("R9C",#REF!),"")</f>
        <v>#REF!</v>
      </c>
      <c r="AF14" s="39" t="e">
        <f>IF(AND(#REF!="Muy Alta",#REF!="Mayor"),CONCATENATE("R9C",#REF!),"")</f>
        <v>#REF!</v>
      </c>
      <c r="AG14" s="40" t="e">
        <f>IF(AND(#REF!="Muy Alta",#REF!="Mayor"),CONCATENATE("R9C",#REF!),"")</f>
        <v>#REF!</v>
      </c>
      <c r="AH14" s="41" t="e">
        <f>IF(AND(#REF!="Muy Alta",#REF!="Catastrófico"),CONCATENATE("R9C",#REF!),"")</f>
        <v>#REF!</v>
      </c>
      <c r="AI14" s="42" t="e">
        <f>IF(AND(#REF!="Muy Alta",#REF!="Catastrófico"),CONCATENATE("R9C",#REF!),"")</f>
        <v>#REF!</v>
      </c>
      <c r="AJ14" s="42" t="e">
        <f>IF(AND(#REF!="Muy Alta",#REF!="Catastrófico"),CONCATENATE("R9C",#REF!),"")</f>
        <v>#REF!</v>
      </c>
      <c r="AK14" s="42" t="e">
        <f>IF(AND(#REF!="Muy Alta",#REF!="Catastrófico"),CONCATENATE("R9C",#REF!),"")</f>
        <v>#REF!</v>
      </c>
      <c r="AL14" s="42" t="e">
        <f>IF(AND(#REF!="Muy Alta",#REF!="Catastrófico"),CONCATENATE("R9C",#REF!),"")</f>
        <v>#REF!</v>
      </c>
      <c r="AM14" s="43" t="e">
        <f>IF(AND(#REF!="Muy Alta",#REF!="Catastrófico"),CONCATENATE("R9C",#REF!),"")</f>
        <v>#REF!</v>
      </c>
      <c r="AN14" s="69"/>
      <c r="AO14" s="1821"/>
      <c r="AP14" s="1822"/>
      <c r="AQ14" s="1822"/>
      <c r="AR14" s="1822"/>
      <c r="AS14" s="1822"/>
      <c r="AT14" s="1823"/>
      <c r="AU14" s="69"/>
      <c r="AV14" s="69"/>
      <c r="AW14" s="69"/>
      <c r="AX14" s="69"/>
      <c r="AY14" s="69"/>
      <c r="AZ14" s="69"/>
      <c r="BA14" s="69"/>
      <c r="BB14" s="69"/>
      <c r="BC14" s="69"/>
      <c r="BD14" s="69"/>
      <c r="BE14" s="69"/>
      <c r="BF14" s="69"/>
      <c r="BG14" s="69"/>
      <c r="BH14" s="69"/>
      <c r="BI14" s="69"/>
      <c r="BJ14" s="69"/>
      <c r="BK14" s="69"/>
      <c r="BL14" s="69"/>
      <c r="BM14" s="69"/>
      <c r="BN14" s="69"/>
      <c r="BO14" s="69"/>
      <c r="BP14" s="69"/>
      <c r="BQ14" s="69"/>
      <c r="BR14" s="69"/>
      <c r="BS14" s="69"/>
      <c r="BT14" s="69"/>
      <c r="BU14" s="69"/>
      <c r="BV14" s="69"/>
      <c r="BW14" s="69"/>
      <c r="BX14" s="69"/>
    </row>
    <row r="15" spans="1:91" ht="15.75" customHeight="1" thickBot="1" x14ac:dyDescent="0.3">
      <c r="A15" s="69"/>
      <c r="B15" s="1760"/>
      <c r="C15" s="1760"/>
      <c r="D15" s="1761"/>
      <c r="E15" s="1804"/>
      <c r="F15" s="1805"/>
      <c r="G15" s="1805"/>
      <c r="H15" s="1805"/>
      <c r="I15" s="1806"/>
      <c r="J15" s="44" t="e">
        <f>IF(AND(#REF!="Muy Alta",#REF!="Leve"),CONCATENATE("R10C",#REF!),"")</f>
        <v>#REF!</v>
      </c>
      <c r="K15" s="45" t="e">
        <f>IF(AND(#REF!="Muy Alta",#REF!="Leve"),CONCATENATE("R10C",#REF!),"")</f>
        <v>#REF!</v>
      </c>
      <c r="L15" s="45" t="e">
        <f>IF(AND(#REF!="Muy Alta",#REF!="Leve"),CONCATENATE("R10C",#REF!),"")</f>
        <v>#REF!</v>
      </c>
      <c r="M15" s="45" t="e">
        <f>IF(AND(#REF!="Muy Alta",#REF!="Leve"),CONCATENATE("R10C",#REF!),"")</f>
        <v>#REF!</v>
      </c>
      <c r="N15" s="45" t="e">
        <f>IF(AND(#REF!="Muy Alta",#REF!="Leve"),CONCATENATE("R10C",#REF!),"")</f>
        <v>#REF!</v>
      </c>
      <c r="O15" s="46" t="e">
        <f>IF(AND(#REF!="Muy Alta",#REF!="Leve"),CONCATENATE("R10C",#REF!),"")</f>
        <v>#REF!</v>
      </c>
      <c r="P15" s="38" t="e">
        <f>IF(AND(#REF!="Muy Alta",#REF!="Menor"),CONCATENATE("R10C",#REF!),"")</f>
        <v>#REF!</v>
      </c>
      <c r="Q15" s="39" t="e">
        <f>IF(AND(#REF!="Muy Alta",#REF!="Menor"),CONCATENATE("R10C",#REF!),"")</f>
        <v>#REF!</v>
      </c>
      <c r="R15" s="39" t="e">
        <f>IF(AND(#REF!="Muy Alta",#REF!="Menor"),CONCATENATE("R10C",#REF!),"")</f>
        <v>#REF!</v>
      </c>
      <c r="S15" s="39" t="e">
        <f>IF(AND(#REF!="Muy Alta",#REF!="Menor"),CONCATENATE("R10C",#REF!),"")</f>
        <v>#REF!</v>
      </c>
      <c r="T15" s="39" t="e">
        <f>IF(AND(#REF!="Muy Alta",#REF!="Menor"),CONCATENATE("R10C",#REF!),"")</f>
        <v>#REF!</v>
      </c>
      <c r="U15" s="40" t="e">
        <f>IF(AND(#REF!="Muy Alta",#REF!="Menor"),CONCATENATE("R10C",#REF!),"")</f>
        <v>#REF!</v>
      </c>
      <c r="V15" s="44" t="e">
        <f>IF(AND(#REF!="Muy Alta",#REF!="Moderado"),CONCATENATE("R10C",#REF!),"")</f>
        <v>#REF!</v>
      </c>
      <c r="W15" s="45" t="e">
        <f>IF(AND(#REF!="Muy Alta",#REF!="Moderado"),CONCATENATE("R10C",#REF!),"")</f>
        <v>#REF!</v>
      </c>
      <c r="X15" s="45" t="e">
        <f>IF(AND(#REF!="Muy Alta",#REF!="Moderado"),CONCATENATE("R10C",#REF!),"")</f>
        <v>#REF!</v>
      </c>
      <c r="Y15" s="45" t="e">
        <f>IF(AND(#REF!="Muy Alta",#REF!="Moderado"),CONCATENATE("R10C",#REF!),"")</f>
        <v>#REF!</v>
      </c>
      <c r="Z15" s="45" t="e">
        <f>IF(AND(#REF!="Muy Alta",#REF!="Moderado"),CONCATENATE("R10C",#REF!),"")</f>
        <v>#REF!</v>
      </c>
      <c r="AA15" s="46" t="e">
        <f>IF(AND(#REF!="Muy Alta",#REF!="Moderado"),CONCATENATE("R10C",#REF!),"")</f>
        <v>#REF!</v>
      </c>
      <c r="AB15" s="38" t="e">
        <f>IF(AND(#REF!="Muy Alta",#REF!="Mayor"),CONCATENATE("R10C",#REF!),"")</f>
        <v>#REF!</v>
      </c>
      <c r="AC15" s="39" t="e">
        <f>IF(AND(#REF!="Muy Alta",#REF!="Mayor"),CONCATENATE("R10C",#REF!),"")</f>
        <v>#REF!</v>
      </c>
      <c r="AD15" s="39" t="e">
        <f>IF(AND(#REF!="Muy Alta",#REF!="Mayor"),CONCATENATE("R10C",#REF!),"")</f>
        <v>#REF!</v>
      </c>
      <c r="AE15" s="39" t="e">
        <f>IF(AND(#REF!="Muy Alta",#REF!="Mayor"),CONCATENATE("R10C",#REF!),"")</f>
        <v>#REF!</v>
      </c>
      <c r="AF15" s="39" t="e">
        <f>IF(AND(#REF!="Muy Alta",#REF!="Mayor"),CONCATENATE("R10C",#REF!),"")</f>
        <v>#REF!</v>
      </c>
      <c r="AG15" s="40" t="e">
        <f>IF(AND(#REF!="Muy Alta",#REF!="Mayor"),CONCATENATE("R10C",#REF!),"")</f>
        <v>#REF!</v>
      </c>
      <c r="AH15" s="47" t="e">
        <f>IF(AND(#REF!="Muy Alta",#REF!="Catastrófico"),CONCATENATE("R10C",#REF!),"")</f>
        <v>#REF!</v>
      </c>
      <c r="AI15" s="48" t="e">
        <f>IF(AND(#REF!="Muy Alta",#REF!="Catastrófico"),CONCATENATE("R10C",#REF!),"")</f>
        <v>#REF!</v>
      </c>
      <c r="AJ15" s="48" t="e">
        <f>IF(AND(#REF!="Muy Alta",#REF!="Catastrófico"),CONCATENATE("R10C",#REF!),"")</f>
        <v>#REF!</v>
      </c>
      <c r="AK15" s="48" t="e">
        <f>IF(AND(#REF!="Muy Alta",#REF!="Catastrófico"),CONCATENATE("R10C",#REF!),"")</f>
        <v>#REF!</v>
      </c>
      <c r="AL15" s="48" t="e">
        <f>IF(AND(#REF!="Muy Alta",#REF!="Catastrófico"),CONCATENATE("R10C",#REF!),"")</f>
        <v>#REF!</v>
      </c>
      <c r="AM15" s="49" t="e">
        <f>IF(AND(#REF!="Muy Alta",#REF!="Catastrófico"),CONCATENATE("R10C",#REF!),"")</f>
        <v>#REF!</v>
      </c>
      <c r="AN15" s="69"/>
      <c r="AO15" s="1824"/>
      <c r="AP15" s="1825"/>
      <c r="AQ15" s="1825"/>
      <c r="AR15" s="1825"/>
      <c r="AS15" s="1825"/>
      <c r="AT15" s="1826"/>
      <c r="AU15" s="69"/>
      <c r="AV15" s="69"/>
      <c r="AW15" s="69"/>
      <c r="AX15" s="69"/>
      <c r="AY15" s="69"/>
      <c r="AZ15" s="69"/>
      <c r="BA15" s="69"/>
      <c r="BB15" s="69"/>
      <c r="BC15" s="69"/>
      <c r="BD15" s="69"/>
      <c r="BE15" s="69"/>
      <c r="BF15" s="69"/>
      <c r="BG15" s="69"/>
      <c r="BH15" s="69"/>
      <c r="BI15" s="69"/>
      <c r="BJ15" s="69"/>
      <c r="BK15" s="69"/>
      <c r="BL15" s="69"/>
      <c r="BM15" s="69"/>
      <c r="BN15" s="69"/>
      <c r="BO15" s="69"/>
      <c r="BP15" s="69"/>
      <c r="BQ15" s="69"/>
      <c r="BR15" s="69"/>
      <c r="BS15" s="69"/>
      <c r="BT15" s="69"/>
      <c r="BU15" s="69"/>
      <c r="BV15" s="69"/>
      <c r="BW15" s="69"/>
      <c r="BX15" s="69"/>
    </row>
    <row r="16" spans="1:91" ht="15" customHeight="1" x14ac:dyDescent="0.25">
      <c r="A16" s="69"/>
      <c r="B16" s="1760"/>
      <c r="C16" s="1760"/>
      <c r="D16" s="1761"/>
      <c r="E16" s="1798" t="s">
        <v>746</v>
      </c>
      <c r="F16" s="1799"/>
      <c r="G16" s="1799"/>
      <c r="H16" s="1799"/>
      <c r="I16" s="1799"/>
      <c r="J16" s="50" t="e">
        <f>IF(AND(#REF!="Alta",#REF!="Leve"),CONCATENATE("R1C",#REF!),"")</f>
        <v>#REF!</v>
      </c>
      <c r="K16" s="51" t="e">
        <f>IF(AND(#REF!="Alta",#REF!="Leve"),CONCATENATE("R1C",#REF!),"")</f>
        <v>#REF!</v>
      </c>
      <c r="L16" s="51" t="e">
        <f>IF(AND(#REF!="Alta",#REF!="Leve"),CONCATENATE("R1C",#REF!),"")</f>
        <v>#REF!</v>
      </c>
      <c r="M16" s="51" t="e">
        <f>IF(AND(#REF!="Alta",#REF!="Leve"),CONCATENATE("R1C",#REF!),"")</f>
        <v>#REF!</v>
      </c>
      <c r="N16" s="51" t="e">
        <f>IF(AND(#REF!="Alta",#REF!="Leve"),CONCATENATE("R1C",#REF!),"")</f>
        <v>#REF!</v>
      </c>
      <c r="O16" s="52" t="e">
        <f>IF(AND(#REF!="Alta",#REF!="Leve"),CONCATENATE("R1C",#REF!),"")</f>
        <v>#REF!</v>
      </c>
      <c r="P16" s="50" t="e">
        <f>IF(AND(#REF!="Alta",#REF!="Menor"),CONCATENATE("R1C",#REF!),"")</f>
        <v>#REF!</v>
      </c>
      <c r="Q16" s="51" t="e">
        <f>IF(AND(#REF!="Alta",#REF!="Menor"),CONCATENATE("R1C",#REF!),"")</f>
        <v>#REF!</v>
      </c>
      <c r="R16" s="51" t="e">
        <f>IF(AND(#REF!="Alta",#REF!="Menor"),CONCATENATE("R1C",#REF!),"")</f>
        <v>#REF!</v>
      </c>
      <c r="S16" s="51" t="e">
        <f>IF(AND(#REF!="Alta",#REF!="Menor"),CONCATENATE("R1C",#REF!),"")</f>
        <v>#REF!</v>
      </c>
      <c r="T16" s="51" t="e">
        <f>IF(AND(#REF!="Alta",#REF!="Menor"),CONCATENATE("R1C",#REF!),"")</f>
        <v>#REF!</v>
      </c>
      <c r="U16" s="52" t="e">
        <f>IF(AND(#REF!="Alta",#REF!="Menor"),CONCATENATE("R1C",#REF!),"")</f>
        <v>#REF!</v>
      </c>
      <c r="V16" s="32" t="e">
        <f>IF(AND(#REF!="Alta",#REF!="Moderado"),CONCATENATE("R1C",#REF!),"")</f>
        <v>#REF!</v>
      </c>
      <c r="W16" s="33" t="e">
        <f>IF(AND(#REF!="Alta",#REF!="Moderado"),CONCATENATE("R1C",#REF!),"")</f>
        <v>#REF!</v>
      </c>
      <c r="X16" s="33" t="e">
        <f>IF(AND(#REF!="Alta",#REF!="Moderado"),CONCATENATE("R1C",#REF!),"")</f>
        <v>#REF!</v>
      </c>
      <c r="Y16" s="33" t="e">
        <f>IF(AND(#REF!="Alta",#REF!="Moderado"),CONCATENATE("R1C",#REF!),"")</f>
        <v>#REF!</v>
      </c>
      <c r="Z16" s="33" t="e">
        <f>IF(AND(#REF!="Alta",#REF!="Moderado"),CONCATENATE("R1C",#REF!),"")</f>
        <v>#REF!</v>
      </c>
      <c r="AA16" s="34" t="e">
        <f>IF(AND(#REF!="Alta",#REF!="Moderado"),CONCATENATE("R1C",#REF!),"")</f>
        <v>#REF!</v>
      </c>
      <c r="AB16" s="32" t="e">
        <f>IF(AND(#REF!="Alta",#REF!="Mayor"),CONCATENATE("R1C",#REF!),"")</f>
        <v>#REF!</v>
      </c>
      <c r="AC16" s="33" t="e">
        <f>IF(AND(#REF!="Alta",#REF!="Mayor"),CONCATENATE("R1C",#REF!),"")</f>
        <v>#REF!</v>
      </c>
      <c r="AD16" s="33" t="e">
        <f>IF(AND(#REF!="Alta",#REF!="Mayor"),CONCATENATE("R1C",#REF!),"")</f>
        <v>#REF!</v>
      </c>
      <c r="AE16" s="33" t="e">
        <f>IF(AND(#REF!="Alta",#REF!="Mayor"),CONCATENATE("R1C",#REF!),"")</f>
        <v>#REF!</v>
      </c>
      <c r="AF16" s="33" t="e">
        <f>IF(AND(#REF!="Alta",#REF!="Mayor"),CONCATENATE("R1C",#REF!),"")</f>
        <v>#REF!</v>
      </c>
      <c r="AG16" s="34" t="e">
        <f>IF(AND(#REF!="Alta",#REF!="Mayor"),CONCATENATE("R1C",#REF!),"")</f>
        <v>#REF!</v>
      </c>
      <c r="AH16" s="35" t="e">
        <f>IF(AND(#REF!="Alta",#REF!="Catastrófico"),CONCATENATE("R1C",#REF!),"")</f>
        <v>#REF!</v>
      </c>
      <c r="AI16" s="36" t="e">
        <f>IF(AND(#REF!="Alta",#REF!="Catastrófico"),CONCATENATE("R1C",#REF!),"")</f>
        <v>#REF!</v>
      </c>
      <c r="AJ16" s="36" t="e">
        <f>IF(AND(#REF!="Alta",#REF!="Catastrófico"),CONCATENATE("R1C",#REF!),"")</f>
        <v>#REF!</v>
      </c>
      <c r="AK16" s="36" t="e">
        <f>IF(AND(#REF!="Alta",#REF!="Catastrófico"),CONCATENATE("R1C",#REF!),"")</f>
        <v>#REF!</v>
      </c>
      <c r="AL16" s="36" t="e">
        <f>IF(AND(#REF!="Alta",#REF!="Catastrófico"),CONCATENATE("R1C",#REF!),"")</f>
        <v>#REF!</v>
      </c>
      <c r="AM16" s="37" t="e">
        <f>IF(AND(#REF!="Alta",#REF!="Catastrófico"),CONCATENATE("R1C",#REF!),"")</f>
        <v>#REF!</v>
      </c>
      <c r="AN16" s="69"/>
      <c r="AO16" s="1808" t="s">
        <v>83</v>
      </c>
      <c r="AP16" s="1809"/>
      <c r="AQ16" s="1809"/>
      <c r="AR16" s="1809"/>
      <c r="AS16" s="1809"/>
      <c r="AT16" s="1810"/>
      <c r="AU16" s="69"/>
      <c r="AV16" s="69"/>
      <c r="AW16" s="69"/>
      <c r="AX16" s="69"/>
      <c r="AY16" s="69"/>
      <c r="AZ16" s="69"/>
      <c r="BA16" s="69"/>
      <c r="BB16" s="69"/>
      <c r="BC16" s="69"/>
      <c r="BD16" s="69"/>
      <c r="BE16" s="69"/>
      <c r="BF16" s="69"/>
      <c r="BG16" s="69"/>
      <c r="BH16" s="69"/>
      <c r="BI16" s="69"/>
      <c r="BJ16" s="69"/>
      <c r="BK16" s="69"/>
      <c r="BL16" s="69"/>
      <c r="BM16" s="69"/>
      <c r="BN16" s="69"/>
      <c r="BO16" s="69"/>
      <c r="BP16" s="69"/>
      <c r="BQ16" s="69"/>
      <c r="BR16" s="69"/>
      <c r="BS16" s="69"/>
      <c r="BT16" s="69"/>
      <c r="BU16" s="69"/>
      <c r="BV16" s="69"/>
      <c r="BW16" s="69"/>
      <c r="BX16" s="69"/>
    </row>
    <row r="17" spans="1:76" ht="15" customHeight="1" x14ac:dyDescent="0.25">
      <c r="A17" s="69"/>
      <c r="B17" s="1760"/>
      <c r="C17" s="1760"/>
      <c r="D17" s="1761"/>
      <c r="E17" s="1817"/>
      <c r="F17" s="1802"/>
      <c r="G17" s="1802"/>
      <c r="H17" s="1802"/>
      <c r="I17" s="1802"/>
      <c r="J17" s="53" t="e">
        <f>IF(AND(#REF!="Alta",#REF!="Leve"),CONCATENATE("R2C",#REF!),"")</f>
        <v>#REF!</v>
      </c>
      <c r="K17" s="54" t="e">
        <f>IF(AND(#REF!="Alta",#REF!="Leve"),CONCATENATE("R2C",#REF!),"")</f>
        <v>#REF!</v>
      </c>
      <c r="L17" s="54" t="e">
        <f>IF(AND(#REF!="Alta",#REF!="Leve"),CONCATENATE("R2C",#REF!),"")</f>
        <v>#REF!</v>
      </c>
      <c r="M17" s="54" t="e">
        <f>IF(AND(#REF!="Alta",#REF!="Leve"),CONCATENATE("R2C",#REF!),"")</f>
        <v>#REF!</v>
      </c>
      <c r="N17" s="54" t="e">
        <f>IF(AND(#REF!="Alta",#REF!="Leve"),CONCATENATE("R2C",#REF!),"")</f>
        <v>#REF!</v>
      </c>
      <c r="O17" s="55" t="e">
        <f>IF(AND(#REF!="Alta",#REF!="Leve"),CONCATENATE("R2C",#REF!),"")</f>
        <v>#REF!</v>
      </c>
      <c r="P17" s="53" t="e">
        <f>IF(AND(#REF!="Alta",#REF!="Menor"),CONCATENATE("R2C",#REF!),"")</f>
        <v>#REF!</v>
      </c>
      <c r="Q17" s="54" t="e">
        <f>IF(AND(#REF!="Alta",#REF!="Menor"),CONCATENATE("R2C",#REF!),"")</f>
        <v>#REF!</v>
      </c>
      <c r="R17" s="54" t="e">
        <f>IF(AND(#REF!="Alta",#REF!="Menor"),CONCATENATE("R2C",#REF!),"")</f>
        <v>#REF!</v>
      </c>
      <c r="S17" s="54" t="e">
        <f>IF(AND(#REF!="Alta",#REF!="Menor"),CONCATENATE("R2C",#REF!),"")</f>
        <v>#REF!</v>
      </c>
      <c r="T17" s="54" t="e">
        <f>IF(AND(#REF!="Alta",#REF!="Menor"),CONCATENATE("R2C",#REF!),"")</f>
        <v>#REF!</v>
      </c>
      <c r="U17" s="55" t="e">
        <f>IF(AND(#REF!="Alta",#REF!="Menor"),CONCATENATE("R2C",#REF!),"")</f>
        <v>#REF!</v>
      </c>
      <c r="V17" s="38" t="e">
        <f>IF(AND(#REF!="Alta",#REF!="Moderado"),CONCATENATE("R2C",#REF!),"")</f>
        <v>#REF!</v>
      </c>
      <c r="W17" s="39" t="e">
        <f>IF(AND(#REF!="Alta",#REF!="Moderado"),CONCATENATE("R2C",#REF!),"")</f>
        <v>#REF!</v>
      </c>
      <c r="X17" s="39" t="e">
        <f>IF(AND(#REF!="Alta",#REF!="Moderado"),CONCATENATE("R2C",#REF!),"")</f>
        <v>#REF!</v>
      </c>
      <c r="Y17" s="39" t="e">
        <f>IF(AND(#REF!="Alta",#REF!="Moderado"),CONCATENATE("R2C",#REF!),"")</f>
        <v>#REF!</v>
      </c>
      <c r="Z17" s="39" t="e">
        <f>IF(AND(#REF!="Alta",#REF!="Moderado"),CONCATENATE("R2C",#REF!),"")</f>
        <v>#REF!</v>
      </c>
      <c r="AA17" s="40" t="e">
        <f>IF(AND(#REF!="Alta",#REF!="Moderado"),CONCATENATE("R2C",#REF!),"")</f>
        <v>#REF!</v>
      </c>
      <c r="AB17" s="38" t="e">
        <f>IF(AND(#REF!="Alta",#REF!="Mayor"),CONCATENATE("R2C",#REF!),"")</f>
        <v>#REF!</v>
      </c>
      <c r="AC17" s="39" t="e">
        <f>IF(AND(#REF!="Alta",#REF!="Mayor"),CONCATENATE("R2C",#REF!),"")</f>
        <v>#REF!</v>
      </c>
      <c r="AD17" s="39" t="e">
        <f>IF(AND(#REF!="Alta",#REF!="Mayor"),CONCATENATE("R2C",#REF!),"")</f>
        <v>#REF!</v>
      </c>
      <c r="AE17" s="39" t="e">
        <f>IF(AND(#REF!="Alta",#REF!="Mayor"),CONCATENATE("R2C",#REF!),"")</f>
        <v>#REF!</v>
      </c>
      <c r="AF17" s="39" t="e">
        <f>IF(AND(#REF!="Alta",#REF!="Mayor"),CONCATENATE("R2C",#REF!),"")</f>
        <v>#REF!</v>
      </c>
      <c r="AG17" s="40" t="e">
        <f>IF(AND(#REF!="Alta",#REF!="Mayor"),CONCATENATE("R2C",#REF!),"")</f>
        <v>#REF!</v>
      </c>
      <c r="AH17" s="41" t="e">
        <f>IF(AND(#REF!="Alta",#REF!="Catastrófico"),CONCATENATE("R2C",#REF!),"")</f>
        <v>#REF!</v>
      </c>
      <c r="AI17" s="42" t="e">
        <f>IF(AND(#REF!="Alta",#REF!="Catastrófico"),CONCATENATE("R2C",#REF!),"")</f>
        <v>#REF!</v>
      </c>
      <c r="AJ17" s="42" t="e">
        <f>IF(AND(#REF!="Alta",#REF!="Catastrófico"),CONCATENATE("R2C",#REF!),"")</f>
        <v>#REF!</v>
      </c>
      <c r="AK17" s="42" t="e">
        <f>IF(AND(#REF!="Alta",#REF!="Catastrófico"),CONCATENATE("R2C",#REF!),"")</f>
        <v>#REF!</v>
      </c>
      <c r="AL17" s="42" t="e">
        <f>IF(AND(#REF!="Alta",#REF!="Catastrófico"),CONCATENATE("R2C",#REF!),"")</f>
        <v>#REF!</v>
      </c>
      <c r="AM17" s="43" t="e">
        <f>IF(AND(#REF!="Alta",#REF!="Catastrófico"),CONCATENATE("R2C",#REF!),"")</f>
        <v>#REF!</v>
      </c>
      <c r="AN17" s="69"/>
      <c r="AO17" s="1811"/>
      <c r="AP17" s="1812"/>
      <c r="AQ17" s="1812"/>
      <c r="AR17" s="1812"/>
      <c r="AS17" s="1812"/>
      <c r="AT17" s="1813"/>
      <c r="AU17" s="69"/>
      <c r="AV17" s="69"/>
      <c r="AW17" s="69"/>
      <c r="AX17" s="69"/>
      <c r="AY17" s="69"/>
      <c r="AZ17" s="69"/>
      <c r="BA17" s="69"/>
      <c r="BB17" s="69"/>
      <c r="BC17" s="69"/>
      <c r="BD17" s="69"/>
      <c r="BE17" s="69"/>
      <c r="BF17" s="69"/>
      <c r="BG17" s="69"/>
      <c r="BH17" s="69"/>
      <c r="BI17" s="69"/>
      <c r="BJ17" s="69"/>
      <c r="BK17" s="69"/>
      <c r="BL17" s="69"/>
      <c r="BM17" s="69"/>
      <c r="BN17" s="69"/>
      <c r="BO17" s="69"/>
      <c r="BP17" s="69"/>
      <c r="BQ17" s="69"/>
      <c r="BR17" s="69"/>
      <c r="BS17" s="69"/>
      <c r="BT17" s="69"/>
      <c r="BU17" s="69"/>
      <c r="BV17" s="69"/>
      <c r="BW17" s="69"/>
      <c r="BX17" s="69"/>
    </row>
    <row r="18" spans="1:76" ht="15" customHeight="1" x14ac:dyDescent="0.25">
      <c r="A18" s="69"/>
      <c r="B18" s="1760"/>
      <c r="C18" s="1760"/>
      <c r="D18" s="1761"/>
      <c r="E18" s="1801"/>
      <c r="F18" s="1802"/>
      <c r="G18" s="1802"/>
      <c r="H18" s="1802"/>
      <c r="I18" s="1802"/>
      <c r="J18" s="53" t="e">
        <f>IF(AND(#REF!="Alta",#REF!="Leve"),CONCATENATE("R3C",#REF!),"")</f>
        <v>#REF!</v>
      </c>
      <c r="K18" s="54" t="e">
        <f>IF(AND(#REF!="Alta",#REF!="Leve"),CONCATENATE("R3C",#REF!),"")</f>
        <v>#REF!</v>
      </c>
      <c r="L18" s="54" t="e">
        <f>IF(AND(#REF!="Alta",#REF!="Leve"),CONCATENATE("R3C",#REF!),"")</f>
        <v>#REF!</v>
      </c>
      <c r="M18" s="54" t="e">
        <f>IF(AND(#REF!="Alta",#REF!="Leve"),CONCATENATE("R3C",#REF!),"")</f>
        <v>#REF!</v>
      </c>
      <c r="N18" s="54" t="e">
        <f>IF(AND(#REF!="Alta",#REF!="Leve"),CONCATENATE("R3C",#REF!),"")</f>
        <v>#REF!</v>
      </c>
      <c r="O18" s="55" t="e">
        <f>IF(AND(#REF!="Alta",#REF!="Leve"),CONCATENATE("R3C",#REF!),"")</f>
        <v>#REF!</v>
      </c>
      <c r="P18" s="53" t="e">
        <f>IF(AND(#REF!="Alta",#REF!="Menor"),CONCATENATE("R3C",#REF!),"")</f>
        <v>#REF!</v>
      </c>
      <c r="Q18" s="54" t="e">
        <f>IF(AND(#REF!="Alta",#REF!="Menor"),CONCATENATE("R3C",#REF!),"")</f>
        <v>#REF!</v>
      </c>
      <c r="R18" s="54" t="e">
        <f>IF(AND(#REF!="Alta",#REF!="Menor"),CONCATENATE("R3C",#REF!),"")</f>
        <v>#REF!</v>
      </c>
      <c r="S18" s="54" t="e">
        <f>IF(AND(#REF!="Alta",#REF!="Menor"),CONCATENATE("R3C",#REF!),"")</f>
        <v>#REF!</v>
      </c>
      <c r="T18" s="54" t="e">
        <f>IF(AND(#REF!="Alta",#REF!="Menor"),CONCATENATE("R3C",#REF!),"")</f>
        <v>#REF!</v>
      </c>
      <c r="U18" s="55" t="e">
        <f>IF(AND(#REF!="Alta",#REF!="Menor"),CONCATENATE("R3C",#REF!),"")</f>
        <v>#REF!</v>
      </c>
      <c r="V18" s="38" t="e">
        <f>IF(AND(#REF!="Alta",#REF!="Moderado"),CONCATENATE("R3C",#REF!),"")</f>
        <v>#REF!</v>
      </c>
      <c r="W18" s="39" t="e">
        <f>IF(AND(#REF!="Alta",#REF!="Moderado"),CONCATENATE("R3C",#REF!),"")</f>
        <v>#REF!</v>
      </c>
      <c r="X18" s="39" t="e">
        <f>IF(AND(#REF!="Alta",#REF!="Moderado"),CONCATENATE("R3C",#REF!),"")</f>
        <v>#REF!</v>
      </c>
      <c r="Y18" s="39" t="e">
        <f>IF(AND(#REF!="Alta",#REF!="Moderado"),CONCATENATE("R3C",#REF!),"")</f>
        <v>#REF!</v>
      </c>
      <c r="Z18" s="39" t="e">
        <f>IF(AND(#REF!="Alta",#REF!="Moderado"),CONCATENATE("R3C",#REF!),"")</f>
        <v>#REF!</v>
      </c>
      <c r="AA18" s="40" t="e">
        <f>IF(AND(#REF!="Alta",#REF!="Moderado"),CONCATENATE("R3C",#REF!),"")</f>
        <v>#REF!</v>
      </c>
      <c r="AB18" s="38" t="e">
        <f>IF(AND(#REF!="Alta",#REF!="Mayor"),CONCATENATE("R3C",#REF!),"")</f>
        <v>#REF!</v>
      </c>
      <c r="AC18" s="39" t="e">
        <f>IF(AND(#REF!="Alta",#REF!="Mayor"),CONCATENATE("R3C",#REF!),"")</f>
        <v>#REF!</v>
      </c>
      <c r="AD18" s="39" t="e">
        <f>IF(AND(#REF!="Alta",#REF!="Mayor"),CONCATENATE("R3C",#REF!),"")</f>
        <v>#REF!</v>
      </c>
      <c r="AE18" s="39" t="e">
        <f>IF(AND(#REF!="Alta",#REF!="Mayor"),CONCATENATE("R3C",#REF!),"")</f>
        <v>#REF!</v>
      </c>
      <c r="AF18" s="39" t="e">
        <f>IF(AND(#REF!="Alta",#REF!="Mayor"),CONCATENATE("R3C",#REF!),"")</f>
        <v>#REF!</v>
      </c>
      <c r="AG18" s="40" t="e">
        <f>IF(AND(#REF!="Alta",#REF!="Mayor"),CONCATENATE("R3C",#REF!),"")</f>
        <v>#REF!</v>
      </c>
      <c r="AH18" s="41" t="e">
        <f>IF(AND(#REF!="Alta",#REF!="Catastrófico"),CONCATENATE("R3C",#REF!),"")</f>
        <v>#REF!</v>
      </c>
      <c r="AI18" s="42" t="e">
        <f>IF(AND(#REF!="Alta",#REF!="Catastrófico"),CONCATENATE("R3C",#REF!),"")</f>
        <v>#REF!</v>
      </c>
      <c r="AJ18" s="42" t="e">
        <f>IF(AND(#REF!="Alta",#REF!="Catastrófico"),CONCATENATE("R3C",#REF!),"")</f>
        <v>#REF!</v>
      </c>
      <c r="AK18" s="42" t="e">
        <f>IF(AND(#REF!="Alta",#REF!="Catastrófico"),CONCATENATE("R3C",#REF!),"")</f>
        <v>#REF!</v>
      </c>
      <c r="AL18" s="42" t="e">
        <f>IF(AND(#REF!="Alta",#REF!="Catastrófico"),CONCATENATE("R3C",#REF!),"")</f>
        <v>#REF!</v>
      </c>
      <c r="AM18" s="43" t="e">
        <f>IF(AND(#REF!="Alta",#REF!="Catastrófico"),CONCATENATE("R3C",#REF!),"")</f>
        <v>#REF!</v>
      </c>
      <c r="AN18" s="69"/>
      <c r="AO18" s="1811"/>
      <c r="AP18" s="1812"/>
      <c r="AQ18" s="1812"/>
      <c r="AR18" s="1812"/>
      <c r="AS18" s="1812"/>
      <c r="AT18" s="1813"/>
      <c r="AU18" s="69"/>
      <c r="AV18" s="69"/>
      <c r="AW18" s="69"/>
      <c r="AX18" s="69"/>
      <c r="AY18" s="69"/>
      <c r="AZ18" s="69"/>
      <c r="BA18" s="69"/>
      <c r="BB18" s="69"/>
      <c r="BC18" s="69"/>
      <c r="BD18" s="69"/>
      <c r="BE18" s="69"/>
      <c r="BF18" s="69"/>
      <c r="BG18" s="69"/>
      <c r="BH18" s="69"/>
      <c r="BI18" s="69"/>
      <c r="BJ18" s="69"/>
      <c r="BK18" s="69"/>
      <c r="BL18" s="69"/>
      <c r="BM18" s="69"/>
      <c r="BN18" s="69"/>
      <c r="BO18" s="69"/>
      <c r="BP18" s="69"/>
      <c r="BQ18" s="69"/>
      <c r="BR18" s="69"/>
      <c r="BS18" s="69"/>
      <c r="BT18" s="69"/>
      <c r="BU18" s="69"/>
      <c r="BV18" s="69"/>
      <c r="BW18" s="69"/>
      <c r="BX18" s="69"/>
    </row>
    <row r="19" spans="1:76" ht="15" customHeight="1" x14ac:dyDescent="0.25">
      <c r="A19" s="69"/>
      <c r="B19" s="1760"/>
      <c r="C19" s="1760"/>
      <c r="D19" s="1761"/>
      <c r="E19" s="1801"/>
      <c r="F19" s="1802"/>
      <c r="G19" s="1802"/>
      <c r="H19" s="1802"/>
      <c r="I19" s="1802"/>
      <c r="J19" s="53" t="e">
        <f>IF(AND(#REF!="Alta",#REF!="Leve"),CONCATENATE("R4C",#REF!),"")</f>
        <v>#REF!</v>
      </c>
      <c r="K19" s="54" t="e">
        <f>IF(AND(#REF!="Alta",#REF!="Leve"),CONCATENATE("R4C",#REF!),"")</f>
        <v>#REF!</v>
      </c>
      <c r="L19" s="54" t="e">
        <f>IF(AND(#REF!="Alta",#REF!="Leve"),CONCATENATE("R4C",#REF!),"")</f>
        <v>#REF!</v>
      </c>
      <c r="M19" s="54" t="e">
        <f>IF(AND(#REF!="Alta",#REF!="Leve"),CONCATENATE("R4C",#REF!),"")</f>
        <v>#REF!</v>
      </c>
      <c r="N19" s="54" t="e">
        <f>IF(AND(#REF!="Alta",#REF!="Leve"),CONCATENATE("R4C",#REF!),"")</f>
        <v>#REF!</v>
      </c>
      <c r="O19" s="55" t="e">
        <f>IF(AND(#REF!="Alta",#REF!="Leve"),CONCATENATE("R4C",#REF!),"")</f>
        <v>#REF!</v>
      </c>
      <c r="P19" s="53" t="e">
        <f>IF(AND(#REF!="Alta",#REF!="Menor"),CONCATENATE("R4C",#REF!),"")</f>
        <v>#REF!</v>
      </c>
      <c r="Q19" s="54" t="e">
        <f>IF(AND(#REF!="Alta",#REF!="Menor"),CONCATENATE("R4C",#REF!),"")</f>
        <v>#REF!</v>
      </c>
      <c r="R19" s="54" t="e">
        <f>IF(AND(#REF!="Alta",#REF!="Menor"),CONCATENATE("R4C",#REF!),"")</f>
        <v>#REF!</v>
      </c>
      <c r="S19" s="54" t="e">
        <f>IF(AND(#REF!="Alta",#REF!="Menor"),CONCATENATE("R4C",#REF!),"")</f>
        <v>#REF!</v>
      </c>
      <c r="T19" s="54" t="e">
        <f>IF(AND(#REF!="Alta",#REF!="Menor"),CONCATENATE("R4C",#REF!),"")</f>
        <v>#REF!</v>
      </c>
      <c r="U19" s="55" t="e">
        <f>IF(AND(#REF!="Alta",#REF!="Menor"),CONCATENATE("R4C",#REF!),"")</f>
        <v>#REF!</v>
      </c>
      <c r="V19" s="38" t="e">
        <f>IF(AND(#REF!="Alta",#REF!="Moderado"),CONCATENATE("R4C",#REF!),"")</f>
        <v>#REF!</v>
      </c>
      <c r="W19" s="39" t="e">
        <f>IF(AND(#REF!="Alta",#REF!="Moderado"),CONCATENATE("R4C",#REF!),"")</f>
        <v>#REF!</v>
      </c>
      <c r="X19" s="39" t="e">
        <f>IF(AND(#REF!="Alta",#REF!="Moderado"),CONCATENATE("R4C",#REF!),"")</f>
        <v>#REF!</v>
      </c>
      <c r="Y19" s="39" t="e">
        <f>IF(AND(#REF!="Alta",#REF!="Moderado"),CONCATENATE("R4C",#REF!),"")</f>
        <v>#REF!</v>
      </c>
      <c r="Z19" s="39" t="e">
        <f>IF(AND(#REF!="Alta",#REF!="Moderado"),CONCATENATE("R4C",#REF!),"")</f>
        <v>#REF!</v>
      </c>
      <c r="AA19" s="40" t="e">
        <f>IF(AND(#REF!="Alta",#REF!="Moderado"),CONCATENATE("R4C",#REF!),"")</f>
        <v>#REF!</v>
      </c>
      <c r="AB19" s="38" t="e">
        <f>IF(AND(#REF!="Alta",#REF!="Mayor"),CONCATENATE("R4C",#REF!),"")</f>
        <v>#REF!</v>
      </c>
      <c r="AC19" s="39" t="e">
        <f>IF(AND(#REF!="Alta",#REF!="Mayor"),CONCATENATE("R4C",#REF!),"")</f>
        <v>#REF!</v>
      </c>
      <c r="AD19" s="39" t="e">
        <f>IF(AND(#REF!="Alta",#REF!="Mayor"),CONCATENATE("R4C",#REF!),"")</f>
        <v>#REF!</v>
      </c>
      <c r="AE19" s="39" t="e">
        <f>IF(AND(#REF!="Alta",#REF!="Mayor"),CONCATENATE("R4C",#REF!),"")</f>
        <v>#REF!</v>
      </c>
      <c r="AF19" s="39" t="e">
        <f>IF(AND(#REF!="Alta",#REF!="Mayor"),CONCATENATE("R4C",#REF!),"")</f>
        <v>#REF!</v>
      </c>
      <c r="AG19" s="40" t="e">
        <f>IF(AND(#REF!="Alta",#REF!="Mayor"),CONCATENATE("R4C",#REF!),"")</f>
        <v>#REF!</v>
      </c>
      <c r="AH19" s="41" t="e">
        <f>IF(AND(#REF!="Alta",#REF!="Catastrófico"),CONCATENATE("R4C",#REF!),"")</f>
        <v>#REF!</v>
      </c>
      <c r="AI19" s="42" t="e">
        <f>IF(AND(#REF!="Alta",#REF!="Catastrófico"),CONCATENATE("R4C",#REF!),"")</f>
        <v>#REF!</v>
      </c>
      <c r="AJ19" s="42" t="e">
        <f>IF(AND(#REF!="Alta",#REF!="Catastrófico"),CONCATENATE("R4C",#REF!),"")</f>
        <v>#REF!</v>
      </c>
      <c r="AK19" s="42" t="e">
        <f>IF(AND(#REF!="Alta",#REF!="Catastrófico"),CONCATENATE("R4C",#REF!),"")</f>
        <v>#REF!</v>
      </c>
      <c r="AL19" s="42" t="e">
        <f>IF(AND(#REF!="Alta",#REF!="Catastrófico"),CONCATENATE("R4C",#REF!),"")</f>
        <v>#REF!</v>
      </c>
      <c r="AM19" s="43" t="e">
        <f>IF(AND(#REF!="Alta",#REF!="Catastrófico"),CONCATENATE("R4C",#REF!),"")</f>
        <v>#REF!</v>
      </c>
      <c r="AN19" s="69"/>
      <c r="AO19" s="1811"/>
      <c r="AP19" s="1812"/>
      <c r="AQ19" s="1812"/>
      <c r="AR19" s="1812"/>
      <c r="AS19" s="1812"/>
      <c r="AT19" s="1813"/>
      <c r="AU19" s="69"/>
      <c r="AV19" s="69"/>
      <c r="AW19" s="69"/>
      <c r="AX19" s="69"/>
      <c r="AY19" s="69"/>
      <c r="AZ19" s="69"/>
      <c r="BA19" s="69"/>
      <c r="BB19" s="69"/>
      <c r="BC19" s="69"/>
      <c r="BD19" s="69"/>
      <c r="BE19" s="69"/>
      <c r="BF19" s="69"/>
      <c r="BG19" s="69"/>
      <c r="BH19" s="69"/>
      <c r="BI19" s="69"/>
      <c r="BJ19" s="69"/>
      <c r="BK19" s="69"/>
      <c r="BL19" s="69"/>
      <c r="BM19" s="69"/>
      <c r="BN19" s="69"/>
      <c r="BO19" s="69"/>
      <c r="BP19" s="69"/>
      <c r="BQ19" s="69"/>
      <c r="BR19" s="69"/>
      <c r="BS19" s="69"/>
      <c r="BT19" s="69"/>
      <c r="BU19" s="69"/>
      <c r="BV19" s="69"/>
      <c r="BW19" s="69"/>
      <c r="BX19" s="69"/>
    </row>
    <row r="20" spans="1:76" ht="15" customHeight="1" x14ac:dyDescent="0.25">
      <c r="A20" s="69"/>
      <c r="B20" s="1760"/>
      <c r="C20" s="1760"/>
      <c r="D20" s="1761"/>
      <c r="E20" s="1801"/>
      <c r="F20" s="1802"/>
      <c r="G20" s="1802"/>
      <c r="H20" s="1802"/>
      <c r="I20" s="1802"/>
      <c r="J20" s="53" t="e">
        <f>IF(AND(#REF!="Alta",#REF!="Leve"),CONCATENATE("R5C",#REF!),"")</f>
        <v>#REF!</v>
      </c>
      <c r="K20" s="54" t="e">
        <f>IF(AND(#REF!="Alta",#REF!="Leve"),CONCATENATE("R5C",#REF!),"")</f>
        <v>#REF!</v>
      </c>
      <c r="L20" s="54" t="e">
        <f>IF(AND(#REF!="Alta",#REF!="Leve"),CONCATENATE("R5C",#REF!),"")</f>
        <v>#REF!</v>
      </c>
      <c r="M20" s="54" t="e">
        <f>IF(AND(#REF!="Alta",#REF!="Leve"),CONCATENATE("R5C",#REF!),"")</f>
        <v>#REF!</v>
      </c>
      <c r="N20" s="54" t="e">
        <f>IF(AND(#REF!="Alta",#REF!="Leve"),CONCATENATE("R5C",#REF!),"")</f>
        <v>#REF!</v>
      </c>
      <c r="O20" s="55" t="e">
        <f>IF(AND(#REF!="Alta",#REF!="Leve"),CONCATENATE("R5C",#REF!),"")</f>
        <v>#REF!</v>
      </c>
      <c r="P20" s="53" t="e">
        <f>IF(AND(#REF!="Alta",#REF!="Menor"),CONCATENATE("R5C",#REF!),"")</f>
        <v>#REF!</v>
      </c>
      <c r="Q20" s="54" t="e">
        <f>IF(AND(#REF!="Alta",#REF!="Menor"),CONCATENATE("R5C",#REF!),"")</f>
        <v>#REF!</v>
      </c>
      <c r="R20" s="54" t="e">
        <f>IF(AND(#REF!="Alta",#REF!="Menor"),CONCATENATE("R5C",#REF!),"")</f>
        <v>#REF!</v>
      </c>
      <c r="S20" s="54" t="e">
        <f>IF(AND(#REF!="Alta",#REF!="Menor"),CONCATENATE("R5C",#REF!),"")</f>
        <v>#REF!</v>
      </c>
      <c r="T20" s="54" t="e">
        <f>IF(AND(#REF!="Alta",#REF!="Menor"),CONCATENATE("R5C",#REF!),"")</f>
        <v>#REF!</v>
      </c>
      <c r="U20" s="55" t="e">
        <f>IF(AND(#REF!="Alta",#REF!="Menor"),CONCATENATE("R5C",#REF!),"")</f>
        <v>#REF!</v>
      </c>
      <c r="V20" s="38" t="e">
        <f>IF(AND(#REF!="Alta",#REF!="Moderado"),CONCATENATE("R5C",#REF!),"")</f>
        <v>#REF!</v>
      </c>
      <c r="W20" s="39" t="e">
        <f>IF(AND(#REF!="Alta",#REF!="Moderado"),CONCATENATE("R5C",#REF!),"")</f>
        <v>#REF!</v>
      </c>
      <c r="X20" s="39" t="e">
        <f>IF(AND(#REF!="Alta",#REF!="Moderado"),CONCATENATE("R5C",#REF!),"")</f>
        <v>#REF!</v>
      </c>
      <c r="Y20" s="39" t="e">
        <f>IF(AND(#REF!="Alta",#REF!="Moderado"),CONCATENATE("R5C",#REF!),"")</f>
        <v>#REF!</v>
      </c>
      <c r="Z20" s="39" t="e">
        <f>IF(AND(#REF!="Alta",#REF!="Moderado"),CONCATENATE("R5C",#REF!),"")</f>
        <v>#REF!</v>
      </c>
      <c r="AA20" s="40" t="e">
        <f>IF(AND(#REF!="Alta",#REF!="Moderado"),CONCATENATE("R5C",#REF!),"")</f>
        <v>#REF!</v>
      </c>
      <c r="AB20" s="38" t="e">
        <f>IF(AND(#REF!="Alta",#REF!="Mayor"),CONCATENATE("R5C",#REF!),"")</f>
        <v>#REF!</v>
      </c>
      <c r="AC20" s="39" t="e">
        <f>IF(AND(#REF!="Alta",#REF!="Mayor"),CONCATENATE("R5C",#REF!),"")</f>
        <v>#REF!</v>
      </c>
      <c r="AD20" s="39" t="e">
        <f>IF(AND(#REF!="Alta",#REF!="Mayor"),CONCATENATE("R5C",#REF!),"")</f>
        <v>#REF!</v>
      </c>
      <c r="AE20" s="39" t="e">
        <f>IF(AND(#REF!="Alta",#REF!="Mayor"),CONCATENATE("R5C",#REF!),"")</f>
        <v>#REF!</v>
      </c>
      <c r="AF20" s="39" t="e">
        <f>IF(AND(#REF!="Alta",#REF!="Mayor"),CONCATENATE("R5C",#REF!),"")</f>
        <v>#REF!</v>
      </c>
      <c r="AG20" s="40" t="e">
        <f>IF(AND(#REF!="Alta",#REF!="Mayor"),CONCATENATE("R5C",#REF!),"")</f>
        <v>#REF!</v>
      </c>
      <c r="AH20" s="41" t="e">
        <f>IF(AND(#REF!="Alta",#REF!="Catastrófico"),CONCATENATE("R5C",#REF!),"")</f>
        <v>#REF!</v>
      </c>
      <c r="AI20" s="42" t="e">
        <f>IF(AND(#REF!="Alta",#REF!="Catastrófico"),CONCATENATE("R5C",#REF!),"")</f>
        <v>#REF!</v>
      </c>
      <c r="AJ20" s="42" t="e">
        <f>IF(AND(#REF!="Alta",#REF!="Catastrófico"),CONCATENATE("R5C",#REF!),"")</f>
        <v>#REF!</v>
      </c>
      <c r="AK20" s="42" t="e">
        <f>IF(AND(#REF!="Alta",#REF!="Catastrófico"),CONCATENATE("R5C",#REF!),"")</f>
        <v>#REF!</v>
      </c>
      <c r="AL20" s="42" t="e">
        <f>IF(AND(#REF!="Alta",#REF!="Catastrófico"),CONCATENATE("R5C",#REF!),"")</f>
        <v>#REF!</v>
      </c>
      <c r="AM20" s="43" t="e">
        <f>IF(AND(#REF!="Alta",#REF!="Catastrófico"),CONCATENATE("R5C",#REF!),"")</f>
        <v>#REF!</v>
      </c>
      <c r="AN20" s="69"/>
      <c r="AO20" s="1811"/>
      <c r="AP20" s="1812"/>
      <c r="AQ20" s="1812"/>
      <c r="AR20" s="1812"/>
      <c r="AS20" s="1812"/>
      <c r="AT20" s="1813"/>
      <c r="AU20" s="69"/>
      <c r="AV20" s="69"/>
      <c r="AW20" s="69"/>
      <c r="AX20" s="69"/>
      <c r="AY20" s="69"/>
      <c r="AZ20" s="69"/>
      <c r="BA20" s="69"/>
      <c r="BB20" s="69"/>
      <c r="BC20" s="69"/>
      <c r="BD20" s="69"/>
      <c r="BE20" s="69"/>
      <c r="BF20" s="69"/>
      <c r="BG20" s="69"/>
      <c r="BH20" s="69"/>
      <c r="BI20" s="69"/>
      <c r="BJ20" s="69"/>
      <c r="BK20" s="69"/>
      <c r="BL20" s="69"/>
      <c r="BM20" s="69"/>
      <c r="BN20" s="69"/>
      <c r="BO20" s="69"/>
      <c r="BP20" s="69"/>
      <c r="BQ20" s="69"/>
      <c r="BR20" s="69"/>
      <c r="BS20" s="69"/>
      <c r="BT20" s="69"/>
      <c r="BU20" s="69"/>
      <c r="BV20" s="69"/>
      <c r="BW20" s="69"/>
      <c r="BX20" s="69"/>
    </row>
    <row r="21" spans="1:76" ht="15" customHeight="1" x14ac:dyDescent="0.25">
      <c r="A21" s="69"/>
      <c r="B21" s="1760"/>
      <c r="C21" s="1760"/>
      <c r="D21" s="1761"/>
      <c r="E21" s="1801"/>
      <c r="F21" s="1802"/>
      <c r="G21" s="1802"/>
      <c r="H21" s="1802"/>
      <c r="I21" s="1802"/>
      <c r="J21" s="53" t="e">
        <f>IF(AND(#REF!="Alta",#REF!="Leve"),CONCATENATE("R6C",#REF!),"")</f>
        <v>#REF!</v>
      </c>
      <c r="K21" s="54" t="e">
        <f>IF(AND(#REF!="Alta",#REF!="Leve"),CONCATENATE("R6C",#REF!),"")</f>
        <v>#REF!</v>
      </c>
      <c r="L21" s="54" t="e">
        <f>IF(AND(#REF!="Alta",#REF!="Leve"),CONCATENATE("R6C",#REF!),"")</f>
        <v>#REF!</v>
      </c>
      <c r="M21" s="54" t="e">
        <f>IF(AND(#REF!="Alta",#REF!="Leve"),CONCATENATE("R6C",#REF!),"")</f>
        <v>#REF!</v>
      </c>
      <c r="N21" s="54" t="e">
        <f>IF(AND(#REF!="Alta",#REF!="Leve"),CONCATENATE("R6C",#REF!),"")</f>
        <v>#REF!</v>
      </c>
      <c r="O21" s="55" t="e">
        <f>IF(AND(#REF!="Alta",#REF!="Leve"),CONCATENATE("R6C",#REF!),"")</f>
        <v>#REF!</v>
      </c>
      <c r="P21" s="53" t="e">
        <f>IF(AND(#REF!="Alta",#REF!="Menor"),CONCATENATE("R6C",#REF!),"")</f>
        <v>#REF!</v>
      </c>
      <c r="Q21" s="54" t="e">
        <f>IF(AND(#REF!="Alta",#REF!="Menor"),CONCATENATE("R6C",#REF!),"")</f>
        <v>#REF!</v>
      </c>
      <c r="R21" s="54" t="e">
        <f>IF(AND(#REF!="Alta",#REF!="Menor"),CONCATENATE("R6C",#REF!),"")</f>
        <v>#REF!</v>
      </c>
      <c r="S21" s="54" t="e">
        <f>IF(AND(#REF!="Alta",#REF!="Menor"),CONCATENATE("R6C",#REF!),"")</f>
        <v>#REF!</v>
      </c>
      <c r="T21" s="54" t="e">
        <f>IF(AND(#REF!="Alta",#REF!="Menor"),CONCATENATE("R6C",#REF!),"")</f>
        <v>#REF!</v>
      </c>
      <c r="U21" s="55" t="e">
        <f>IF(AND(#REF!="Alta",#REF!="Menor"),CONCATENATE("R6C",#REF!),"")</f>
        <v>#REF!</v>
      </c>
      <c r="V21" s="38" t="e">
        <f>IF(AND(#REF!="Alta",#REF!="Moderado"),CONCATENATE("R6C",#REF!),"")</f>
        <v>#REF!</v>
      </c>
      <c r="W21" s="39" t="e">
        <f>IF(AND(#REF!="Alta",#REF!="Moderado"),CONCATENATE("R6C",#REF!),"")</f>
        <v>#REF!</v>
      </c>
      <c r="X21" s="39" t="e">
        <f>IF(AND(#REF!="Alta",#REF!="Moderado"),CONCATENATE("R6C",#REF!),"")</f>
        <v>#REF!</v>
      </c>
      <c r="Y21" s="39" t="e">
        <f>IF(AND(#REF!="Alta",#REF!="Moderado"),CONCATENATE("R6C",#REF!),"")</f>
        <v>#REF!</v>
      </c>
      <c r="Z21" s="39" t="e">
        <f>IF(AND(#REF!="Alta",#REF!="Moderado"),CONCATENATE("R6C",#REF!),"")</f>
        <v>#REF!</v>
      </c>
      <c r="AA21" s="40" t="e">
        <f>IF(AND(#REF!="Alta",#REF!="Moderado"),CONCATENATE("R6C",#REF!),"")</f>
        <v>#REF!</v>
      </c>
      <c r="AB21" s="38" t="e">
        <f>IF(AND(#REF!="Alta",#REF!="Mayor"),CONCATENATE("R6C",#REF!),"")</f>
        <v>#REF!</v>
      </c>
      <c r="AC21" s="39" t="e">
        <f>IF(AND(#REF!="Alta",#REF!="Mayor"),CONCATENATE("R6C",#REF!),"")</f>
        <v>#REF!</v>
      </c>
      <c r="AD21" s="39" t="e">
        <f>IF(AND(#REF!="Alta",#REF!="Mayor"),CONCATENATE("R6C",#REF!),"")</f>
        <v>#REF!</v>
      </c>
      <c r="AE21" s="39" t="e">
        <f>IF(AND(#REF!="Alta",#REF!="Mayor"),CONCATENATE("R6C",#REF!),"")</f>
        <v>#REF!</v>
      </c>
      <c r="AF21" s="39" t="e">
        <f>IF(AND(#REF!="Alta",#REF!="Mayor"),CONCATENATE("R6C",#REF!),"")</f>
        <v>#REF!</v>
      </c>
      <c r="AG21" s="40" t="e">
        <f>IF(AND(#REF!="Alta",#REF!="Mayor"),CONCATENATE("R6C",#REF!),"")</f>
        <v>#REF!</v>
      </c>
      <c r="AH21" s="41" t="e">
        <f>IF(AND(#REF!="Alta",#REF!="Catastrófico"),CONCATENATE("R6C",#REF!),"")</f>
        <v>#REF!</v>
      </c>
      <c r="AI21" s="42" t="e">
        <f>IF(AND(#REF!="Alta",#REF!="Catastrófico"),CONCATENATE("R6C",#REF!),"")</f>
        <v>#REF!</v>
      </c>
      <c r="AJ21" s="42" t="e">
        <f>IF(AND(#REF!="Alta",#REF!="Catastrófico"),CONCATENATE("R6C",#REF!),"")</f>
        <v>#REF!</v>
      </c>
      <c r="AK21" s="42" t="e">
        <f>IF(AND(#REF!="Alta",#REF!="Catastrófico"),CONCATENATE("R6C",#REF!),"")</f>
        <v>#REF!</v>
      </c>
      <c r="AL21" s="42" t="e">
        <f>IF(AND(#REF!="Alta",#REF!="Catastrófico"),CONCATENATE("R6C",#REF!),"")</f>
        <v>#REF!</v>
      </c>
      <c r="AM21" s="43" t="e">
        <f>IF(AND(#REF!="Alta",#REF!="Catastrófico"),CONCATENATE("R6C",#REF!),"")</f>
        <v>#REF!</v>
      </c>
      <c r="AN21" s="69"/>
      <c r="AO21" s="1811"/>
      <c r="AP21" s="1812"/>
      <c r="AQ21" s="1812"/>
      <c r="AR21" s="1812"/>
      <c r="AS21" s="1812"/>
      <c r="AT21" s="1813"/>
      <c r="AU21" s="69"/>
      <c r="AV21" s="69"/>
      <c r="AW21" s="69"/>
      <c r="AX21" s="69"/>
      <c r="AY21" s="69"/>
      <c r="AZ21" s="69"/>
      <c r="BA21" s="69"/>
      <c r="BB21" s="69"/>
      <c r="BC21" s="69"/>
      <c r="BD21" s="69"/>
      <c r="BE21" s="69"/>
      <c r="BF21" s="69"/>
      <c r="BG21" s="69"/>
      <c r="BH21" s="69"/>
      <c r="BI21" s="69"/>
      <c r="BJ21" s="69"/>
      <c r="BK21" s="69"/>
      <c r="BL21" s="69"/>
      <c r="BM21" s="69"/>
      <c r="BN21" s="69"/>
      <c r="BO21" s="69"/>
      <c r="BP21" s="69"/>
      <c r="BQ21" s="69"/>
      <c r="BR21" s="69"/>
      <c r="BS21" s="69"/>
      <c r="BT21" s="69"/>
      <c r="BU21" s="69"/>
      <c r="BV21" s="69"/>
      <c r="BW21" s="69"/>
      <c r="BX21" s="69"/>
    </row>
    <row r="22" spans="1:76" ht="15" customHeight="1" x14ac:dyDescent="0.25">
      <c r="A22" s="69"/>
      <c r="B22" s="1760"/>
      <c r="C22" s="1760"/>
      <c r="D22" s="1761"/>
      <c r="E22" s="1801"/>
      <c r="F22" s="1802"/>
      <c r="G22" s="1802"/>
      <c r="H22" s="1802"/>
      <c r="I22" s="1802"/>
      <c r="J22" s="53" t="e">
        <f>IF(AND(#REF!="Alta",#REF!="Leve"),CONCATENATE("R7C",#REF!),"")</f>
        <v>#REF!</v>
      </c>
      <c r="K22" s="54" t="e">
        <f>IF(AND(#REF!="Alta",#REF!="Leve"),CONCATENATE("R7C",#REF!),"")</f>
        <v>#REF!</v>
      </c>
      <c r="L22" s="54" t="e">
        <f>IF(AND(#REF!="Alta",#REF!="Leve"),CONCATENATE("R7C",#REF!),"")</f>
        <v>#REF!</v>
      </c>
      <c r="M22" s="54" t="e">
        <f>IF(AND(#REF!="Alta",#REF!="Leve"),CONCATENATE("R7C",#REF!),"")</f>
        <v>#REF!</v>
      </c>
      <c r="N22" s="54" t="e">
        <f>IF(AND(#REF!="Alta",#REF!="Leve"),CONCATENATE("R7C",#REF!),"")</f>
        <v>#REF!</v>
      </c>
      <c r="O22" s="55" t="e">
        <f>IF(AND(#REF!="Alta",#REF!="Leve"),CONCATENATE("R7C",#REF!),"")</f>
        <v>#REF!</v>
      </c>
      <c r="P22" s="53" t="e">
        <f>IF(AND(#REF!="Alta",#REF!="Menor"),CONCATENATE("R7C",#REF!),"")</f>
        <v>#REF!</v>
      </c>
      <c r="Q22" s="54" t="e">
        <f>IF(AND(#REF!="Alta",#REF!="Menor"),CONCATENATE("R7C",#REF!),"")</f>
        <v>#REF!</v>
      </c>
      <c r="R22" s="54" t="e">
        <f>IF(AND(#REF!="Alta",#REF!="Menor"),CONCATENATE("R7C",#REF!),"")</f>
        <v>#REF!</v>
      </c>
      <c r="S22" s="54" t="e">
        <f>IF(AND(#REF!="Alta",#REF!="Menor"),CONCATENATE("R7C",#REF!),"")</f>
        <v>#REF!</v>
      </c>
      <c r="T22" s="54" t="e">
        <f>IF(AND(#REF!="Alta",#REF!="Menor"),CONCATENATE("R7C",#REF!),"")</f>
        <v>#REF!</v>
      </c>
      <c r="U22" s="55" t="e">
        <f>IF(AND(#REF!="Alta",#REF!="Menor"),CONCATENATE("R7C",#REF!),"")</f>
        <v>#REF!</v>
      </c>
      <c r="V22" s="38" t="e">
        <f>IF(AND(#REF!="Alta",#REF!="Moderado"),CONCATENATE("R7C",#REF!),"")</f>
        <v>#REF!</v>
      </c>
      <c r="W22" s="39" t="e">
        <f>IF(AND(#REF!="Alta",#REF!="Moderado"),CONCATENATE("R7C",#REF!),"")</f>
        <v>#REF!</v>
      </c>
      <c r="X22" s="39" t="e">
        <f>IF(AND(#REF!="Alta",#REF!="Moderado"),CONCATENATE("R7C",#REF!),"")</f>
        <v>#REF!</v>
      </c>
      <c r="Y22" s="39" t="e">
        <f>IF(AND(#REF!="Alta",#REF!="Moderado"),CONCATENATE("R7C",#REF!),"")</f>
        <v>#REF!</v>
      </c>
      <c r="Z22" s="39" t="e">
        <f>IF(AND(#REF!="Alta",#REF!="Moderado"),CONCATENATE("R7C",#REF!),"")</f>
        <v>#REF!</v>
      </c>
      <c r="AA22" s="40" t="e">
        <f>IF(AND(#REF!="Alta",#REF!="Moderado"),CONCATENATE("R7C",#REF!),"")</f>
        <v>#REF!</v>
      </c>
      <c r="AB22" s="38" t="e">
        <f>IF(AND(#REF!="Alta",#REF!="Mayor"),CONCATENATE("R7C",#REF!),"")</f>
        <v>#REF!</v>
      </c>
      <c r="AC22" s="39" t="e">
        <f>IF(AND(#REF!="Alta",#REF!="Mayor"),CONCATENATE("R7C",#REF!),"")</f>
        <v>#REF!</v>
      </c>
      <c r="AD22" s="39" t="e">
        <f>IF(AND(#REF!="Alta",#REF!="Mayor"),CONCATENATE("R7C",#REF!),"")</f>
        <v>#REF!</v>
      </c>
      <c r="AE22" s="39" t="e">
        <f>IF(AND(#REF!="Alta",#REF!="Mayor"),CONCATENATE("R7C",#REF!),"")</f>
        <v>#REF!</v>
      </c>
      <c r="AF22" s="39" t="e">
        <f>IF(AND(#REF!="Alta",#REF!="Mayor"),CONCATENATE("R7C",#REF!),"")</f>
        <v>#REF!</v>
      </c>
      <c r="AG22" s="40" t="e">
        <f>IF(AND(#REF!="Alta",#REF!="Mayor"),CONCATENATE("R7C",#REF!),"")</f>
        <v>#REF!</v>
      </c>
      <c r="AH22" s="41" t="e">
        <f>IF(AND(#REF!="Alta",#REF!="Catastrófico"),CONCATENATE("R7C",#REF!),"")</f>
        <v>#REF!</v>
      </c>
      <c r="AI22" s="42" t="e">
        <f>IF(AND(#REF!="Alta",#REF!="Catastrófico"),CONCATENATE("R7C",#REF!),"")</f>
        <v>#REF!</v>
      </c>
      <c r="AJ22" s="42" t="e">
        <f>IF(AND(#REF!="Alta",#REF!="Catastrófico"),CONCATENATE("R7C",#REF!),"")</f>
        <v>#REF!</v>
      </c>
      <c r="AK22" s="42" t="e">
        <f>IF(AND(#REF!="Alta",#REF!="Catastrófico"),CONCATENATE("R7C",#REF!),"")</f>
        <v>#REF!</v>
      </c>
      <c r="AL22" s="42" t="e">
        <f>IF(AND(#REF!="Alta",#REF!="Catastrófico"),CONCATENATE("R7C",#REF!),"")</f>
        <v>#REF!</v>
      </c>
      <c r="AM22" s="43" t="e">
        <f>IF(AND(#REF!="Alta",#REF!="Catastrófico"),CONCATENATE("R7C",#REF!),"")</f>
        <v>#REF!</v>
      </c>
      <c r="AN22" s="69"/>
      <c r="AO22" s="1811"/>
      <c r="AP22" s="1812"/>
      <c r="AQ22" s="1812"/>
      <c r="AR22" s="1812"/>
      <c r="AS22" s="1812"/>
      <c r="AT22" s="1813"/>
      <c r="AU22" s="69"/>
      <c r="AV22" s="69"/>
      <c r="AW22" s="69"/>
      <c r="AX22" s="69"/>
      <c r="AY22" s="69"/>
      <c r="AZ22" s="69"/>
      <c r="BA22" s="69"/>
      <c r="BB22" s="69"/>
      <c r="BC22" s="69"/>
      <c r="BD22" s="69"/>
      <c r="BE22" s="69"/>
      <c r="BF22" s="69"/>
      <c r="BG22" s="69"/>
      <c r="BH22" s="69"/>
      <c r="BI22" s="69"/>
      <c r="BJ22" s="69"/>
      <c r="BK22" s="69"/>
      <c r="BL22" s="69"/>
      <c r="BM22" s="69"/>
      <c r="BN22" s="69"/>
      <c r="BO22" s="69"/>
      <c r="BP22" s="69"/>
      <c r="BQ22" s="69"/>
      <c r="BR22" s="69"/>
      <c r="BS22" s="69"/>
      <c r="BT22" s="69"/>
      <c r="BU22" s="69"/>
      <c r="BV22" s="69"/>
      <c r="BW22" s="69"/>
      <c r="BX22" s="69"/>
    </row>
    <row r="23" spans="1:76" ht="15" customHeight="1" x14ac:dyDescent="0.25">
      <c r="A23" s="69"/>
      <c r="B23" s="1760"/>
      <c r="C23" s="1760"/>
      <c r="D23" s="1761"/>
      <c r="E23" s="1801"/>
      <c r="F23" s="1802"/>
      <c r="G23" s="1802"/>
      <c r="H23" s="1802"/>
      <c r="I23" s="1802"/>
      <c r="J23" s="53" t="e">
        <f>IF(AND(#REF!="Alta",#REF!="Leve"),CONCATENATE("R8C",#REF!),"")</f>
        <v>#REF!</v>
      </c>
      <c r="K23" s="54" t="e">
        <f>IF(AND(#REF!="Alta",#REF!="Leve"),CONCATENATE("R8C",#REF!),"")</f>
        <v>#REF!</v>
      </c>
      <c r="L23" s="54" t="e">
        <f>IF(AND(#REF!="Alta",#REF!="Leve"),CONCATENATE("R8C",#REF!),"")</f>
        <v>#REF!</v>
      </c>
      <c r="M23" s="54" t="e">
        <f>IF(AND(#REF!="Alta",#REF!="Leve"),CONCATENATE("R8C",#REF!),"")</f>
        <v>#REF!</v>
      </c>
      <c r="N23" s="54" t="e">
        <f>IF(AND(#REF!="Alta",#REF!="Leve"),CONCATENATE("R8C",#REF!),"")</f>
        <v>#REF!</v>
      </c>
      <c r="O23" s="55" t="e">
        <f>IF(AND(#REF!="Alta",#REF!="Leve"),CONCATENATE("R8C",#REF!),"")</f>
        <v>#REF!</v>
      </c>
      <c r="P23" s="53" t="e">
        <f>IF(AND(#REF!="Alta",#REF!="Menor"),CONCATENATE("R8C",#REF!),"")</f>
        <v>#REF!</v>
      </c>
      <c r="Q23" s="54" t="e">
        <f>IF(AND(#REF!="Alta",#REF!="Menor"),CONCATENATE("R8C",#REF!),"")</f>
        <v>#REF!</v>
      </c>
      <c r="R23" s="54" t="e">
        <f>IF(AND(#REF!="Alta",#REF!="Menor"),CONCATENATE("R8C",#REF!),"")</f>
        <v>#REF!</v>
      </c>
      <c r="S23" s="54" t="e">
        <f>IF(AND(#REF!="Alta",#REF!="Menor"),CONCATENATE("R8C",#REF!),"")</f>
        <v>#REF!</v>
      </c>
      <c r="T23" s="54" t="e">
        <f>IF(AND(#REF!="Alta",#REF!="Menor"),CONCATENATE("R8C",#REF!),"")</f>
        <v>#REF!</v>
      </c>
      <c r="U23" s="55" t="e">
        <f>IF(AND(#REF!="Alta",#REF!="Menor"),CONCATENATE("R8C",#REF!),"")</f>
        <v>#REF!</v>
      </c>
      <c r="V23" s="38" t="e">
        <f>IF(AND(#REF!="Alta",#REF!="Moderado"),CONCATENATE("R8C",#REF!),"")</f>
        <v>#REF!</v>
      </c>
      <c r="W23" s="39" t="e">
        <f>IF(AND(#REF!="Alta",#REF!="Moderado"),CONCATENATE("R8C",#REF!),"")</f>
        <v>#REF!</v>
      </c>
      <c r="X23" s="39" t="e">
        <f>IF(AND(#REF!="Alta",#REF!="Moderado"),CONCATENATE("R8C",#REF!),"")</f>
        <v>#REF!</v>
      </c>
      <c r="Y23" s="39" t="e">
        <f>IF(AND(#REF!="Alta",#REF!="Moderado"),CONCATENATE("R8C",#REF!),"")</f>
        <v>#REF!</v>
      </c>
      <c r="Z23" s="39" t="e">
        <f>IF(AND(#REF!="Alta",#REF!="Moderado"),CONCATENATE("R8C",#REF!),"")</f>
        <v>#REF!</v>
      </c>
      <c r="AA23" s="40" t="e">
        <f>IF(AND(#REF!="Alta",#REF!="Moderado"),CONCATENATE("R8C",#REF!),"")</f>
        <v>#REF!</v>
      </c>
      <c r="AB23" s="38" t="e">
        <f>IF(AND(#REF!="Alta",#REF!="Mayor"),CONCATENATE("R8C",#REF!),"")</f>
        <v>#REF!</v>
      </c>
      <c r="AC23" s="39" t="e">
        <f>IF(AND(#REF!="Alta",#REF!="Mayor"),CONCATENATE("R8C",#REF!),"")</f>
        <v>#REF!</v>
      </c>
      <c r="AD23" s="39" t="e">
        <f>IF(AND(#REF!="Alta",#REF!="Mayor"),CONCATENATE("R8C",#REF!),"")</f>
        <v>#REF!</v>
      </c>
      <c r="AE23" s="39" t="e">
        <f>IF(AND(#REF!="Alta",#REF!="Mayor"),CONCATENATE("R8C",#REF!),"")</f>
        <v>#REF!</v>
      </c>
      <c r="AF23" s="39" t="e">
        <f>IF(AND(#REF!="Alta",#REF!="Mayor"),CONCATENATE("R8C",#REF!),"")</f>
        <v>#REF!</v>
      </c>
      <c r="AG23" s="40" t="e">
        <f>IF(AND(#REF!="Alta",#REF!="Mayor"),CONCATENATE("R8C",#REF!),"")</f>
        <v>#REF!</v>
      </c>
      <c r="AH23" s="41" t="e">
        <f>IF(AND(#REF!="Alta",#REF!="Catastrófico"),CONCATENATE("R8C",#REF!),"")</f>
        <v>#REF!</v>
      </c>
      <c r="AI23" s="42" t="e">
        <f>IF(AND(#REF!="Alta",#REF!="Catastrófico"),CONCATENATE("R8C",#REF!),"")</f>
        <v>#REF!</v>
      </c>
      <c r="AJ23" s="42" t="e">
        <f>IF(AND(#REF!="Alta",#REF!="Catastrófico"),CONCATENATE("R8C",#REF!),"")</f>
        <v>#REF!</v>
      </c>
      <c r="AK23" s="42" t="e">
        <f>IF(AND(#REF!="Alta",#REF!="Catastrófico"),CONCATENATE("R8C",#REF!),"")</f>
        <v>#REF!</v>
      </c>
      <c r="AL23" s="42" t="e">
        <f>IF(AND(#REF!="Alta",#REF!="Catastrófico"),CONCATENATE("R8C",#REF!),"")</f>
        <v>#REF!</v>
      </c>
      <c r="AM23" s="43" t="e">
        <f>IF(AND(#REF!="Alta",#REF!="Catastrófico"),CONCATENATE("R8C",#REF!),"")</f>
        <v>#REF!</v>
      </c>
      <c r="AN23" s="69"/>
      <c r="AO23" s="1811"/>
      <c r="AP23" s="1812"/>
      <c r="AQ23" s="1812"/>
      <c r="AR23" s="1812"/>
      <c r="AS23" s="1812"/>
      <c r="AT23" s="1813"/>
      <c r="AU23" s="69"/>
      <c r="AV23" s="69"/>
      <c r="AW23" s="69"/>
      <c r="AX23" s="69"/>
      <c r="AY23" s="69"/>
      <c r="AZ23" s="69"/>
      <c r="BA23" s="69"/>
      <c r="BB23" s="69"/>
      <c r="BC23" s="69"/>
      <c r="BD23" s="69"/>
      <c r="BE23" s="69"/>
      <c r="BF23" s="69"/>
      <c r="BG23" s="69"/>
      <c r="BH23" s="69"/>
      <c r="BI23" s="69"/>
      <c r="BJ23" s="69"/>
      <c r="BK23" s="69"/>
      <c r="BL23" s="69"/>
      <c r="BM23" s="69"/>
      <c r="BN23" s="69"/>
      <c r="BO23" s="69"/>
      <c r="BP23" s="69"/>
      <c r="BQ23" s="69"/>
      <c r="BR23" s="69"/>
      <c r="BS23" s="69"/>
      <c r="BT23" s="69"/>
      <c r="BU23" s="69"/>
      <c r="BV23" s="69"/>
      <c r="BW23" s="69"/>
      <c r="BX23" s="69"/>
    </row>
    <row r="24" spans="1:76" ht="15" customHeight="1" x14ac:dyDescent="0.25">
      <c r="A24" s="69"/>
      <c r="B24" s="1760"/>
      <c r="C24" s="1760"/>
      <c r="D24" s="1761"/>
      <c r="E24" s="1801"/>
      <c r="F24" s="1802"/>
      <c r="G24" s="1802"/>
      <c r="H24" s="1802"/>
      <c r="I24" s="1802"/>
      <c r="J24" s="53" t="e">
        <f>IF(AND(#REF!="Alta",#REF!="Leve"),CONCATENATE("R9C",#REF!),"")</f>
        <v>#REF!</v>
      </c>
      <c r="K24" s="54" t="e">
        <f>IF(AND(#REF!="Alta",#REF!="Leve"),CONCATENATE("R9C",#REF!),"")</f>
        <v>#REF!</v>
      </c>
      <c r="L24" s="54" t="e">
        <f>IF(AND(#REF!="Alta",#REF!="Leve"),CONCATENATE("R9C",#REF!),"")</f>
        <v>#REF!</v>
      </c>
      <c r="M24" s="54" t="e">
        <f>IF(AND(#REF!="Alta",#REF!="Leve"),CONCATENATE("R9C",#REF!),"")</f>
        <v>#REF!</v>
      </c>
      <c r="N24" s="54" t="e">
        <f>IF(AND(#REF!="Alta",#REF!="Leve"),CONCATENATE("R9C",#REF!),"")</f>
        <v>#REF!</v>
      </c>
      <c r="O24" s="55" t="e">
        <f>IF(AND(#REF!="Alta",#REF!="Leve"),CONCATENATE("R9C",#REF!),"")</f>
        <v>#REF!</v>
      </c>
      <c r="P24" s="53" t="e">
        <f>IF(AND(#REF!="Alta",#REF!="Menor"),CONCATENATE("R9C",#REF!),"")</f>
        <v>#REF!</v>
      </c>
      <c r="Q24" s="54" t="e">
        <f>IF(AND(#REF!="Alta",#REF!="Menor"),CONCATENATE("R9C",#REF!),"")</f>
        <v>#REF!</v>
      </c>
      <c r="R24" s="54" t="e">
        <f>IF(AND(#REF!="Alta",#REF!="Menor"),CONCATENATE("R9C",#REF!),"")</f>
        <v>#REF!</v>
      </c>
      <c r="S24" s="54" t="e">
        <f>IF(AND(#REF!="Alta",#REF!="Menor"),CONCATENATE("R9C",#REF!),"")</f>
        <v>#REF!</v>
      </c>
      <c r="T24" s="54" t="e">
        <f>IF(AND(#REF!="Alta",#REF!="Menor"),CONCATENATE("R9C",#REF!),"")</f>
        <v>#REF!</v>
      </c>
      <c r="U24" s="55" t="e">
        <f>IF(AND(#REF!="Alta",#REF!="Menor"),CONCATENATE("R9C",#REF!),"")</f>
        <v>#REF!</v>
      </c>
      <c r="V24" s="38" t="e">
        <f>IF(AND(#REF!="Alta",#REF!="Moderado"),CONCATENATE("R9C",#REF!),"")</f>
        <v>#REF!</v>
      </c>
      <c r="W24" s="39" t="e">
        <f>IF(AND(#REF!="Alta",#REF!="Moderado"),CONCATENATE("R9C",#REF!),"")</f>
        <v>#REF!</v>
      </c>
      <c r="X24" s="39" t="e">
        <f>IF(AND(#REF!="Alta",#REF!="Moderado"),CONCATENATE("R9C",#REF!),"")</f>
        <v>#REF!</v>
      </c>
      <c r="Y24" s="39" t="e">
        <f>IF(AND(#REF!="Alta",#REF!="Moderado"),CONCATENATE("R9C",#REF!),"")</f>
        <v>#REF!</v>
      </c>
      <c r="Z24" s="39" t="e">
        <f>IF(AND(#REF!="Alta",#REF!="Moderado"),CONCATENATE("R9C",#REF!),"")</f>
        <v>#REF!</v>
      </c>
      <c r="AA24" s="40" t="e">
        <f>IF(AND(#REF!="Alta",#REF!="Moderado"),CONCATENATE("R9C",#REF!),"")</f>
        <v>#REF!</v>
      </c>
      <c r="AB24" s="38" t="e">
        <f>IF(AND(#REF!="Alta",#REF!="Mayor"),CONCATENATE("R9C",#REF!),"")</f>
        <v>#REF!</v>
      </c>
      <c r="AC24" s="39" t="e">
        <f>IF(AND(#REF!="Alta",#REF!="Mayor"),CONCATENATE("R9C",#REF!),"")</f>
        <v>#REF!</v>
      </c>
      <c r="AD24" s="39" t="e">
        <f>IF(AND(#REF!="Alta",#REF!="Mayor"),CONCATENATE("R9C",#REF!),"")</f>
        <v>#REF!</v>
      </c>
      <c r="AE24" s="39" t="e">
        <f>IF(AND(#REF!="Alta",#REF!="Mayor"),CONCATENATE("R9C",#REF!),"")</f>
        <v>#REF!</v>
      </c>
      <c r="AF24" s="39" t="e">
        <f>IF(AND(#REF!="Alta",#REF!="Mayor"),CONCATENATE("R9C",#REF!),"")</f>
        <v>#REF!</v>
      </c>
      <c r="AG24" s="40" t="e">
        <f>IF(AND(#REF!="Alta",#REF!="Mayor"),CONCATENATE("R9C",#REF!),"")</f>
        <v>#REF!</v>
      </c>
      <c r="AH24" s="41" t="e">
        <f>IF(AND(#REF!="Alta",#REF!="Catastrófico"),CONCATENATE("R9C",#REF!),"")</f>
        <v>#REF!</v>
      </c>
      <c r="AI24" s="42" t="e">
        <f>IF(AND(#REF!="Alta",#REF!="Catastrófico"),CONCATENATE("R9C",#REF!),"")</f>
        <v>#REF!</v>
      </c>
      <c r="AJ24" s="42" t="e">
        <f>IF(AND(#REF!="Alta",#REF!="Catastrófico"),CONCATENATE("R9C",#REF!),"")</f>
        <v>#REF!</v>
      </c>
      <c r="AK24" s="42" t="e">
        <f>IF(AND(#REF!="Alta",#REF!="Catastrófico"),CONCATENATE("R9C",#REF!),"")</f>
        <v>#REF!</v>
      </c>
      <c r="AL24" s="42" t="e">
        <f>IF(AND(#REF!="Alta",#REF!="Catastrófico"),CONCATENATE("R9C",#REF!),"")</f>
        <v>#REF!</v>
      </c>
      <c r="AM24" s="43" t="e">
        <f>IF(AND(#REF!="Alta",#REF!="Catastrófico"),CONCATENATE("R9C",#REF!),"")</f>
        <v>#REF!</v>
      </c>
      <c r="AN24" s="69"/>
      <c r="AO24" s="1811"/>
      <c r="AP24" s="1812"/>
      <c r="AQ24" s="1812"/>
      <c r="AR24" s="1812"/>
      <c r="AS24" s="1812"/>
      <c r="AT24" s="1813"/>
      <c r="AU24" s="69"/>
      <c r="AV24" s="69"/>
      <c r="AW24" s="69"/>
      <c r="AX24" s="69"/>
      <c r="AY24" s="69"/>
      <c r="AZ24" s="69"/>
      <c r="BA24" s="69"/>
      <c r="BB24" s="69"/>
      <c r="BC24" s="69"/>
      <c r="BD24" s="69"/>
      <c r="BE24" s="69"/>
      <c r="BF24" s="69"/>
      <c r="BG24" s="69"/>
      <c r="BH24" s="69"/>
      <c r="BI24" s="69"/>
      <c r="BJ24" s="69"/>
      <c r="BK24" s="69"/>
      <c r="BL24" s="69"/>
      <c r="BM24" s="69"/>
      <c r="BN24" s="69"/>
      <c r="BO24" s="69"/>
      <c r="BP24" s="69"/>
      <c r="BQ24" s="69"/>
      <c r="BR24" s="69"/>
      <c r="BS24" s="69"/>
      <c r="BT24" s="69"/>
      <c r="BU24" s="69"/>
      <c r="BV24" s="69"/>
      <c r="BW24" s="69"/>
      <c r="BX24" s="69"/>
    </row>
    <row r="25" spans="1:76" ht="15.75" customHeight="1" thickBot="1" x14ac:dyDescent="0.3">
      <c r="A25" s="69"/>
      <c r="B25" s="1760"/>
      <c r="C25" s="1760"/>
      <c r="D25" s="1761"/>
      <c r="E25" s="1804"/>
      <c r="F25" s="1805"/>
      <c r="G25" s="1805"/>
      <c r="H25" s="1805"/>
      <c r="I25" s="1805"/>
      <c r="J25" s="56" t="e">
        <f>IF(AND(#REF!="Alta",#REF!="Leve"),CONCATENATE("R10C",#REF!),"")</f>
        <v>#REF!</v>
      </c>
      <c r="K25" s="57" t="e">
        <f>IF(AND(#REF!="Alta",#REF!="Leve"),CONCATENATE("R10C",#REF!),"")</f>
        <v>#REF!</v>
      </c>
      <c r="L25" s="57" t="e">
        <f>IF(AND(#REF!="Alta",#REF!="Leve"),CONCATENATE("R10C",#REF!),"")</f>
        <v>#REF!</v>
      </c>
      <c r="M25" s="57" t="e">
        <f>IF(AND(#REF!="Alta",#REF!="Leve"),CONCATENATE("R10C",#REF!),"")</f>
        <v>#REF!</v>
      </c>
      <c r="N25" s="57" t="e">
        <f>IF(AND(#REF!="Alta",#REF!="Leve"),CONCATENATE("R10C",#REF!),"")</f>
        <v>#REF!</v>
      </c>
      <c r="O25" s="58" t="e">
        <f>IF(AND(#REF!="Alta",#REF!="Leve"),CONCATENATE("R10C",#REF!),"")</f>
        <v>#REF!</v>
      </c>
      <c r="P25" s="56" t="e">
        <f>IF(AND(#REF!="Alta",#REF!="Menor"),CONCATENATE("R10C",#REF!),"")</f>
        <v>#REF!</v>
      </c>
      <c r="Q25" s="57" t="e">
        <f>IF(AND(#REF!="Alta",#REF!="Menor"),CONCATENATE("R10C",#REF!),"")</f>
        <v>#REF!</v>
      </c>
      <c r="R25" s="57" t="e">
        <f>IF(AND(#REF!="Alta",#REF!="Menor"),CONCATENATE("R10C",#REF!),"")</f>
        <v>#REF!</v>
      </c>
      <c r="S25" s="57" t="e">
        <f>IF(AND(#REF!="Alta",#REF!="Menor"),CONCATENATE("R10C",#REF!),"")</f>
        <v>#REF!</v>
      </c>
      <c r="T25" s="57" t="e">
        <f>IF(AND(#REF!="Alta",#REF!="Menor"),CONCATENATE("R10C",#REF!),"")</f>
        <v>#REF!</v>
      </c>
      <c r="U25" s="58" t="e">
        <f>IF(AND(#REF!="Alta",#REF!="Menor"),CONCATENATE("R10C",#REF!),"")</f>
        <v>#REF!</v>
      </c>
      <c r="V25" s="44" t="e">
        <f>IF(AND(#REF!="Alta",#REF!="Moderado"),CONCATENATE("R10C",#REF!),"")</f>
        <v>#REF!</v>
      </c>
      <c r="W25" s="45" t="e">
        <f>IF(AND(#REF!="Alta",#REF!="Moderado"),CONCATENATE("R10C",#REF!),"")</f>
        <v>#REF!</v>
      </c>
      <c r="X25" s="45" t="e">
        <f>IF(AND(#REF!="Alta",#REF!="Moderado"),CONCATENATE("R10C",#REF!),"")</f>
        <v>#REF!</v>
      </c>
      <c r="Y25" s="45" t="e">
        <f>IF(AND(#REF!="Alta",#REF!="Moderado"),CONCATENATE("R10C",#REF!),"")</f>
        <v>#REF!</v>
      </c>
      <c r="Z25" s="45" t="e">
        <f>IF(AND(#REF!="Alta",#REF!="Moderado"),CONCATENATE("R10C",#REF!),"")</f>
        <v>#REF!</v>
      </c>
      <c r="AA25" s="46" t="e">
        <f>IF(AND(#REF!="Alta",#REF!="Moderado"),CONCATENATE("R10C",#REF!),"")</f>
        <v>#REF!</v>
      </c>
      <c r="AB25" s="44" t="e">
        <f>IF(AND(#REF!="Alta",#REF!="Mayor"),CONCATENATE("R10C",#REF!),"")</f>
        <v>#REF!</v>
      </c>
      <c r="AC25" s="45" t="e">
        <f>IF(AND(#REF!="Alta",#REF!="Mayor"),CONCATENATE("R10C",#REF!),"")</f>
        <v>#REF!</v>
      </c>
      <c r="AD25" s="45" t="e">
        <f>IF(AND(#REF!="Alta",#REF!="Mayor"),CONCATENATE("R10C",#REF!),"")</f>
        <v>#REF!</v>
      </c>
      <c r="AE25" s="45" t="e">
        <f>IF(AND(#REF!="Alta",#REF!="Mayor"),CONCATENATE("R10C",#REF!),"")</f>
        <v>#REF!</v>
      </c>
      <c r="AF25" s="45" t="e">
        <f>IF(AND(#REF!="Alta",#REF!="Mayor"),CONCATENATE("R10C",#REF!),"")</f>
        <v>#REF!</v>
      </c>
      <c r="AG25" s="46" t="e">
        <f>IF(AND(#REF!="Alta",#REF!="Mayor"),CONCATENATE("R10C",#REF!),"")</f>
        <v>#REF!</v>
      </c>
      <c r="AH25" s="47" t="e">
        <f>IF(AND(#REF!="Alta",#REF!="Catastrófico"),CONCATENATE("R10C",#REF!),"")</f>
        <v>#REF!</v>
      </c>
      <c r="AI25" s="48" t="e">
        <f>IF(AND(#REF!="Alta",#REF!="Catastrófico"),CONCATENATE("R10C",#REF!),"")</f>
        <v>#REF!</v>
      </c>
      <c r="AJ25" s="48" t="e">
        <f>IF(AND(#REF!="Alta",#REF!="Catastrófico"),CONCATENATE("R10C",#REF!),"")</f>
        <v>#REF!</v>
      </c>
      <c r="AK25" s="48" t="e">
        <f>IF(AND(#REF!="Alta",#REF!="Catastrófico"),CONCATENATE("R10C",#REF!),"")</f>
        <v>#REF!</v>
      </c>
      <c r="AL25" s="48" t="e">
        <f>IF(AND(#REF!="Alta",#REF!="Catastrófico"),CONCATENATE("R10C",#REF!),"")</f>
        <v>#REF!</v>
      </c>
      <c r="AM25" s="49" t="e">
        <f>IF(AND(#REF!="Alta",#REF!="Catastrófico"),CONCATENATE("R10C",#REF!),"")</f>
        <v>#REF!</v>
      </c>
      <c r="AN25" s="69"/>
      <c r="AO25" s="1814"/>
      <c r="AP25" s="1815"/>
      <c r="AQ25" s="1815"/>
      <c r="AR25" s="1815"/>
      <c r="AS25" s="1815"/>
      <c r="AT25" s="1816"/>
      <c r="AU25" s="69"/>
      <c r="AV25" s="69"/>
      <c r="AW25" s="69"/>
      <c r="AX25" s="69"/>
      <c r="AY25" s="69"/>
      <c r="AZ25" s="69"/>
      <c r="BA25" s="69"/>
      <c r="BB25" s="69"/>
      <c r="BC25" s="69"/>
      <c r="BD25" s="69"/>
      <c r="BE25" s="69"/>
      <c r="BF25" s="69"/>
      <c r="BG25" s="69"/>
      <c r="BH25" s="69"/>
      <c r="BI25" s="69"/>
      <c r="BJ25" s="69"/>
      <c r="BK25" s="69"/>
      <c r="BL25" s="69"/>
      <c r="BM25" s="69"/>
      <c r="BN25" s="69"/>
      <c r="BO25" s="69"/>
      <c r="BP25" s="69"/>
      <c r="BQ25" s="69"/>
      <c r="BR25" s="69"/>
      <c r="BS25" s="69"/>
      <c r="BT25" s="69"/>
      <c r="BU25" s="69"/>
      <c r="BV25" s="69"/>
      <c r="BW25" s="69"/>
      <c r="BX25" s="69"/>
    </row>
    <row r="26" spans="1:76" ht="15" customHeight="1" x14ac:dyDescent="0.25">
      <c r="A26" s="69"/>
      <c r="B26" s="1760"/>
      <c r="C26" s="1760"/>
      <c r="D26" s="1761"/>
      <c r="E26" s="1798" t="s">
        <v>747</v>
      </c>
      <c r="F26" s="1799"/>
      <c r="G26" s="1799"/>
      <c r="H26" s="1799"/>
      <c r="I26" s="1800"/>
      <c r="J26" s="50" t="e">
        <f>IF(AND(#REF!="Media",#REF!="Leve"),CONCATENATE("R1C",#REF!),"")</f>
        <v>#REF!</v>
      </c>
      <c r="K26" s="51" t="e">
        <f>IF(AND(#REF!="Media",#REF!="Leve"),CONCATENATE("R1C",#REF!),"")</f>
        <v>#REF!</v>
      </c>
      <c r="L26" s="51" t="e">
        <f>IF(AND(#REF!="Media",#REF!="Leve"),CONCATENATE("R1C",#REF!),"")</f>
        <v>#REF!</v>
      </c>
      <c r="M26" s="51" t="e">
        <f>IF(AND(#REF!="Media",#REF!="Leve"),CONCATENATE("R1C",#REF!),"")</f>
        <v>#REF!</v>
      </c>
      <c r="N26" s="51" t="e">
        <f>IF(AND(#REF!="Media",#REF!="Leve"),CONCATENATE("R1C",#REF!),"")</f>
        <v>#REF!</v>
      </c>
      <c r="O26" s="52" t="e">
        <f>IF(AND(#REF!="Media",#REF!="Leve"),CONCATENATE("R1C",#REF!),"")</f>
        <v>#REF!</v>
      </c>
      <c r="P26" s="50" t="e">
        <f>IF(AND(#REF!="Media",#REF!="Menor"),CONCATENATE("R1C",#REF!),"")</f>
        <v>#REF!</v>
      </c>
      <c r="Q26" s="51" t="e">
        <f>IF(AND(#REF!="Media",#REF!="Menor"),CONCATENATE("R1C",#REF!),"")</f>
        <v>#REF!</v>
      </c>
      <c r="R26" s="51" t="e">
        <f>IF(AND(#REF!="Media",#REF!="Menor"),CONCATENATE("R1C",#REF!),"")</f>
        <v>#REF!</v>
      </c>
      <c r="S26" s="51" t="e">
        <f>IF(AND(#REF!="Media",#REF!="Menor"),CONCATENATE("R1C",#REF!),"")</f>
        <v>#REF!</v>
      </c>
      <c r="T26" s="51" t="e">
        <f>IF(AND(#REF!="Media",#REF!="Menor"),CONCATENATE("R1C",#REF!),"")</f>
        <v>#REF!</v>
      </c>
      <c r="U26" s="52" t="e">
        <f>IF(AND(#REF!="Media",#REF!="Menor"),CONCATENATE("R1C",#REF!),"")</f>
        <v>#REF!</v>
      </c>
      <c r="V26" s="50" t="e">
        <f>IF(AND(#REF!="Media",#REF!="Moderado"),CONCATENATE("R1C",#REF!),"")</f>
        <v>#REF!</v>
      </c>
      <c r="W26" s="51" t="e">
        <f>IF(AND(#REF!="Media",#REF!="Moderado"),CONCATENATE("R1C",#REF!),"")</f>
        <v>#REF!</v>
      </c>
      <c r="X26" s="51" t="e">
        <f>IF(AND(#REF!="Media",#REF!="Moderado"),CONCATENATE("R1C",#REF!),"")</f>
        <v>#REF!</v>
      </c>
      <c r="Y26" s="51" t="e">
        <f>IF(AND(#REF!="Media",#REF!="Moderado"),CONCATENATE("R1C",#REF!),"")</f>
        <v>#REF!</v>
      </c>
      <c r="Z26" s="51" t="e">
        <f>IF(AND(#REF!="Media",#REF!="Moderado"),CONCATENATE("R1C",#REF!),"")</f>
        <v>#REF!</v>
      </c>
      <c r="AA26" s="52" t="e">
        <f>IF(AND(#REF!="Media",#REF!="Moderado"),CONCATENATE("R1C",#REF!),"")</f>
        <v>#REF!</v>
      </c>
      <c r="AB26" s="32" t="e">
        <f>IF(AND(#REF!="Media",#REF!="Mayor"),CONCATENATE("R1C",#REF!),"")</f>
        <v>#REF!</v>
      </c>
      <c r="AC26" s="33" t="e">
        <f>IF(AND(#REF!="Media",#REF!="Mayor"),CONCATENATE("R1C",#REF!),"")</f>
        <v>#REF!</v>
      </c>
      <c r="AD26" s="33" t="e">
        <f>IF(AND(#REF!="Media",#REF!="Mayor"),CONCATENATE("R1C",#REF!),"")</f>
        <v>#REF!</v>
      </c>
      <c r="AE26" s="33" t="e">
        <f>IF(AND(#REF!="Media",#REF!="Mayor"),CONCATENATE("R1C",#REF!),"")</f>
        <v>#REF!</v>
      </c>
      <c r="AF26" s="33" t="e">
        <f>IF(AND(#REF!="Media",#REF!="Mayor"),CONCATENATE("R1C",#REF!),"")</f>
        <v>#REF!</v>
      </c>
      <c r="AG26" s="34" t="e">
        <f>IF(AND(#REF!="Media",#REF!="Mayor"),CONCATENATE("R1C",#REF!),"")</f>
        <v>#REF!</v>
      </c>
      <c r="AH26" s="35" t="e">
        <f>IF(AND(#REF!="Media",#REF!="Catastrófico"),CONCATENATE("R1C",#REF!),"")</f>
        <v>#REF!</v>
      </c>
      <c r="AI26" s="36" t="e">
        <f>IF(AND(#REF!="Media",#REF!="Catastrófico"),CONCATENATE("R1C",#REF!),"")</f>
        <v>#REF!</v>
      </c>
      <c r="AJ26" s="36" t="e">
        <f>IF(AND(#REF!="Media",#REF!="Catastrófico"),CONCATENATE("R1C",#REF!),"")</f>
        <v>#REF!</v>
      </c>
      <c r="AK26" s="36" t="e">
        <f>IF(AND(#REF!="Media",#REF!="Catastrófico"),CONCATENATE("R1C",#REF!),"")</f>
        <v>#REF!</v>
      </c>
      <c r="AL26" s="36" t="e">
        <f>IF(AND(#REF!="Media",#REF!="Catastrófico"),CONCATENATE("R1C",#REF!),"")</f>
        <v>#REF!</v>
      </c>
      <c r="AM26" s="37" t="e">
        <f>IF(AND(#REF!="Media",#REF!="Catastrófico"),CONCATENATE("R1C",#REF!),"")</f>
        <v>#REF!</v>
      </c>
      <c r="AN26" s="69"/>
      <c r="AO26" s="1838" t="s">
        <v>105</v>
      </c>
      <c r="AP26" s="1839"/>
      <c r="AQ26" s="1839"/>
      <c r="AR26" s="1839"/>
      <c r="AS26" s="1839"/>
      <c r="AT26" s="1840"/>
      <c r="AU26" s="69"/>
      <c r="AV26" s="69"/>
      <c r="AW26" s="69"/>
      <c r="AX26" s="69"/>
      <c r="AY26" s="69"/>
      <c r="AZ26" s="69"/>
      <c r="BA26" s="69"/>
      <c r="BB26" s="69"/>
      <c r="BC26" s="69"/>
      <c r="BD26" s="69"/>
      <c r="BE26" s="69"/>
      <c r="BF26" s="69"/>
      <c r="BG26" s="69"/>
      <c r="BH26" s="69"/>
      <c r="BI26" s="69"/>
      <c r="BJ26" s="69"/>
      <c r="BK26" s="69"/>
      <c r="BL26" s="69"/>
      <c r="BM26" s="69"/>
      <c r="BN26" s="69"/>
      <c r="BO26" s="69"/>
      <c r="BP26" s="69"/>
      <c r="BQ26" s="69"/>
      <c r="BR26" s="69"/>
      <c r="BS26" s="69"/>
      <c r="BT26" s="69"/>
      <c r="BU26" s="69"/>
      <c r="BV26" s="69"/>
      <c r="BW26" s="69"/>
      <c r="BX26" s="69"/>
    </row>
    <row r="27" spans="1:76" ht="15" customHeight="1" x14ac:dyDescent="0.25">
      <c r="A27" s="69"/>
      <c r="B27" s="1760"/>
      <c r="C27" s="1760"/>
      <c r="D27" s="1761"/>
      <c r="E27" s="1817"/>
      <c r="F27" s="1802"/>
      <c r="G27" s="1802"/>
      <c r="H27" s="1802"/>
      <c r="I27" s="1803"/>
      <c r="J27" s="53" t="e">
        <f>IF(AND(#REF!="Media",#REF!="Leve"),CONCATENATE("R2C",#REF!),"")</f>
        <v>#REF!</v>
      </c>
      <c r="K27" s="54" t="e">
        <f>IF(AND(#REF!="Media",#REF!="Leve"),CONCATENATE("R2C",#REF!),"")</f>
        <v>#REF!</v>
      </c>
      <c r="L27" s="54" t="e">
        <f>IF(AND(#REF!="Media",#REF!="Leve"),CONCATENATE("R2C",#REF!),"")</f>
        <v>#REF!</v>
      </c>
      <c r="M27" s="54" t="e">
        <f>IF(AND(#REF!="Media",#REF!="Leve"),CONCATENATE("R2C",#REF!),"")</f>
        <v>#REF!</v>
      </c>
      <c r="N27" s="54" t="e">
        <f>IF(AND(#REF!="Media",#REF!="Leve"),CONCATENATE("R2C",#REF!),"")</f>
        <v>#REF!</v>
      </c>
      <c r="O27" s="55" t="e">
        <f>IF(AND(#REF!="Media",#REF!="Leve"),CONCATENATE("R2C",#REF!),"")</f>
        <v>#REF!</v>
      </c>
      <c r="P27" s="53" t="e">
        <f>IF(AND(#REF!="Media",#REF!="Menor"),CONCATENATE("R2C",#REF!),"")</f>
        <v>#REF!</v>
      </c>
      <c r="Q27" s="54" t="e">
        <f>IF(AND(#REF!="Media",#REF!="Menor"),CONCATENATE("R2C",#REF!),"")</f>
        <v>#REF!</v>
      </c>
      <c r="R27" s="54" t="e">
        <f>IF(AND(#REF!="Media",#REF!="Menor"),CONCATENATE("R2C",#REF!),"")</f>
        <v>#REF!</v>
      </c>
      <c r="S27" s="54" t="e">
        <f>IF(AND(#REF!="Media",#REF!="Menor"),CONCATENATE("R2C",#REF!),"")</f>
        <v>#REF!</v>
      </c>
      <c r="T27" s="54" t="e">
        <f>IF(AND(#REF!="Media",#REF!="Menor"),CONCATENATE("R2C",#REF!),"")</f>
        <v>#REF!</v>
      </c>
      <c r="U27" s="55" t="e">
        <f>IF(AND(#REF!="Media",#REF!="Menor"),CONCATENATE("R2C",#REF!),"")</f>
        <v>#REF!</v>
      </c>
      <c r="V27" s="53" t="e">
        <f>IF(AND(#REF!="Media",#REF!="Moderado"),CONCATENATE("R2C",#REF!),"")</f>
        <v>#REF!</v>
      </c>
      <c r="W27" s="54" t="e">
        <f>IF(AND(#REF!="Media",#REF!="Moderado"),CONCATENATE("R2C",#REF!),"")</f>
        <v>#REF!</v>
      </c>
      <c r="X27" s="54" t="e">
        <f>IF(AND(#REF!="Media",#REF!="Moderado"),CONCATENATE("R2C",#REF!),"")</f>
        <v>#REF!</v>
      </c>
      <c r="Y27" s="54" t="e">
        <f>IF(AND(#REF!="Media",#REF!="Moderado"),CONCATENATE("R2C",#REF!),"")</f>
        <v>#REF!</v>
      </c>
      <c r="Z27" s="54" t="e">
        <f>IF(AND(#REF!="Media",#REF!="Moderado"),CONCATENATE("R2C",#REF!),"")</f>
        <v>#REF!</v>
      </c>
      <c r="AA27" s="55" t="e">
        <f>IF(AND(#REF!="Media",#REF!="Moderado"),CONCATENATE("R2C",#REF!),"")</f>
        <v>#REF!</v>
      </c>
      <c r="AB27" s="38" t="e">
        <f>IF(AND(#REF!="Media",#REF!="Mayor"),CONCATENATE("R2C",#REF!),"")</f>
        <v>#REF!</v>
      </c>
      <c r="AC27" s="39" t="e">
        <f>IF(AND(#REF!="Media",#REF!="Mayor"),CONCATENATE("R2C",#REF!),"")</f>
        <v>#REF!</v>
      </c>
      <c r="AD27" s="39" t="e">
        <f>IF(AND(#REF!="Media",#REF!="Mayor"),CONCATENATE("R2C",#REF!),"")</f>
        <v>#REF!</v>
      </c>
      <c r="AE27" s="39" t="e">
        <f>IF(AND(#REF!="Media",#REF!="Mayor"),CONCATENATE("R2C",#REF!),"")</f>
        <v>#REF!</v>
      </c>
      <c r="AF27" s="39" t="e">
        <f>IF(AND(#REF!="Media",#REF!="Mayor"),CONCATENATE("R2C",#REF!),"")</f>
        <v>#REF!</v>
      </c>
      <c r="AG27" s="40" t="e">
        <f>IF(AND(#REF!="Media",#REF!="Mayor"),CONCATENATE("R2C",#REF!),"")</f>
        <v>#REF!</v>
      </c>
      <c r="AH27" s="41" t="e">
        <f>IF(AND(#REF!="Media",#REF!="Catastrófico"),CONCATENATE("R2C",#REF!),"")</f>
        <v>#REF!</v>
      </c>
      <c r="AI27" s="42" t="e">
        <f>IF(AND(#REF!="Media",#REF!="Catastrófico"),CONCATENATE("R2C",#REF!),"")</f>
        <v>#REF!</v>
      </c>
      <c r="AJ27" s="42" t="e">
        <f>IF(AND(#REF!="Media",#REF!="Catastrófico"),CONCATENATE("R2C",#REF!),"")</f>
        <v>#REF!</v>
      </c>
      <c r="AK27" s="42" t="e">
        <f>IF(AND(#REF!="Media",#REF!="Catastrófico"),CONCATENATE("R2C",#REF!),"")</f>
        <v>#REF!</v>
      </c>
      <c r="AL27" s="42" t="e">
        <f>IF(AND(#REF!="Media",#REF!="Catastrófico"),CONCATENATE("R2C",#REF!),"")</f>
        <v>#REF!</v>
      </c>
      <c r="AM27" s="43" t="e">
        <f>IF(AND(#REF!="Media",#REF!="Catastrófico"),CONCATENATE("R2C",#REF!),"")</f>
        <v>#REF!</v>
      </c>
      <c r="AN27" s="69"/>
      <c r="AO27" s="1841"/>
      <c r="AP27" s="1842"/>
      <c r="AQ27" s="1842"/>
      <c r="AR27" s="1842"/>
      <c r="AS27" s="1842"/>
      <c r="AT27" s="1843"/>
      <c r="AU27" s="69"/>
      <c r="AV27" s="69"/>
      <c r="AW27" s="69"/>
      <c r="AX27" s="69"/>
      <c r="AY27" s="69"/>
      <c r="AZ27" s="69"/>
      <c r="BA27" s="69"/>
      <c r="BB27" s="69"/>
      <c r="BC27" s="69"/>
      <c r="BD27" s="69"/>
      <c r="BE27" s="69"/>
      <c r="BF27" s="69"/>
      <c r="BG27" s="69"/>
      <c r="BH27" s="69"/>
      <c r="BI27" s="69"/>
      <c r="BJ27" s="69"/>
      <c r="BK27" s="69"/>
      <c r="BL27" s="69"/>
      <c r="BM27" s="69"/>
      <c r="BN27" s="69"/>
      <c r="BO27" s="69"/>
      <c r="BP27" s="69"/>
      <c r="BQ27" s="69"/>
      <c r="BR27" s="69"/>
      <c r="BS27" s="69"/>
      <c r="BT27" s="69"/>
      <c r="BU27" s="69"/>
      <c r="BV27" s="69"/>
      <c r="BW27" s="69"/>
      <c r="BX27" s="69"/>
    </row>
    <row r="28" spans="1:76" ht="15" customHeight="1" x14ac:dyDescent="0.25">
      <c r="A28" s="69"/>
      <c r="B28" s="1760"/>
      <c r="C28" s="1760"/>
      <c r="D28" s="1761"/>
      <c r="E28" s="1801"/>
      <c r="F28" s="1802"/>
      <c r="G28" s="1802"/>
      <c r="H28" s="1802"/>
      <c r="I28" s="1803"/>
      <c r="J28" s="53" t="e">
        <f>IF(AND(#REF!="Media",#REF!="Leve"),CONCATENATE("R3C",#REF!),"")</f>
        <v>#REF!</v>
      </c>
      <c r="K28" s="54" t="e">
        <f>IF(AND(#REF!="Media",#REF!="Leve"),CONCATENATE("R3C",#REF!),"")</f>
        <v>#REF!</v>
      </c>
      <c r="L28" s="54" t="e">
        <f>IF(AND(#REF!="Media",#REF!="Leve"),CONCATENATE("R3C",#REF!),"")</f>
        <v>#REF!</v>
      </c>
      <c r="M28" s="54" t="e">
        <f>IF(AND(#REF!="Media",#REF!="Leve"),CONCATENATE("R3C",#REF!),"")</f>
        <v>#REF!</v>
      </c>
      <c r="N28" s="54" t="e">
        <f>IF(AND(#REF!="Media",#REF!="Leve"),CONCATENATE("R3C",#REF!),"")</f>
        <v>#REF!</v>
      </c>
      <c r="O28" s="55" t="e">
        <f>IF(AND(#REF!="Media",#REF!="Leve"),CONCATENATE("R3C",#REF!),"")</f>
        <v>#REF!</v>
      </c>
      <c r="P28" s="53" t="e">
        <f>IF(AND(#REF!="Media",#REF!="Menor"),CONCATENATE("R3C",#REF!),"")</f>
        <v>#REF!</v>
      </c>
      <c r="Q28" s="54" t="e">
        <f>IF(AND(#REF!="Media",#REF!="Menor"),CONCATENATE("R3C",#REF!),"")</f>
        <v>#REF!</v>
      </c>
      <c r="R28" s="54" t="e">
        <f>IF(AND(#REF!="Media",#REF!="Menor"),CONCATENATE("R3C",#REF!),"")</f>
        <v>#REF!</v>
      </c>
      <c r="S28" s="54" t="e">
        <f>IF(AND(#REF!="Media",#REF!="Menor"),CONCATENATE("R3C",#REF!),"")</f>
        <v>#REF!</v>
      </c>
      <c r="T28" s="54" t="e">
        <f>IF(AND(#REF!="Media",#REF!="Menor"),CONCATENATE("R3C",#REF!),"")</f>
        <v>#REF!</v>
      </c>
      <c r="U28" s="55" t="e">
        <f>IF(AND(#REF!="Media",#REF!="Menor"),CONCATENATE("R3C",#REF!),"")</f>
        <v>#REF!</v>
      </c>
      <c r="V28" s="53" t="e">
        <f>IF(AND(#REF!="Media",#REF!="Moderado"),CONCATENATE("R3C",#REF!),"")</f>
        <v>#REF!</v>
      </c>
      <c r="W28" s="54" t="e">
        <f>IF(AND(#REF!="Media",#REF!="Moderado"),CONCATENATE("R3C",#REF!),"")</f>
        <v>#REF!</v>
      </c>
      <c r="X28" s="54" t="e">
        <f>IF(AND(#REF!="Media",#REF!="Moderado"),CONCATENATE("R3C",#REF!),"")</f>
        <v>#REF!</v>
      </c>
      <c r="Y28" s="54" t="e">
        <f>IF(AND(#REF!="Media",#REF!="Moderado"),CONCATENATE("R3C",#REF!),"")</f>
        <v>#REF!</v>
      </c>
      <c r="Z28" s="54" t="e">
        <f>IF(AND(#REF!="Media",#REF!="Moderado"),CONCATENATE("R3C",#REF!),"")</f>
        <v>#REF!</v>
      </c>
      <c r="AA28" s="55" t="e">
        <f>IF(AND(#REF!="Media",#REF!="Moderado"),CONCATENATE("R3C",#REF!),"")</f>
        <v>#REF!</v>
      </c>
      <c r="AB28" s="38" t="e">
        <f>IF(AND(#REF!="Media",#REF!="Mayor"),CONCATENATE("R3C",#REF!),"")</f>
        <v>#REF!</v>
      </c>
      <c r="AC28" s="39" t="e">
        <f>IF(AND(#REF!="Media",#REF!="Mayor"),CONCATENATE("R3C",#REF!),"")</f>
        <v>#REF!</v>
      </c>
      <c r="AD28" s="39" t="e">
        <f>IF(AND(#REF!="Media",#REF!="Mayor"),CONCATENATE("R3C",#REF!),"")</f>
        <v>#REF!</v>
      </c>
      <c r="AE28" s="39" t="e">
        <f>IF(AND(#REF!="Media",#REF!="Mayor"),CONCATENATE("R3C",#REF!),"")</f>
        <v>#REF!</v>
      </c>
      <c r="AF28" s="39" t="e">
        <f>IF(AND(#REF!="Media",#REF!="Mayor"),CONCATENATE("R3C",#REF!),"")</f>
        <v>#REF!</v>
      </c>
      <c r="AG28" s="40" t="e">
        <f>IF(AND(#REF!="Media",#REF!="Mayor"),CONCATENATE("R3C",#REF!),"")</f>
        <v>#REF!</v>
      </c>
      <c r="AH28" s="41" t="e">
        <f>IF(AND(#REF!="Media",#REF!="Catastrófico"),CONCATENATE("R3C",#REF!),"")</f>
        <v>#REF!</v>
      </c>
      <c r="AI28" s="42" t="e">
        <f>IF(AND(#REF!="Media",#REF!="Catastrófico"),CONCATENATE("R3C",#REF!),"")</f>
        <v>#REF!</v>
      </c>
      <c r="AJ28" s="42" t="e">
        <f>IF(AND(#REF!="Media",#REF!="Catastrófico"),CONCATENATE("R3C",#REF!),"")</f>
        <v>#REF!</v>
      </c>
      <c r="AK28" s="42" t="e">
        <f>IF(AND(#REF!="Media",#REF!="Catastrófico"),CONCATENATE("R3C",#REF!),"")</f>
        <v>#REF!</v>
      </c>
      <c r="AL28" s="42" t="e">
        <f>IF(AND(#REF!="Media",#REF!="Catastrófico"),CONCATENATE("R3C",#REF!),"")</f>
        <v>#REF!</v>
      </c>
      <c r="AM28" s="43" t="e">
        <f>IF(AND(#REF!="Media",#REF!="Catastrófico"),CONCATENATE("R3C",#REF!),"")</f>
        <v>#REF!</v>
      </c>
      <c r="AN28" s="69"/>
      <c r="AO28" s="1841"/>
      <c r="AP28" s="1842"/>
      <c r="AQ28" s="1842"/>
      <c r="AR28" s="1842"/>
      <c r="AS28" s="1842"/>
      <c r="AT28" s="1843"/>
      <c r="AU28" s="69"/>
      <c r="AV28" s="69"/>
      <c r="AW28" s="69"/>
      <c r="AX28" s="69"/>
      <c r="AY28" s="69"/>
      <c r="AZ28" s="69"/>
      <c r="BA28" s="69"/>
      <c r="BB28" s="69"/>
      <c r="BC28" s="69"/>
      <c r="BD28" s="69"/>
      <c r="BE28" s="69"/>
      <c r="BF28" s="69"/>
      <c r="BG28" s="69"/>
      <c r="BH28" s="69"/>
      <c r="BI28" s="69"/>
      <c r="BJ28" s="69"/>
      <c r="BK28" s="69"/>
      <c r="BL28" s="69"/>
      <c r="BM28" s="69"/>
      <c r="BN28" s="69"/>
      <c r="BO28" s="69"/>
      <c r="BP28" s="69"/>
      <c r="BQ28" s="69"/>
      <c r="BR28" s="69"/>
      <c r="BS28" s="69"/>
      <c r="BT28" s="69"/>
      <c r="BU28" s="69"/>
      <c r="BV28" s="69"/>
      <c r="BW28" s="69"/>
      <c r="BX28" s="69"/>
    </row>
    <row r="29" spans="1:76" ht="15" customHeight="1" x14ac:dyDescent="0.25">
      <c r="A29" s="69"/>
      <c r="B29" s="1760"/>
      <c r="C29" s="1760"/>
      <c r="D29" s="1761"/>
      <c r="E29" s="1801"/>
      <c r="F29" s="1802"/>
      <c r="G29" s="1802"/>
      <c r="H29" s="1802"/>
      <c r="I29" s="1803"/>
      <c r="J29" s="53" t="e">
        <f>IF(AND(#REF!="Media",#REF!="Leve"),CONCATENATE("R4C",#REF!),"")</f>
        <v>#REF!</v>
      </c>
      <c r="K29" s="54" t="e">
        <f>IF(AND(#REF!="Media",#REF!="Leve"),CONCATENATE("R4C",#REF!),"")</f>
        <v>#REF!</v>
      </c>
      <c r="L29" s="54" t="e">
        <f>IF(AND(#REF!="Media",#REF!="Leve"),CONCATENATE("R4C",#REF!),"")</f>
        <v>#REF!</v>
      </c>
      <c r="M29" s="54" t="e">
        <f>IF(AND(#REF!="Media",#REF!="Leve"),CONCATENATE("R4C",#REF!),"")</f>
        <v>#REF!</v>
      </c>
      <c r="N29" s="54" t="e">
        <f>IF(AND(#REF!="Media",#REF!="Leve"),CONCATENATE("R4C",#REF!),"")</f>
        <v>#REF!</v>
      </c>
      <c r="O29" s="55" t="e">
        <f>IF(AND(#REF!="Media",#REF!="Leve"),CONCATENATE("R4C",#REF!),"")</f>
        <v>#REF!</v>
      </c>
      <c r="P29" s="53" t="e">
        <f>IF(AND(#REF!="Media",#REF!="Menor"),CONCATENATE("R4C",#REF!),"")</f>
        <v>#REF!</v>
      </c>
      <c r="Q29" s="54" t="e">
        <f>IF(AND(#REF!="Media",#REF!="Menor"),CONCATENATE("R4C",#REF!),"")</f>
        <v>#REF!</v>
      </c>
      <c r="R29" s="54" t="e">
        <f>IF(AND(#REF!="Media",#REF!="Menor"),CONCATENATE("R4C",#REF!),"")</f>
        <v>#REF!</v>
      </c>
      <c r="S29" s="54" t="e">
        <f>IF(AND(#REF!="Media",#REF!="Menor"),CONCATENATE("R4C",#REF!),"")</f>
        <v>#REF!</v>
      </c>
      <c r="T29" s="54" t="e">
        <f>IF(AND(#REF!="Media",#REF!="Menor"),CONCATENATE("R4C",#REF!),"")</f>
        <v>#REF!</v>
      </c>
      <c r="U29" s="55" t="e">
        <f>IF(AND(#REF!="Media",#REF!="Menor"),CONCATENATE("R4C",#REF!),"")</f>
        <v>#REF!</v>
      </c>
      <c r="V29" s="53" t="e">
        <f>IF(AND(#REF!="Media",#REF!="Moderado"),CONCATENATE("R4C",#REF!),"")</f>
        <v>#REF!</v>
      </c>
      <c r="W29" s="54" t="e">
        <f>IF(AND(#REF!="Media",#REF!="Moderado"),CONCATENATE("R4C",#REF!),"")</f>
        <v>#REF!</v>
      </c>
      <c r="X29" s="54" t="e">
        <f>IF(AND(#REF!="Media",#REF!="Moderado"),CONCATENATE("R4C",#REF!),"")</f>
        <v>#REF!</v>
      </c>
      <c r="Y29" s="54" t="e">
        <f>IF(AND(#REF!="Media",#REF!="Moderado"),CONCATENATE("R4C",#REF!),"")</f>
        <v>#REF!</v>
      </c>
      <c r="Z29" s="54" t="e">
        <f>IF(AND(#REF!="Media",#REF!="Moderado"),CONCATENATE("R4C",#REF!),"")</f>
        <v>#REF!</v>
      </c>
      <c r="AA29" s="55" t="e">
        <f>IF(AND(#REF!="Media",#REF!="Moderado"),CONCATENATE("R4C",#REF!),"")</f>
        <v>#REF!</v>
      </c>
      <c r="AB29" s="38" t="e">
        <f>IF(AND(#REF!="Media",#REF!="Mayor"),CONCATENATE("R4C",#REF!),"")</f>
        <v>#REF!</v>
      </c>
      <c r="AC29" s="39" t="e">
        <f>IF(AND(#REF!="Media",#REF!="Mayor"),CONCATENATE("R4C",#REF!),"")</f>
        <v>#REF!</v>
      </c>
      <c r="AD29" s="39" t="e">
        <f>IF(AND(#REF!="Media",#REF!="Mayor"),CONCATENATE("R4C",#REF!),"")</f>
        <v>#REF!</v>
      </c>
      <c r="AE29" s="39" t="e">
        <f>IF(AND(#REF!="Media",#REF!="Mayor"),CONCATENATE("R4C",#REF!),"")</f>
        <v>#REF!</v>
      </c>
      <c r="AF29" s="39" t="e">
        <f>IF(AND(#REF!="Media",#REF!="Mayor"),CONCATENATE("R4C",#REF!),"")</f>
        <v>#REF!</v>
      </c>
      <c r="AG29" s="40" t="e">
        <f>IF(AND(#REF!="Media",#REF!="Mayor"),CONCATENATE("R4C",#REF!),"")</f>
        <v>#REF!</v>
      </c>
      <c r="AH29" s="41" t="e">
        <f>IF(AND(#REF!="Media",#REF!="Catastrófico"),CONCATENATE("R4C",#REF!),"")</f>
        <v>#REF!</v>
      </c>
      <c r="AI29" s="42" t="e">
        <f>IF(AND(#REF!="Media",#REF!="Catastrófico"),CONCATENATE("R4C",#REF!),"")</f>
        <v>#REF!</v>
      </c>
      <c r="AJ29" s="42" t="e">
        <f>IF(AND(#REF!="Media",#REF!="Catastrófico"),CONCATENATE("R4C",#REF!),"")</f>
        <v>#REF!</v>
      </c>
      <c r="AK29" s="42" t="e">
        <f>IF(AND(#REF!="Media",#REF!="Catastrófico"),CONCATENATE("R4C",#REF!),"")</f>
        <v>#REF!</v>
      </c>
      <c r="AL29" s="42" t="e">
        <f>IF(AND(#REF!="Media",#REF!="Catastrófico"),CONCATENATE("R4C",#REF!),"")</f>
        <v>#REF!</v>
      </c>
      <c r="AM29" s="43" t="e">
        <f>IF(AND(#REF!="Media",#REF!="Catastrófico"),CONCATENATE("R4C",#REF!),"")</f>
        <v>#REF!</v>
      </c>
      <c r="AN29" s="69"/>
      <c r="AO29" s="1841"/>
      <c r="AP29" s="1842"/>
      <c r="AQ29" s="1842"/>
      <c r="AR29" s="1842"/>
      <c r="AS29" s="1842"/>
      <c r="AT29" s="1843"/>
      <c r="AU29" s="69"/>
      <c r="AV29" s="69"/>
      <c r="AW29" s="69"/>
      <c r="AX29" s="69"/>
      <c r="AY29" s="69"/>
      <c r="AZ29" s="69"/>
      <c r="BA29" s="69"/>
      <c r="BB29" s="69"/>
      <c r="BC29" s="69"/>
      <c r="BD29" s="69"/>
      <c r="BE29" s="69"/>
      <c r="BF29" s="69"/>
      <c r="BG29" s="69"/>
      <c r="BH29" s="69"/>
      <c r="BI29" s="69"/>
      <c r="BJ29" s="69"/>
      <c r="BK29" s="69"/>
      <c r="BL29" s="69"/>
      <c r="BM29" s="69"/>
      <c r="BN29" s="69"/>
      <c r="BO29" s="69"/>
      <c r="BP29" s="69"/>
      <c r="BQ29" s="69"/>
      <c r="BR29" s="69"/>
      <c r="BS29" s="69"/>
      <c r="BT29" s="69"/>
      <c r="BU29" s="69"/>
      <c r="BV29" s="69"/>
      <c r="BW29" s="69"/>
      <c r="BX29" s="69"/>
    </row>
    <row r="30" spans="1:76" ht="15" customHeight="1" x14ac:dyDescent="0.25">
      <c r="A30" s="69"/>
      <c r="B30" s="1760"/>
      <c r="C30" s="1760"/>
      <c r="D30" s="1761"/>
      <c r="E30" s="1801"/>
      <c r="F30" s="1802"/>
      <c r="G30" s="1802"/>
      <c r="H30" s="1802"/>
      <c r="I30" s="1803"/>
      <c r="J30" s="53" t="e">
        <f>IF(AND(#REF!="Media",#REF!="Leve"),CONCATENATE("R5C",#REF!),"")</f>
        <v>#REF!</v>
      </c>
      <c r="K30" s="54" t="e">
        <f>IF(AND(#REF!="Media",#REF!="Leve"),CONCATENATE("R5C",#REF!),"")</f>
        <v>#REF!</v>
      </c>
      <c r="L30" s="54" t="e">
        <f>IF(AND(#REF!="Media",#REF!="Leve"),CONCATENATE("R5C",#REF!),"")</f>
        <v>#REF!</v>
      </c>
      <c r="M30" s="54" t="e">
        <f>IF(AND(#REF!="Media",#REF!="Leve"),CONCATENATE("R5C",#REF!),"")</f>
        <v>#REF!</v>
      </c>
      <c r="N30" s="54" t="e">
        <f>IF(AND(#REF!="Media",#REF!="Leve"),CONCATENATE("R5C",#REF!),"")</f>
        <v>#REF!</v>
      </c>
      <c r="O30" s="55" t="e">
        <f>IF(AND(#REF!="Media",#REF!="Leve"),CONCATENATE("R5C",#REF!),"")</f>
        <v>#REF!</v>
      </c>
      <c r="P30" s="53" t="e">
        <f>IF(AND(#REF!="Media",#REF!="Menor"),CONCATENATE("R5C",#REF!),"")</f>
        <v>#REF!</v>
      </c>
      <c r="Q30" s="54" t="e">
        <f>IF(AND(#REF!="Media",#REF!="Menor"),CONCATENATE("R5C",#REF!),"")</f>
        <v>#REF!</v>
      </c>
      <c r="R30" s="54" t="e">
        <f>IF(AND(#REF!="Media",#REF!="Menor"),CONCATENATE("R5C",#REF!),"")</f>
        <v>#REF!</v>
      </c>
      <c r="S30" s="54" t="e">
        <f>IF(AND(#REF!="Media",#REF!="Menor"),CONCATENATE("R5C",#REF!),"")</f>
        <v>#REF!</v>
      </c>
      <c r="T30" s="54" t="e">
        <f>IF(AND(#REF!="Media",#REF!="Menor"),CONCATENATE("R5C",#REF!),"")</f>
        <v>#REF!</v>
      </c>
      <c r="U30" s="55" t="e">
        <f>IF(AND(#REF!="Media",#REF!="Menor"),CONCATENATE("R5C",#REF!),"")</f>
        <v>#REF!</v>
      </c>
      <c r="V30" s="53" t="e">
        <f>IF(AND(#REF!="Media",#REF!="Moderado"),CONCATENATE("R5C",#REF!),"")</f>
        <v>#REF!</v>
      </c>
      <c r="W30" s="54" t="e">
        <f>IF(AND(#REF!="Media",#REF!="Moderado"),CONCATENATE("R5C",#REF!),"")</f>
        <v>#REF!</v>
      </c>
      <c r="X30" s="54" t="e">
        <f>IF(AND(#REF!="Media",#REF!="Moderado"),CONCATENATE("R5C",#REF!),"")</f>
        <v>#REF!</v>
      </c>
      <c r="Y30" s="54" t="e">
        <f>IF(AND(#REF!="Media",#REF!="Moderado"),CONCATENATE("R5C",#REF!),"")</f>
        <v>#REF!</v>
      </c>
      <c r="Z30" s="54" t="e">
        <f>IF(AND(#REF!="Media",#REF!="Moderado"),CONCATENATE("R5C",#REF!),"")</f>
        <v>#REF!</v>
      </c>
      <c r="AA30" s="55" t="e">
        <f>IF(AND(#REF!="Media",#REF!="Moderado"),CONCATENATE("R5C",#REF!),"")</f>
        <v>#REF!</v>
      </c>
      <c r="AB30" s="38" t="e">
        <f>IF(AND(#REF!="Media",#REF!="Mayor"),CONCATENATE("R5C",#REF!),"")</f>
        <v>#REF!</v>
      </c>
      <c r="AC30" s="39" t="e">
        <f>IF(AND(#REF!="Media",#REF!="Mayor"),CONCATENATE("R5C",#REF!),"")</f>
        <v>#REF!</v>
      </c>
      <c r="AD30" s="39" t="e">
        <f>IF(AND(#REF!="Media",#REF!="Mayor"),CONCATENATE("R5C",#REF!),"")</f>
        <v>#REF!</v>
      </c>
      <c r="AE30" s="39" t="e">
        <f>IF(AND(#REF!="Media",#REF!="Mayor"),CONCATENATE("R5C",#REF!),"")</f>
        <v>#REF!</v>
      </c>
      <c r="AF30" s="39" t="e">
        <f>IF(AND(#REF!="Media",#REF!="Mayor"),CONCATENATE("R5C",#REF!),"")</f>
        <v>#REF!</v>
      </c>
      <c r="AG30" s="40" t="e">
        <f>IF(AND(#REF!="Media",#REF!="Mayor"),CONCATENATE("R5C",#REF!),"")</f>
        <v>#REF!</v>
      </c>
      <c r="AH30" s="41" t="e">
        <f>IF(AND(#REF!="Media",#REF!="Catastrófico"),CONCATENATE("R5C",#REF!),"")</f>
        <v>#REF!</v>
      </c>
      <c r="AI30" s="42" t="e">
        <f>IF(AND(#REF!="Media",#REF!="Catastrófico"),CONCATENATE("R5C",#REF!),"")</f>
        <v>#REF!</v>
      </c>
      <c r="AJ30" s="42" t="e">
        <f>IF(AND(#REF!="Media",#REF!="Catastrófico"),CONCATENATE("R5C",#REF!),"")</f>
        <v>#REF!</v>
      </c>
      <c r="AK30" s="42" t="e">
        <f>IF(AND(#REF!="Media",#REF!="Catastrófico"),CONCATENATE("R5C",#REF!),"")</f>
        <v>#REF!</v>
      </c>
      <c r="AL30" s="42" t="e">
        <f>IF(AND(#REF!="Media",#REF!="Catastrófico"),CONCATENATE("R5C",#REF!),"")</f>
        <v>#REF!</v>
      </c>
      <c r="AM30" s="43" t="e">
        <f>IF(AND(#REF!="Media",#REF!="Catastrófico"),CONCATENATE("R5C",#REF!),"")</f>
        <v>#REF!</v>
      </c>
      <c r="AN30" s="69"/>
      <c r="AO30" s="1841"/>
      <c r="AP30" s="1842"/>
      <c r="AQ30" s="1842"/>
      <c r="AR30" s="1842"/>
      <c r="AS30" s="1842"/>
      <c r="AT30" s="1843"/>
      <c r="AU30" s="69"/>
      <c r="AV30" s="69"/>
      <c r="AW30" s="69"/>
      <c r="AX30" s="69"/>
      <c r="AY30" s="69"/>
      <c r="AZ30" s="69"/>
      <c r="BA30" s="69"/>
      <c r="BB30" s="69"/>
      <c r="BC30" s="69"/>
      <c r="BD30" s="69"/>
      <c r="BE30" s="69"/>
      <c r="BF30" s="69"/>
      <c r="BG30" s="69"/>
      <c r="BH30" s="69"/>
      <c r="BI30" s="69"/>
      <c r="BJ30" s="69"/>
      <c r="BK30" s="69"/>
      <c r="BL30" s="69"/>
      <c r="BM30" s="69"/>
      <c r="BN30" s="69"/>
      <c r="BO30" s="69"/>
      <c r="BP30" s="69"/>
      <c r="BQ30" s="69"/>
      <c r="BR30" s="69"/>
      <c r="BS30" s="69"/>
      <c r="BT30" s="69"/>
      <c r="BU30" s="69"/>
      <c r="BV30" s="69"/>
      <c r="BW30" s="69"/>
      <c r="BX30" s="69"/>
    </row>
    <row r="31" spans="1:76" ht="15" customHeight="1" x14ac:dyDescent="0.25">
      <c r="A31" s="69"/>
      <c r="B31" s="1760"/>
      <c r="C31" s="1760"/>
      <c r="D31" s="1761"/>
      <c r="E31" s="1801"/>
      <c r="F31" s="1802"/>
      <c r="G31" s="1802"/>
      <c r="H31" s="1802"/>
      <c r="I31" s="1803"/>
      <c r="J31" s="53" t="e">
        <f>IF(AND(#REF!="Media",#REF!="Leve"),CONCATENATE("R6C",#REF!),"")</f>
        <v>#REF!</v>
      </c>
      <c r="K31" s="54" t="e">
        <f>IF(AND(#REF!="Media",#REF!="Leve"),CONCATENATE("R6C",#REF!),"")</f>
        <v>#REF!</v>
      </c>
      <c r="L31" s="54" t="e">
        <f>IF(AND(#REF!="Media",#REF!="Leve"),CONCATENATE("R6C",#REF!),"")</f>
        <v>#REF!</v>
      </c>
      <c r="M31" s="54" t="e">
        <f>IF(AND(#REF!="Media",#REF!="Leve"),CONCATENATE("R6C",#REF!),"")</f>
        <v>#REF!</v>
      </c>
      <c r="N31" s="54" t="e">
        <f>IF(AND(#REF!="Media",#REF!="Leve"),CONCATENATE("R6C",#REF!),"")</f>
        <v>#REF!</v>
      </c>
      <c r="O31" s="55" t="e">
        <f>IF(AND(#REF!="Media",#REF!="Leve"),CONCATENATE("R6C",#REF!),"")</f>
        <v>#REF!</v>
      </c>
      <c r="P31" s="53" t="e">
        <f>IF(AND(#REF!="Media",#REF!="Menor"),CONCATENATE("R6C",#REF!),"")</f>
        <v>#REF!</v>
      </c>
      <c r="Q31" s="54" t="e">
        <f>IF(AND(#REF!="Media",#REF!="Menor"),CONCATENATE("R6C",#REF!),"")</f>
        <v>#REF!</v>
      </c>
      <c r="R31" s="54" t="e">
        <f>IF(AND(#REF!="Media",#REF!="Menor"),CONCATENATE("R6C",#REF!),"")</f>
        <v>#REF!</v>
      </c>
      <c r="S31" s="54" t="e">
        <f>IF(AND(#REF!="Media",#REF!="Menor"),CONCATENATE("R6C",#REF!),"")</f>
        <v>#REF!</v>
      </c>
      <c r="T31" s="54" t="e">
        <f>IF(AND(#REF!="Media",#REF!="Menor"),CONCATENATE("R6C",#REF!),"")</f>
        <v>#REF!</v>
      </c>
      <c r="U31" s="55" t="e">
        <f>IF(AND(#REF!="Media",#REF!="Menor"),CONCATENATE("R6C",#REF!),"")</f>
        <v>#REF!</v>
      </c>
      <c r="V31" s="53" t="e">
        <f>IF(AND(#REF!="Media",#REF!="Moderado"),CONCATENATE("R6C",#REF!),"")</f>
        <v>#REF!</v>
      </c>
      <c r="W31" s="54" t="e">
        <f>IF(AND(#REF!="Media",#REF!="Moderado"),CONCATENATE("R6C",#REF!),"")</f>
        <v>#REF!</v>
      </c>
      <c r="X31" s="54" t="e">
        <f>IF(AND(#REF!="Media",#REF!="Moderado"),CONCATENATE("R6C",#REF!),"")</f>
        <v>#REF!</v>
      </c>
      <c r="Y31" s="54" t="e">
        <f>IF(AND(#REF!="Media",#REF!="Moderado"),CONCATENATE("R6C",#REF!),"")</f>
        <v>#REF!</v>
      </c>
      <c r="Z31" s="54" t="e">
        <f>IF(AND(#REF!="Media",#REF!="Moderado"),CONCATENATE("R6C",#REF!),"")</f>
        <v>#REF!</v>
      </c>
      <c r="AA31" s="55" t="e">
        <f>IF(AND(#REF!="Media",#REF!="Moderado"),CONCATENATE("R6C",#REF!),"")</f>
        <v>#REF!</v>
      </c>
      <c r="AB31" s="38" t="e">
        <f>IF(AND(#REF!="Media",#REF!="Mayor"),CONCATENATE("R6C",#REF!),"")</f>
        <v>#REF!</v>
      </c>
      <c r="AC31" s="39" t="e">
        <f>IF(AND(#REF!="Media",#REF!="Mayor"),CONCATENATE("R6C",#REF!),"")</f>
        <v>#REF!</v>
      </c>
      <c r="AD31" s="39" t="e">
        <f>IF(AND(#REF!="Media",#REF!="Mayor"),CONCATENATE("R6C",#REF!),"")</f>
        <v>#REF!</v>
      </c>
      <c r="AE31" s="39" t="e">
        <f>IF(AND(#REF!="Media",#REF!="Mayor"),CONCATENATE("R6C",#REF!),"")</f>
        <v>#REF!</v>
      </c>
      <c r="AF31" s="39" t="e">
        <f>IF(AND(#REF!="Media",#REF!="Mayor"),CONCATENATE("R6C",#REF!),"")</f>
        <v>#REF!</v>
      </c>
      <c r="AG31" s="40" t="e">
        <f>IF(AND(#REF!="Media",#REF!="Mayor"),CONCATENATE("R6C",#REF!),"")</f>
        <v>#REF!</v>
      </c>
      <c r="AH31" s="41" t="e">
        <f>IF(AND(#REF!="Media",#REF!="Catastrófico"),CONCATENATE("R6C",#REF!),"")</f>
        <v>#REF!</v>
      </c>
      <c r="AI31" s="42" t="e">
        <f>IF(AND(#REF!="Media",#REF!="Catastrófico"),CONCATENATE("R6C",#REF!),"")</f>
        <v>#REF!</v>
      </c>
      <c r="AJ31" s="42" t="e">
        <f>IF(AND(#REF!="Media",#REF!="Catastrófico"),CONCATENATE("R6C",#REF!),"")</f>
        <v>#REF!</v>
      </c>
      <c r="AK31" s="42" t="e">
        <f>IF(AND(#REF!="Media",#REF!="Catastrófico"),CONCATENATE("R6C",#REF!),"")</f>
        <v>#REF!</v>
      </c>
      <c r="AL31" s="42" t="e">
        <f>IF(AND(#REF!="Media",#REF!="Catastrófico"),CONCATENATE("R6C",#REF!),"")</f>
        <v>#REF!</v>
      </c>
      <c r="AM31" s="43" t="e">
        <f>IF(AND(#REF!="Media",#REF!="Catastrófico"),CONCATENATE("R6C",#REF!),"")</f>
        <v>#REF!</v>
      </c>
      <c r="AN31" s="69"/>
      <c r="AO31" s="1841"/>
      <c r="AP31" s="1842"/>
      <c r="AQ31" s="1842"/>
      <c r="AR31" s="1842"/>
      <c r="AS31" s="1842"/>
      <c r="AT31" s="1843"/>
      <c r="AU31" s="69"/>
      <c r="AV31" s="69"/>
      <c r="AW31" s="69"/>
      <c r="AX31" s="69"/>
      <c r="AY31" s="69"/>
      <c r="AZ31" s="69"/>
      <c r="BA31" s="69"/>
      <c r="BB31" s="69"/>
      <c r="BC31" s="69"/>
      <c r="BD31" s="69"/>
      <c r="BE31" s="69"/>
      <c r="BF31" s="69"/>
      <c r="BG31" s="69"/>
      <c r="BH31" s="69"/>
      <c r="BI31" s="69"/>
      <c r="BJ31" s="69"/>
      <c r="BK31" s="69"/>
      <c r="BL31" s="69"/>
      <c r="BM31" s="69"/>
      <c r="BN31" s="69"/>
      <c r="BO31" s="69"/>
      <c r="BP31" s="69"/>
      <c r="BQ31" s="69"/>
      <c r="BR31" s="69"/>
      <c r="BS31" s="69"/>
      <c r="BT31" s="69"/>
      <c r="BU31" s="69"/>
      <c r="BV31" s="69"/>
      <c r="BW31" s="69"/>
      <c r="BX31" s="69"/>
    </row>
    <row r="32" spans="1:76" ht="15" customHeight="1" x14ac:dyDescent="0.25">
      <c r="A32" s="69"/>
      <c r="B32" s="1760"/>
      <c r="C32" s="1760"/>
      <c r="D32" s="1761"/>
      <c r="E32" s="1801"/>
      <c r="F32" s="1802"/>
      <c r="G32" s="1802"/>
      <c r="H32" s="1802"/>
      <c r="I32" s="1803"/>
      <c r="J32" s="53" t="e">
        <f>IF(AND(#REF!="Media",#REF!="Leve"),CONCATENATE("R7C",#REF!),"")</f>
        <v>#REF!</v>
      </c>
      <c r="K32" s="54" t="e">
        <f>IF(AND(#REF!="Media",#REF!="Leve"),CONCATENATE("R7C",#REF!),"")</f>
        <v>#REF!</v>
      </c>
      <c r="L32" s="54" t="e">
        <f>IF(AND(#REF!="Media",#REF!="Leve"),CONCATENATE("R7C",#REF!),"")</f>
        <v>#REF!</v>
      </c>
      <c r="M32" s="54" t="e">
        <f>IF(AND(#REF!="Media",#REF!="Leve"),CONCATENATE("R7C",#REF!),"")</f>
        <v>#REF!</v>
      </c>
      <c r="N32" s="54" t="e">
        <f>IF(AND(#REF!="Media",#REF!="Leve"),CONCATENATE("R7C",#REF!),"")</f>
        <v>#REF!</v>
      </c>
      <c r="O32" s="55" t="e">
        <f>IF(AND(#REF!="Media",#REF!="Leve"),CONCATENATE("R7C",#REF!),"")</f>
        <v>#REF!</v>
      </c>
      <c r="P32" s="53" t="e">
        <f>IF(AND(#REF!="Media",#REF!="Menor"),CONCATENATE("R7C",#REF!),"")</f>
        <v>#REF!</v>
      </c>
      <c r="Q32" s="54" t="e">
        <f>IF(AND(#REF!="Media",#REF!="Menor"),CONCATENATE("R7C",#REF!),"")</f>
        <v>#REF!</v>
      </c>
      <c r="R32" s="54" t="e">
        <f>IF(AND(#REF!="Media",#REF!="Menor"),CONCATENATE("R7C",#REF!),"")</f>
        <v>#REF!</v>
      </c>
      <c r="S32" s="54" t="e">
        <f>IF(AND(#REF!="Media",#REF!="Menor"),CONCATENATE("R7C",#REF!),"")</f>
        <v>#REF!</v>
      </c>
      <c r="T32" s="54" t="e">
        <f>IF(AND(#REF!="Media",#REF!="Menor"),CONCATENATE("R7C",#REF!),"")</f>
        <v>#REF!</v>
      </c>
      <c r="U32" s="55" t="e">
        <f>IF(AND(#REF!="Media",#REF!="Menor"),CONCATENATE("R7C",#REF!),"")</f>
        <v>#REF!</v>
      </c>
      <c r="V32" s="53" t="e">
        <f>IF(AND(#REF!="Media",#REF!="Moderado"),CONCATENATE("R7C",#REF!),"")</f>
        <v>#REF!</v>
      </c>
      <c r="W32" s="54" t="e">
        <f>IF(AND(#REF!="Media",#REF!="Moderado"),CONCATENATE("R7C",#REF!),"")</f>
        <v>#REF!</v>
      </c>
      <c r="X32" s="54" t="e">
        <f>IF(AND(#REF!="Media",#REF!="Moderado"),CONCATENATE("R7C",#REF!),"")</f>
        <v>#REF!</v>
      </c>
      <c r="Y32" s="54" t="e">
        <f>IF(AND(#REF!="Media",#REF!="Moderado"),CONCATENATE("R7C",#REF!),"")</f>
        <v>#REF!</v>
      </c>
      <c r="Z32" s="54" t="e">
        <f>IF(AND(#REF!="Media",#REF!="Moderado"),CONCATENATE("R7C",#REF!),"")</f>
        <v>#REF!</v>
      </c>
      <c r="AA32" s="55" t="e">
        <f>IF(AND(#REF!="Media",#REF!="Moderado"),CONCATENATE("R7C",#REF!),"")</f>
        <v>#REF!</v>
      </c>
      <c r="AB32" s="38" t="e">
        <f>IF(AND(#REF!="Media",#REF!="Mayor"),CONCATENATE("R7C",#REF!),"")</f>
        <v>#REF!</v>
      </c>
      <c r="AC32" s="39" t="e">
        <f>IF(AND(#REF!="Media",#REF!="Mayor"),CONCATENATE("R7C",#REF!),"")</f>
        <v>#REF!</v>
      </c>
      <c r="AD32" s="39" t="e">
        <f>IF(AND(#REF!="Media",#REF!="Mayor"),CONCATENATE("R7C",#REF!),"")</f>
        <v>#REF!</v>
      </c>
      <c r="AE32" s="39" t="e">
        <f>IF(AND(#REF!="Media",#REF!="Mayor"),CONCATENATE("R7C",#REF!),"")</f>
        <v>#REF!</v>
      </c>
      <c r="AF32" s="39" t="e">
        <f>IF(AND(#REF!="Media",#REF!="Mayor"),CONCATENATE("R7C",#REF!),"")</f>
        <v>#REF!</v>
      </c>
      <c r="AG32" s="40" t="e">
        <f>IF(AND(#REF!="Media",#REF!="Mayor"),CONCATENATE("R7C",#REF!),"")</f>
        <v>#REF!</v>
      </c>
      <c r="AH32" s="41" t="e">
        <f>IF(AND(#REF!="Media",#REF!="Catastrófico"),CONCATENATE("R7C",#REF!),"")</f>
        <v>#REF!</v>
      </c>
      <c r="AI32" s="42" t="e">
        <f>IF(AND(#REF!="Media",#REF!="Catastrófico"),CONCATENATE("R7C",#REF!),"")</f>
        <v>#REF!</v>
      </c>
      <c r="AJ32" s="42" t="e">
        <f>IF(AND(#REF!="Media",#REF!="Catastrófico"),CONCATENATE("R7C",#REF!),"")</f>
        <v>#REF!</v>
      </c>
      <c r="AK32" s="42" t="e">
        <f>IF(AND(#REF!="Media",#REF!="Catastrófico"),CONCATENATE("R7C",#REF!),"")</f>
        <v>#REF!</v>
      </c>
      <c r="AL32" s="42" t="e">
        <f>IF(AND(#REF!="Media",#REF!="Catastrófico"),CONCATENATE("R7C",#REF!),"")</f>
        <v>#REF!</v>
      </c>
      <c r="AM32" s="43" t="e">
        <f>IF(AND(#REF!="Media",#REF!="Catastrófico"),CONCATENATE("R7C",#REF!),"")</f>
        <v>#REF!</v>
      </c>
      <c r="AN32" s="69"/>
      <c r="AO32" s="1841"/>
      <c r="AP32" s="1842"/>
      <c r="AQ32" s="1842"/>
      <c r="AR32" s="1842"/>
      <c r="AS32" s="1842"/>
      <c r="AT32" s="1843"/>
      <c r="AU32" s="69"/>
      <c r="AV32" s="69"/>
      <c r="AW32" s="69"/>
      <c r="AX32" s="69"/>
      <c r="AY32" s="69"/>
      <c r="AZ32" s="69"/>
      <c r="BA32" s="69"/>
      <c r="BB32" s="69"/>
      <c r="BC32" s="69"/>
      <c r="BD32" s="69"/>
      <c r="BE32" s="69"/>
      <c r="BF32" s="69"/>
      <c r="BG32" s="69"/>
      <c r="BH32" s="69"/>
      <c r="BI32" s="69"/>
      <c r="BJ32" s="69"/>
      <c r="BK32" s="69"/>
      <c r="BL32" s="69"/>
      <c r="BM32" s="69"/>
      <c r="BN32" s="69"/>
      <c r="BO32" s="69"/>
      <c r="BP32" s="69"/>
      <c r="BQ32" s="69"/>
      <c r="BR32" s="69"/>
      <c r="BS32" s="69"/>
      <c r="BT32" s="69"/>
      <c r="BU32" s="69"/>
      <c r="BV32" s="69"/>
      <c r="BW32" s="69"/>
      <c r="BX32" s="69"/>
    </row>
    <row r="33" spans="1:80" ht="15" customHeight="1" x14ac:dyDescent="0.25">
      <c r="A33" s="69"/>
      <c r="B33" s="1760"/>
      <c r="C33" s="1760"/>
      <c r="D33" s="1761"/>
      <c r="E33" s="1801"/>
      <c r="F33" s="1802"/>
      <c r="G33" s="1802"/>
      <c r="H33" s="1802"/>
      <c r="I33" s="1803"/>
      <c r="J33" s="53" t="e">
        <f>IF(AND(#REF!="Media",#REF!="Leve"),CONCATENATE("R8C",#REF!),"")</f>
        <v>#REF!</v>
      </c>
      <c r="K33" s="54" t="e">
        <f>IF(AND(#REF!="Media",#REF!="Leve"),CONCATENATE("R8C",#REF!),"")</f>
        <v>#REF!</v>
      </c>
      <c r="L33" s="54" t="e">
        <f>IF(AND(#REF!="Media",#REF!="Leve"),CONCATENATE("R8C",#REF!),"")</f>
        <v>#REF!</v>
      </c>
      <c r="M33" s="54" t="e">
        <f>IF(AND(#REF!="Media",#REF!="Leve"),CONCATENATE("R8C",#REF!),"")</f>
        <v>#REF!</v>
      </c>
      <c r="N33" s="54" t="e">
        <f>IF(AND(#REF!="Media",#REF!="Leve"),CONCATENATE("R8C",#REF!),"")</f>
        <v>#REF!</v>
      </c>
      <c r="O33" s="55" t="e">
        <f>IF(AND(#REF!="Media",#REF!="Leve"),CONCATENATE("R8C",#REF!),"")</f>
        <v>#REF!</v>
      </c>
      <c r="P33" s="53" t="e">
        <f>IF(AND(#REF!="Media",#REF!="Menor"),CONCATENATE("R8C",#REF!),"")</f>
        <v>#REF!</v>
      </c>
      <c r="Q33" s="54" t="e">
        <f>IF(AND(#REF!="Media",#REF!="Menor"),CONCATENATE("R8C",#REF!),"")</f>
        <v>#REF!</v>
      </c>
      <c r="R33" s="54" t="e">
        <f>IF(AND(#REF!="Media",#REF!="Menor"),CONCATENATE("R8C",#REF!),"")</f>
        <v>#REF!</v>
      </c>
      <c r="S33" s="54" t="e">
        <f>IF(AND(#REF!="Media",#REF!="Menor"),CONCATENATE("R8C",#REF!),"")</f>
        <v>#REF!</v>
      </c>
      <c r="T33" s="54" t="e">
        <f>IF(AND(#REF!="Media",#REF!="Menor"),CONCATENATE("R8C",#REF!),"")</f>
        <v>#REF!</v>
      </c>
      <c r="U33" s="55" t="e">
        <f>IF(AND(#REF!="Media",#REF!="Menor"),CONCATENATE("R8C",#REF!),"")</f>
        <v>#REF!</v>
      </c>
      <c r="V33" s="53" t="e">
        <f>IF(AND(#REF!="Media",#REF!="Moderado"),CONCATENATE("R8C",#REF!),"")</f>
        <v>#REF!</v>
      </c>
      <c r="W33" s="54" t="e">
        <f>IF(AND(#REF!="Media",#REF!="Moderado"),CONCATENATE("R8C",#REF!),"")</f>
        <v>#REF!</v>
      </c>
      <c r="X33" s="54" t="e">
        <f>IF(AND(#REF!="Media",#REF!="Moderado"),CONCATENATE("R8C",#REF!),"")</f>
        <v>#REF!</v>
      </c>
      <c r="Y33" s="54" t="e">
        <f>IF(AND(#REF!="Media",#REF!="Moderado"),CONCATENATE("R8C",#REF!),"")</f>
        <v>#REF!</v>
      </c>
      <c r="Z33" s="54" t="e">
        <f>IF(AND(#REF!="Media",#REF!="Moderado"),CONCATENATE("R8C",#REF!),"")</f>
        <v>#REF!</v>
      </c>
      <c r="AA33" s="55" t="e">
        <f>IF(AND(#REF!="Media",#REF!="Moderado"),CONCATENATE("R8C",#REF!),"")</f>
        <v>#REF!</v>
      </c>
      <c r="AB33" s="38" t="e">
        <f>IF(AND(#REF!="Media",#REF!="Mayor"),CONCATENATE("R8C",#REF!),"")</f>
        <v>#REF!</v>
      </c>
      <c r="AC33" s="39" t="e">
        <f>IF(AND(#REF!="Media",#REF!="Mayor"),CONCATENATE("R8C",#REF!),"")</f>
        <v>#REF!</v>
      </c>
      <c r="AD33" s="39" t="e">
        <f>IF(AND(#REF!="Media",#REF!="Mayor"),CONCATENATE("R8C",#REF!),"")</f>
        <v>#REF!</v>
      </c>
      <c r="AE33" s="39" t="e">
        <f>IF(AND(#REF!="Media",#REF!="Mayor"),CONCATENATE("R8C",#REF!),"")</f>
        <v>#REF!</v>
      </c>
      <c r="AF33" s="39" t="e">
        <f>IF(AND(#REF!="Media",#REF!="Mayor"),CONCATENATE("R8C",#REF!),"")</f>
        <v>#REF!</v>
      </c>
      <c r="AG33" s="40" t="e">
        <f>IF(AND(#REF!="Media",#REF!="Mayor"),CONCATENATE("R8C",#REF!),"")</f>
        <v>#REF!</v>
      </c>
      <c r="AH33" s="41" t="e">
        <f>IF(AND(#REF!="Media",#REF!="Catastrófico"),CONCATENATE("R8C",#REF!),"")</f>
        <v>#REF!</v>
      </c>
      <c r="AI33" s="42" t="e">
        <f>IF(AND(#REF!="Media",#REF!="Catastrófico"),CONCATENATE("R8C",#REF!),"")</f>
        <v>#REF!</v>
      </c>
      <c r="AJ33" s="42" t="e">
        <f>IF(AND(#REF!="Media",#REF!="Catastrófico"),CONCATENATE("R8C",#REF!),"")</f>
        <v>#REF!</v>
      </c>
      <c r="AK33" s="42" t="e">
        <f>IF(AND(#REF!="Media",#REF!="Catastrófico"),CONCATENATE("R8C",#REF!),"")</f>
        <v>#REF!</v>
      </c>
      <c r="AL33" s="42" t="e">
        <f>IF(AND(#REF!="Media",#REF!="Catastrófico"),CONCATENATE("R8C",#REF!),"")</f>
        <v>#REF!</v>
      </c>
      <c r="AM33" s="43" t="e">
        <f>IF(AND(#REF!="Media",#REF!="Catastrófico"),CONCATENATE("R8C",#REF!),"")</f>
        <v>#REF!</v>
      </c>
      <c r="AN33" s="69"/>
      <c r="AO33" s="1841"/>
      <c r="AP33" s="1842"/>
      <c r="AQ33" s="1842"/>
      <c r="AR33" s="1842"/>
      <c r="AS33" s="1842"/>
      <c r="AT33" s="1843"/>
      <c r="AU33" s="69"/>
      <c r="AV33" s="69"/>
      <c r="AW33" s="69"/>
      <c r="AX33" s="69"/>
      <c r="AY33" s="69"/>
      <c r="AZ33" s="69"/>
      <c r="BA33" s="69"/>
      <c r="BB33" s="69"/>
      <c r="BC33" s="69"/>
      <c r="BD33" s="69"/>
      <c r="BE33" s="69"/>
      <c r="BF33" s="69"/>
      <c r="BG33" s="69"/>
      <c r="BH33" s="69"/>
      <c r="BI33" s="69"/>
      <c r="BJ33" s="69"/>
      <c r="BK33" s="69"/>
      <c r="BL33" s="69"/>
      <c r="BM33" s="69"/>
      <c r="BN33" s="69"/>
      <c r="BO33" s="69"/>
      <c r="BP33" s="69"/>
      <c r="BQ33" s="69"/>
      <c r="BR33" s="69"/>
      <c r="BS33" s="69"/>
      <c r="BT33" s="69"/>
      <c r="BU33" s="69"/>
      <c r="BV33" s="69"/>
      <c r="BW33" s="69"/>
      <c r="BX33" s="69"/>
    </row>
    <row r="34" spans="1:80" ht="15" customHeight="1" x14ac:dyDescent="0.25">
      <c r="A34" s="69"/>
      <c r="B34" s="1760"/>
      <c r="C34" s="1760"/>
      <c r="D34" s="1761"/>
      <c r="E34" s="1801"/>
      <c r="F34" s="1802"/>
      <c r="G34" s="1802"/>
      <c r="H34" s="1802"/>
      <c r="I34" s="1803"/>
      <c r="J34" s="53" t="e">
        <f>IF(AND(#REF!="Media",#REF!="Leve"),CONCATENATE("R9C",#REF!),"")</f>
        <v>#REF!</v>
      </c>
      <c r="K34" s="54" t="e">
        <f>IF(AND(#REF!="Media",#REF!="Leve"),CONCATENATE("R9C",#REF!),"")</f>
        <v>#REF!</v>
      </c>
      <c r="L34" s="54" t="e">
        <f>IF(AND(#REF!="Media",#REF!="Leve"),CONCATENATE("R9C",#REF!),"")</f>
        <v>#REF!</v>
      </c>
      <c r="M34" s="54" t="e">
        <f>IF(AND(#REF!="Media",#REF!="Leve"),CONCATENATE("R9C",#REF!),"")</f>
        <v>#REF!</v>
      </c>
      <c r="N34" s="54" t="e">
        <f>IF(AND(#REF!="Media",#REF!="Leve"),CONCATENATE("R9C",#REF!),"")</f>
        <v>#REF!</v>
      </c>
      <c r="O34" s="55" t="e">
        <f>IF(AND(#REF!="Media",#REF!="Leve"),CONCATENATE("R9C",#REF!),"")</f>
        <v>#REF!</v>
      </c>
      <c r="P34" s="53" t="e">
        <f>IF(AND(#REF!="Media",#REF!="Menor"),CONCATENATE("R9C",#REF!),"")</f>
        <v>#REF!</v>
      </c>
      <c r="Q34" s="54" t="e">
        <f>IF(AND(#REF!="Media",#REF!="Menor"),CONCATENATE("R9C",#REF!),"")</f>
        <v>#REF!</v>
      </c>
      <c r="R34" s="54" t="e">
        <f>IF(AND(#REF!="Media",#REF!="Menor"),CONCATENATE("R9C",#REF!),"")</f>
        <v>#REF!</v>
      </c>
      <c r="S34" s="54" t="e">
        <f>IF(AND(#REF!="Media",#REF!="Menor"),CONCATENATE("R9C",#REF!),"")</f>
        <v>#REF!</v>
      </c>
      <c r="T34" s="54" t="e">
        <f>IF(AND(#REF!="Media",#REF!="Menor"),CONCATENATE("R9C",#REF!),"")</f>
        <v>#REF!</v>
      </c>
      <c r="U34" s="55" t="e">
        <f>IF(AND(#REF!="Media",#REF!="Menor"),CONCATENATE("R9C",#REF!),"")</f>
        <v>#REF!</v>
      </c>
      <c r="V34" s="53" t="e">
        <f>IF(AND(#REF!="Media",#REF!="Moderado"),CONCATENATE("R9C",#REF!),"")</f>
        <v>#REF!</v>
      </c>
      <c r="W34" s="54" t="e">
        <f>IF(AND(#REF!="Media",#REF!="Moderado"),CONCATENATE("R9C",#REF!),"")</f>
        <v>#REF!</v>
      </c>
      <c r="X34" s="54" t="e">
        <f>IF(AND(#REF!="Media",#REF!="Moderado"),CONCATENATE("R9C",#REF!),"")</f>
        <v>#REF!</v>
      </c>
      <c r="Y34" s="54" t="e">
        <f>IF(AND(#REF!="Media",#REF!="Moderado"),CONCATENATE("R9C",#REF!),"")</f>
        <v>#REF!</v>
      </c>
      <c r="Z34" s="54" t="e">
        <f>IF(AND(#REF!="Media",#REF!="Moderado"),CONCATENATE("R9C",#REF!),"")</f>
        <v>#REF!</v>
      </c>
      <c r="AA34" s="55" t="e">
        <f>IF(AND(#REF!="Media",#REF!="Moderado"),CONCATENATE("R9C",#REF!),"")</f>
        <v>#REF!</v>
      </c>
      <c r="AB34" s="38" t="e">
        <f>IF(AND(#REF!="Media",#REF!="Mayor"),CONCATENATE("R9C",#REF!),"")</f>
        <v>#REF!</v>
      </c>
      <c r="AC34" s="39" t="e">
        <f>IF(AND(#REF!="Media",#REF!="Mayor"),CONCATENATE("R9C",#REF!),"")</f>
        <v>#REF!</v>
      </c>
      <c r="AD34" s="39" t="e">
        <f>IF(AND(#REF!="Media",#REF!="Mayor"),CONCATENATE("R9C",#REF!),"")</f>
        <v>#REF!</v>
      </c>
      <c r="AE34" s="39" t="e">
        <f>IF(AND(#REF!="Media",#REF!="Mayor"),CONCATENATE("R9C",#REF!),"")</f>
        <v>#REF!</v>
      </c>
      <c r="AF34" s="39" t="e">
        <f>IF(AND(#REF!="Media",#REF!="Mayor"),CONCATENATE("R9C",#REF!),"")</f>
        <v>#REF!</v>
      </c>
      <c r="AG34" s="40" t="e">
        <f>IF(AND(#REF!="Media",#REF!="Mayor"),CONCATENATE("R9C",#REF!),"")</f>
        <v>#REF!</v>
      </c>
      <c r="AH34" s="41" t="e">
        <f>IF(AND(#REF!="Media",#REF!="Catastrófico"),CONCATENATE("R9C",#REF!),"")</f>
        <v>#REF!</v>
      </c>
      <c r="AI34" s="42" t="e">
        <f>IF(AND(#REF!="Media",#REF!="Catastrófico"),CONCATENATE("R9C",#REF!),"")</f>
        <v>#REF!</v>
      </c>
      <c r="AJ34" s="42" t="e">
        <f>IF(AND(#REF!="Media",#REF!="Catastrófico"),CONCATENATE("R9C",#REF!),"")</f>
        <v>#REF!</v>
      </c>
      <c r="AK34" s="42" t="e">
        <f>IF(AND(#REF!="Media",#REF!="Catastrófico"),CONCATENATE("R9C",#REF!),"")</f>
        <v>#REF!</v>
      </c>
      <c r="AL34" s="42" t="e">
        <f>IF(AND(#REF!="Media",#REF!="Catastrófico"),CONCATENATE("R9C",#REF!),"")</f>
        <v>#REF!</v>
      </c>
      <c r="AM34" s="43" t="e">
        <f>IF(AND(#REF!="Media",#REF!="Catastrófico"),CONCATENATE("R9C",#REF!),"")</f>
        <v>#REF!</v>
      </c>
      <c r="AN34" s="69"/>
      <c r="AO34" s="1841"/>
      <c r="AP34" s="1842"/>
      <c r="AQ34" s="1842"/>
      <c r="AR34" s="1842"/>
      <c r="AS34" s="1842"/>
      <c r="AT34" s="1843"/>
      <c r="AU34" s="69"/>
      <c r="AV34" s="69"/>
      <c r="AW34" s="69"/>
      <c r="AX34" s="69"/>
      <c r="AY34" s="69"/>
      <c r="AZ34" s="69"/>
      <c r="BA34" s="69"/>
      <c r="BB34" s="69"/>
      <c r="BC34" s="69"/>
      <c r="BD34" s="69"/>
      <c r="BE34" s="69"/>
      <c r="BF34" s="69"/>
      <c r="BG34" s="69"/>
      <c r="BH34" s="69"/>
      <c r="BI34" s="69"/>
      <c r="BJ34" s="69"/>
      <c r="BK34" s="69"/>
      <c r="BL34" s="69"/>
      <c r="BM34" s="69"/>
      <c r="BN34" s="69"/>
      <c r="BO34" s="69"/>
      <c r="BP34" s="69"/>
      <c r="BQ34" s="69"/>
      <c r="BR34" s="69"/>
      <c r="BS34" s="69"/>
      <c r="BT34" s="69"/>
      <c r="BU34" s="69"/>
      <c r="BV34" s="69"/>
      <c r="BW34" s="69"/>
      <c r="BX34" s="69"/>
    </row>
    <row r="35" spans="1:80" ht="15.75" customHeight="1" thickBot="1" x14ac:dyDescent="0.3">
      <c r="A35" s="69"/>
      <c r="B35" s="1760"/>
      <c r="C35" s="1760"/>
      <c r="D35" s="1761"/>
      <c r="E35" s="1804"/>
      <c r="F35" s="1805"/>
      <c r="G35" s="1805"/>
      <c r="H35" s="1805"/>
      <c r="I35" s="1806"/>
      <c r="J35" s="53" t="e">
        <f>IF(AND(#REF!="Media",#REF!="Leve"),CONCATENATE("R10C",#REF!),"")</f>
        <v>#REF!</v>
      </c>
      <c r="K35" s="54" t="e">
        <f>IF(AND(#REF!="Media",#REF!="Leve"),CONCATENATE("R10C",#REF!),"")</f>
        <v>#REF!</v>
      </c>
      <c r="L35" s="54" t="e">
        <f>IF(AND(#REF!="Media",#REF!="Leve"),CONCATENATE("R10C",#REF!),"")</f>
        <v>#REF!</v>
      </c>
      <c r="M35" s="54" t="e">
        <f>IF(AND(#REF!="Media",#REF!="Leve"),CONCATENATE("R10C",#REF!),"")</f>
        <v>#REF!</v>
      </c>
      <c r="N35" s="54" t="e">
        <f>IF(AND(#REF!="Media",#REF!="Leve"),CONCATENATE("R10C",#REF!),"")</f>
        <v>#REF!</v>
      </c>
      <c r="O35" s="55" t="e">
        <f>IF(AND(#REF!="Media",#REF!="Leve"),CONCATENATE("R10C",#REF!),"")</f>
        <v>#REF!</v>
      </c>
      <c r="P35" s="53" t="e">
        <f>IF(AND(#REF!="Media",#REF!="Menor"),CONCATENATE("R10C",#REF!),"")</f>
        <v>#REF!</v>
      </c>
      <c r="Q35" s="54" t="e">
        <f>IF(AND(#REF!="Media",#REF!="Menor"),CONCATENATE("R10C",#REF!),"")</f>
        <v>#REF!</v>
      </c>
      <c r="R35" s="54" t="e">
        <f>IF(AND(#REF!="Media",#REF!="Menor"),CONCATENATE("R10C",#REF!),"")</f>
        <v>#REF!</v>
      </c>
      <c r="S35" s="54" t="e">
        <f>IF(AND(#REF!="Media",#REF!="Menor"),CONCATENATE("R10C",#REF!),"")</f>
        <v>#REF!</v>
      </c>
      <c r="T35" s="54" t="e">
        <f>IF(AND(#REF!="Media",#REF!="Menor"),CONCATENATE("R10C",#REF!),"")</f>
        <v>#REF!</v>
      </c>
      <c r="U35" s="55" t="e">
        <f>IF(AND(#REF!="Media",#REF!="Menor"),CONCATENATE("R10C",#REF!),"")</f>
        <v>#REF!</v>
      </c>
      <c r="V35" s="53" t="e">
        <f>IF(AND(#REF!="Media",#REF!="Moderado"),CONCATENATE("R10C",#REF!),"")</f>
        <v>#REF!</v>
      </c>
      <c r="W35" s="54" t="e">
        <f>IF(AND(#REF!="Media",#REF!="Moderado"),CONCATENATE("R10C",#REF!),"")</f>
        <v>#REF!</v>
      </c>
      <c r="X35" s="54" t="e">
        <f>IF(AND(#REF!="Media",#REF!="Moderado"),CONCATENATE("R10C",#REF!),"")</f>
        <v>#REF!</v>
      </c>
      <c r="Y35" s="54" t="e">
        <f>IF(AND(#REF!="Media",#REF!="Moderado"),CONCATENATE("R10C",#REF!),"")</f>
        <v>#REF!</v>
      </c>
      <c r="Z35" s="54" t="e">
        <f>IF(AND(#REF!="Media",#REF!="Moderado"),CONCATENATE("R10C",#REF!),"")</f>
        <v>#REF!</v>
      </c>
      <c r="AA35" s="55" t="e">
        <f>IF(AND(#REF!="Media",#REF!="Moderado"),CONCATENATE("R10C",#REF!),"")</f>
        <v>#REF!</v>
      </c>
      <c r="AB35" s="44" t="e">
        <f>IF(AND(#REF!="Media",#REF!="Mayor"),CONCATENATE("R10C",#REF!),"")</f>
        <v>#REF!</v>
      </c>
      <c r="AC35" s="45" t="e">
        <f>IF(AND(#REF!="Media",#REF!="Mayor"),CONCATENATE("R10C",#REF!),"")</f>
        <v>#REF!</v>
      </c>
      <c r="AD35" s="45" t="e">
        <f>IF(AND(#REF!="Media",#REF!="Mayor"),CONCATENATE("R10C",#REF!),"")</f>
        <v>#REF!</v>
      </c>
      <c r="AE35" s="45" t="e">
        <f>IF(AND(#REF!="Media",#REF!="Mayor"),CONCATENATE("R10C",#REF!),"")</f>
        <v>#REF!</v>
      </c>
      <c r="AF35" s="45" t="e">
        <f>IF(AND(#REF!="Media",#REF!="Mayor"),CONCATENATE("R10C",#REF!),"")</f>
        <v>#REF!</v>
      </c>
      <c r="AG35" s="46" t="e">
        <f>IF(AND(#REF!="Media",#REF!="Mayor"),CONCATENATE("R10C",#REF!),"")</f>
        <v>#REF!</v>
      </c>
      <c r="AH35" s="47" t="e">
        <f>IF(AND(#REF!="Media",#REF!="Catastrófico"),CONCATENATE("R10C",#REF!),"")</f>
        <v>#REF!</v>
      </c>
      <c r="AI35" s="48" t="e">
        <f>IF(AND(#REF!="Media",#REF!="Catastrófico"),CONCATENATE("R10C",#REF!),"")</f>
        <v>#REF!</v>
      </c>
      <c r="AJ35" s="48" t="e">
        <f>IF(AND(#REF!="Media",#REF!="Catastrófico"),CONCATENATE("R10C",#REF!),"")</f>
        <v>#REF!</v>
      </c>
      <c r="AK35" s="48" t="e">
        <f>IF(AND(#REF!="Media",#REF!="Catastrófico"),CONCATENATE("R10C",#REF!),"")</f>
        <v>#REF!</v>
      </c>
      <c r="AL35" s="48" t="e">
        <f>IF(AND(#REF!="Media",#REF!="Catastrófico"),CONCATENATE("R10C",#REF!),"")</f>
        <v>#REF!</v>
      </c>
      <c r="AM35" s="49" t="e">
        <f>IF(AND(#REF!="Media",#REF!="Catastrófico"),CONCATENATE("R10C",#REF!),"")</f>
        <v>#REF!</v>
      </c>
      <c r="AN35" s="69"/>
      <c r="AO35" s="1844"/>
      <c r="AP35" s="1845"/>
      <c r="AQ35" s="1845"/>
      <c r="AR35" s="1845"/>
      <c r="AS35" s="1845"/>
      <c r="AT35" s="1846"/>
      <c r="AU35" s="69"/>
      <c r="AV35" s="69"/>
      <c r="AW35" s="69"/>
      <c r="AX35" s="69"/>
      <c r="AY35" s="69"/>
      <c r="AZ35" s="69"/>
      <c r="BA35" s="69"/>
      <c r="BB35" s="69"/>
      <c r="BC35" s="69"/>
      <c r="BD35" s="69"/>
      <c r="BE35" s="69"/>
      <c r="BF35" s="69"/>
      <c r="BG35" s="69"/>
      <c r="BH35" s="69"/>
      <c r="BI35" s="69"/>
      <c r="BJ35" s="69"/>
      <c r="BK35" s="69"/>
      <c r="BL35" s="69"/>
      <c r="BM35" s="69"/>
      <c r="BN35" s="69"/>
      <c r="BO35" s="69"/>
      <c r="BP35" s="69"/>
      <c r="BQ35" s="69"/>
      <c r="BR35" s="69"/>
      <c r="BS35" s="69"/>
      <c r="BT35" s="69"/>
      <c r="BU35" s="69"/>
      <c r="BV35" s="69"/>
      <c r="BW35" s="69"/>
      <c r="BX35" s="69"/>
    </row>
    <row r="36" spans="1:80" ht="15" customHeight="1" x14ac:dyDescent="0.25">
      <c r="A36" s="69"/>
      <c r="B36" s="1760"/>
      <c r="C36" s="1760"/>
      <c r="D36" s="1761"/>
      <c r="E36" s="1798" t="s">
        <v>748</v>
      </c>
      <c r="F36" s="1799"/>
      <c r="G36" s="1799"/>
      <c r="H36" s="1799"/>
      <c r="I36" s="1799"/>
      <c r="J36" s="59" t="e">
        <f>IF(AND(#REF!="Baja",#REF!="Leve"),CONCATENATE("R1C",#REF!),"")</f>
        <v>#REF!</v>
      </c>
      <c r="K36" s="60" t="e">
        <f>IF(AND(#REF!="Baja",#REF!="Leve"),CONCATENATE("R1C",#REF!),"")</f>
        <v>#REF!</v>
      </c>
      <c r="L36" s="60" t="e">
        <f>IF(AND(#REF!="Baja",#REF!="Leve"),CONCATENATE("R1C",#REF!),"")</f>
        <v>#REF!</v>
      </c>
      <c r="M36" s="60" t="e">
        <f>IF(AND(#REF!="Baja",#REF!="Leve"),CONCATENATE("R1C",#REF!),"")</f>
        <v>#REF!</v>
      </c>
      <c r="N36" s="60" t="e">
        <f>IF(AND(#REF!="Baja",#REF!="Leve"),CONCATENATE("R1C",#REF!),"")</f>
        <v>#REF!</v>
      </c>
      <c r="O36" s="61" t="e">
        <f>IF(AND(#REF!="Baja",#REF!="Leve"),CONCATENATE("R1C",#REF!),"")</f>
        <v>#REF!</v>
      </c>
      <c r="P36" s="50" t="e">
        <f>IF(AND(#REF!="Baja",#REF!="Menor"),CONCATENATE("R1C",#REF!),"")</f>
        <v>#REF!</v>
      </c>
      <c r="Q36" s="51" t="e">
        <f>IF(AND(#REF!="Baja",#REF!="Menor"),CONCATENATE("R1C",#REF!),"")</f>
        <v>#REF!</v>
      </c>
      <c r="R36" s="51" t="e">
        <f>IF(AND(#REF!="Baja",#REF!="Menor"),CONCATENATE("R1C",#REF!),"")</f>
        <v>#REF!</v>
      </c>
      <c r="S36" s="51" t="e">
        <f>IF(AND(#REF!="Baja",#REF!="Menor"),CONCATENATE("R1C",#REF!),"")</f>
        <v>#REF!</v>
      </c>
      <c r="T36" s="51" t="e">
        <f>IF(AND(#REF!="Baja",#REF!="Menor"),CONCATENATE("R1C",#REF!),"")</f>
        <v>#REF!</v>
      </c>
      <c r="U36" s="52" t="e">
        <f>IF(AND(#REF!="Baja",#REF!="Menor"),CONCATENATE("R1C",#REF!),"")</f>
        <v>#REF!</v>
      </c>
      <c r="V36" s="50" t="e">
        <f>IF(AND(#REF!="Baja",#REF!="Moderado"),CONCATENATE("R1C",#REF!),"")</f>
        <v>#REF!</v>
      </c>
      <c r="W36" s="51" t="e">
        <f>IF(AND(#REF!="Baja",#REF!="Moderado"),CONCATENATE("R1C",#REF!),"")</f>
        <v>#REF!</v>
      </c>
      <c r="X36" s="51" t="e">
        <f>IF(AND(#REF!="Baja",#REF!="Moderado"),CONCATENATE("R1C",#REF!),"")</f>
        <v>#REF!</v>
      </c>
      <c r="Y36" s="51" t="e">
        <f>IF(AND(#REF!="Baja",#REF!="Moderado"),CONCATENATE("R1C",#REF!),"")</f>
        <v>#REF!</v>
      </c>
      <c r="Z36" s="51" t="e">
        <f>IF(AND(#REF!="Baja",#REF!="Moderado"),CONCATENATE("R1C",#REF!),"")</f>
        <v>#REF!</v>
      </c>
      <c r="AA36" s="52" t="e">
        <f>IF(AND(#REF!="Baja",#REF!="Moderado"),CONCATENATE("R1C",#REF!),"")</f>
        <v>#REF!</v>
      </c>
      <c r="AB36" s="32" t="e">
        <f>IF(AND(#REF!="Baja",#REF!="Mayor"),CONCATENATE("R1C",#REF!),"")</f>
        <v>#REF!</v>
      </c>
      <c r="AC36" s="33" t="e">
        <f>IF(AND(#REF!="Baja",#REF!="Mayor"),CONCATENATE("R1C",#REF!),"")</f>
        <v>#REF!</v>
      </c>
      <c r="AD36" s="33" t="e">
        <f>IF(AND(#REF!="Baja",#REF!="Mayor"),CONCATENATE("R1C",#REF!),"")</f>
        <v>#REF!</v>
      </c>
      <c r="AE36" s="33" t="e">
        <f>IF(AND(#REF!="Baja",#REF!="Mayor"),CONCATENATE("R1C",#REF!),"")</f>
        <v>#REF!</v>
      </c>
      <c r="AF36" s="33" t="e">
        <f>IF(AND(#REF!="Baja",#REF!="Mayor"),CONCATENATE("R1C",#REF!),"")</f>
        <v>#REF!</v>
      </c>
      <c r="AG36" s="34" t="e">
        <f>IF(AND(#REF!="Baja",#REF!="Mayor"),CONCATENATE("R1C",#REF!),"")</f>
        <v>#REF!</v>
      </c>
      <c r="AH36" s="35" t="e">
        <f>IF(AND(#REF!="Baja",#REF!="Catastrófico"),CONCATENATE("R1C",#REF!),"")</f>
        <v>#REF!</v>
      </c>
      <c r="AI36" s="36" t="e">
        <f>IF(AND(#REF!="Baja",#REF!="Catastrófico"),CONCATENATE("R1C",#REF!),"")</f>
        <v>#REF!</v>
      </c>
      <c r="AJ36" s="36" t="e">
        <f>IF(AND(#REF!="Baja",#REF!="Catastrófico"),CONCATENATE("R1C",#REF!),"")</f>
        <v>#REF!</v>
      </c>
      <c r="AK36" s="36" t="e">
        <f>IF(AND(#REF!="Baja",#REF!="Catastrófico"),CONCATENATE("R1C",#REF!),"")</f>
        <v>#REF!</v>
      </c>
      <c r="AL36" s="36" t="e">
        <f>IF(AND(#REF!="Baja",#REF!="Catastrófico"),CONCATENATE("R1C",#REF!),"")</f>
        <v>#REF!</v>
      </c>
      <c r="AM36" s="37" t="e">
        <f>IF(AND(#REF!="Baja",#REF!="Catastrófico"),CONCATENATE("R1C",#REF!),"")</f>
        <v>#REF!</v>
      </c>
      <c r="AN36" s="69"/>
      <c r="AO36" s="1829" t="s">
        <v>111</v>
      </c>
      <c r="AP36" s="1830"/>
      <c r="AQ36" s="1830"/>
      <c r="AR36" s="1830"/>
      <c r="AS36" s="1830"/>
      <c r="AT36" s="1831"/>
      <c r="AU36" s="69"/>
      <c r="AV36" s="69"/>
      <c r="AW36" s="69"/>
      <c r="AX36" s="69"/>
      <c r="AY36" s="69"/>
      <c r="AZ36" s="69"/>
      <c r="BA36" s="69"/>
      <c r="BB36" s="69"/>
      <c r="BC36" s="69"/>
      <c r="BD36" s="69"/>
      <c r="BE36" s="69"/>
      <c r="BF36" s="69"/>
      <c r="BG36" s="69"/>
      <c r="BH36" s="69"/>
      <c r="BI36" s="69"/>
      <c r="BJ36" s="69"/>
      <c r="BK36" s="69"/>
      <c r="BL36" s="69"/>
      <c r="BM36" s="69"/>
      <c r="BN36" s="69"/>
      <c r="BO36" s="69"/>
      <c r="BP36" s="69"/>
      <c r="BQ36" s="69"/>
      <c r="BR36" s="69"/>
      <c r="BS36" s="69"/>
      <c r="BT36" s="69"/>
      <c r="BU36" s="69"/>
      <c r="BV36" s="69"/>
      <c r="BW36" s="69"/>
      <c r="BX36" s="69"/>
    </row>
    <row r="37" spans="1:80" ht="15" customHeight="1" x14ac:dyDescent="0.25">
      <c r="A37" s="69"/>
      <c r="B37" s="1760"/>
      <c r="C37" s="1760"/>
      <c r="D37" s="1761"/>
      <c r="E37" s="1817"/>
      <c r="F37" s="1802"/>
      <c r="G37" s="1802"/>
      <c r="H37" s="1802"/>
      <c r="I37" s="1802"/>
      <c r="J37" s="62" t="e">
        <f>IF(AND(#REF!="Baja",#REF!="Leve"),CONCATENATE("R2C",#REF!),"")</f>
        <v>#REF!</v>
      </c>
      <c r="K37" s="63" t="e">
        <f>IF(AND(#REF!="Baja",#REF!="Leve"),CONCATENATE("R2C",#REF!),"")</f>
        <v>#REF!</v>
      </c>
      <c r="L37" s="63" t="e">
        <f>IF(AND(#REF!="Baja",#REF!="Leve"),CONCATENATE("R2C",#REF!),"")</f>
        <v>#REF!</v>
      </c>
      <c r="M37" s="63" t="e">
        <f>IF(AND(#REF!="Baja",#REF!="Leve"),CONCATENATE("R2C",#REF!),"")</f>
        <v>#REF!</v>
      </c>
      <c r="N37" s="63" t="e">
        <f>IF(AND(#REF!="Baja",#REF!="Leve"),CONCATENATE("R2C",#REF!),"")</f>
        <v>#REF!</v>
      </c>
      <c r="O37" s="64" t="e">
        <f>IF(AND(#REF!="Baja",#REF!="Leve"),CONCATENATE("R2C",#REF!),"")</f>
        <v>#REF!</v>
      </c>
      <c r="P37" s="53" t="e">
        <f>IF(AND(#REF!="Baja",#REF!="Menor"),CONCATENATE("R2C",#REF!),"")</f>
        <v>#REF!</v>
      </c>
      <c r="Q37" s="54" t="e">
        <f>IF(AND(#REF!="Baja",#REF!="Menor"),CONCATENATE("R2C",#REF!),"")</f>
        <v>#REF!</v>
      </c>
      <c r="R37" s="54" t="e">
        <f>IF(AND(#REF!="Baja",#REF!="Menor"),CONCATENATE("R2C",#REF!),"")</f>
        <v>#REF!</v>
      </c>
      <c r="S37" s="54" t="e">
        <f>IF(AND(#REF!="Baja",#REF!="Menor"),CONCATENATE("R2C",#REF!),"")</f>
        <v>#REF!</v>
      </c>
      <c r="T37" s="54" t="e">
        <f>IF(AND(#REF!="Baja",#REF!="Menor"),CONCATENATE("R2C",#REF!),"")</f>
        <v>#REF!</v>
      </c>
      <c r="U37" s="55" t="e">
        <f>IF(AND(#REF!="Baja",#REF!="Menor"),CONCATENATE("R2C",#REF!),"")</f>
        <v>#REF!</v>
      </c>
      <c r="V37" s="53" t="e">
        <f>IF(AND(#REF!="Baja",#REF!="Moderado"),CONCATENATE("R2C",#REF!),"")</f>
        <v>#REF!</v>
      </c>
      <c r="W37" s="54" t="e">
        <f>IF(AND(#REF!="Baja",#REF!="Moderado"),CONCATENATE("R2C",#REF!),"")</f>
        <v>#REF!</v>
      </c>
      <c r="X37" s="54" t="e">
        <f>IF(AND(#REF!="Baja",#REF!="Moderado"),CONCATENATE("R2C",#REF!),"")</f>
        <v>#REF!</v>
      </c>
      <c r="Y37" s="54" t="e">
        <f>IF(AND(#REF!="Baja",#REF!="Moderado"),CONCATENATE("R2C",#REF!),"")</f>
        <v>#REF!</v>
      </c>
      <c r="Z37" s="54" t="e">
        <f>IF(AND(#REF!="Baja",#REF!="Moderado"),CONCATENATE("R2C",#REF!),"")</f>
        <v>#REF!</v>
      </c>
      <c r="AA37" s="55" t="e">
        <f>IF(AND(#REF!="Baja",#REF!="Moderado"),CONCATENATE("R2C",#REF!),"")</f>
        <v>#REF!</v>
      </c>
      <c r="AB37" s="38" t="e">
        <f>IF(AND(#REF!="Baja",#REF!="Mayor"),CONCATENATE("R2C",#REF!),"")</f>
        <v>#REF!</v>
      </c>
      <c r="AC37" s="39" t="e">
        <f>IF(AND(#REF!="Baja",#REF!="Mayor"),CONCATENATE("R2C",#REF!),"")</f>
        <v>#REF!</v>
      </c>
      <c r="AD37" s="39" t="e">
        <f>IF(AND(#REF!="Baja",#REF!="Mayor"),CONCATENATE("R2C",#REF!),"")</f>
        <v>#REF!</v>
      </c>
      <c r="AE37" s="39" t="e">
        <f>IF(AND(#REF!="Baja",#REF!="Mayor"),CONCATENATE("R2C",#REF!),"")</f>
        <v>#REF!</v>
      </c>
      <c r="AF37" s="39" t="e">
        <f>IF(AND(#REF!="Baja",#REF!="Mayor"),CONCATENATE("R2C",#REF!),"")</f>
        <v>#REF!</v>
      </c>
      <c r="AG37" s="40" t="e">
        <f>IF(AND(#REF!="Baja",#REF!="Mayor"),CONCATENATE("R2C",#REF!),"")</f>
        <v>#REF!</v>
      </c>
      <c r="AH37" s="41" t="e">
        <f>IF(AND(#REF!="Baja",#REF!="Catastrófico"),CONCATENATE("R2C",#REF!),"")</f>
        <v>#REF!</v>
      </c>
      <c r="AI37" s="42" t="e">
        <f>IF(AND(#REF!="Baja",#REF!="Catastrófico"),CONCATENATE("R2C",#REF!),"")</f>
        <v>#REF!</v>
      </c>
      <c r="AJ37" s="42" t="e">
        <f>IF(AND(#REF!="Baja",#REF!="Catastrófico"),CONCATENATE("R2C",#REF!),"")</f>
        <v>#REF!</v>
      </c>
      <c r="AK37" s="42" t="e">
        <f>IF(AND(#REF!="Baja",#REF!="Catastrófico"),CONCATENATE("R2C",#REF!),"")</f>
        <v>#REF!</v>
      </c>
      <c r="AL37" s="42" t="e">
        <f>IF(AND(#REF!="Baja",#REF!="Catastrófico"),CONCATENATE("R2C",#REF!),"")</f>
        <v>#REF!</v>
      </c>
      <c r="AM37" s="43" t="e">
        <f>IF(AND(#REF!="Baja",#REF!="Catastrófico"),CONCATENATE("R2C",#REF!),"")</f>
        <v>#REF!</v>
      </c>
      <c r="AN37" s="69"/>
      <c r="AO37" s="1832"/>
      <c r="AP37" s="1833"/>
      <c r="AQ37" s="1833"/>
      <c r="AR37" s="1833"/>
      <c r="AS37" s="1833"/>
      <c r="AT37" s="1834"/>
      <c r="AU37" s="69"/>
      <c r="AV37" s="69"/>
      <c r="AW37" s="69"/>
      <c r="AX37" s="69"/>
      <c r="AY37" s="69"/>
      <c r="AZ37" s="69"/>
      <c r="BA37" s="69"/>
      <c r="BB37" s="69"/>
      <c r="BC37" s="69"/>
      <c r="BD37" s="69"/>
      <c r="BE37" s="69"/>
      <c r="BF37" s="69"/>
      <c r="BG37" s="69"/>
      <c r="BH37" s="69"/>
      <c r="BI37" s="69"/>
      <c r="BJ37" s="69"/>
      <c r="BK37" s="69"/>
      <c r="BL37" s="69"/>
      <c r="BM37" s="69"/>
      <c r="BN37" s="69"/>
      <c r="BO37" s="69"/>
      <c r="BP37" s="69"/>
      <c r="BQ37" s="69"/>
      <c r="BR37" s="69"/>
      <c r="BS37" s="69"/>
      <c r="BT37" s="69"/>
      <c r="BU37" s="69"/>
      <c r="BV37" s="69"/>
      <c r="BW37" s="69"/>
      <c r="BX37" s="69"/>
    </row>
    <row r="38" spans="1:80" ht="15" customHeight="1" x14ac:dyDescent="0.25">
      <c r="A38" s="69"/>
      <c r="B38" s="1760"/>
      <c r="C38" s="1760"/>
      <c r="D38" s="1761"/>
      <c r="E38" s="1801"/>
      <c r="F38" s="1802"/>
      <c r="G38" s="1802"/>
      <c r="H38" s="1802"/>
      <c r="I38" s="1802"/>
      <c r="J38" s="62" t="e">
        <f>IF(AND(#REF!="Baja",#REF!="Leve"),CONCATENATE("R3C",#REF!),"")</f>
        <v>#REF!</v>
      </c>
      <c r="K38" s="63" t="e">
        <f>IF(AND(#REF!="Baja",#REF!="Leve"),CONCATENATE("R3C",#REF!),"")</f>
        <v>#REF!</v>
      </c>
      <c r="L38" s="63" t="e">
        <f>IF(AND(#REF!="Baja",#REF!="Leve"),CONCATENATE("R3C",#REF!),"")</f>
        <v>#REF!</v>
      </c>
      <c r="M38" s="63" t="e">
        <f>IF(AND(#REF!="Baja",#REF!="Leve"),CONCATENATE("R3C",#REF!),"")</f>
        <v>#REF!</v>
      </c>
      <c r="N38" s="63" t="e">
        <f>IF(AND(#REF!="Baja",#REF!="Leve"),CONCATENATE("R3C",#REF!),"")</f>
        <v>#REF!</v>
      </c>
      <c r="O38" s="64" t="e">
        <f>IF(AND(#REF!="Baja",#REF!="Leve"),CONCATENATE("R3C",#REF!),"")</f>
        <v>#REF!</v>
      </c>
      <c r="P38" s="53" t="e">
        <f>IF(AND(#REF!="Baja",#REF!="Menor"),CONCATENATE("R3C",#REF!),"")</f>
        <v>#REF!</v>
      </c>
      <c r="Q38" s="54" t="e">
        <f>IF(AND(#REF!="Baja",#REF!="Menor"),CONCATENATE("R3C",#REF!),"")</f>
        <v>#REF!</v>
      </c>
      <c r="R38" s="54" t="e">
        <f>IF(AND(#REF!="Baja",#REF!="Menor"),CONCATENATE("R3C",#REF!),"")</f>
        <v>#REF!</v>
      </c>
      <c r="S38" s="54" t="e">
        <f>IF(AND(#REF!="Baja",#REF!="Menor"),CONCATENATE("R3C",#REF!),"")</f>
        <v>#REF!</v>
      </c>
      <c r="T38" s="54" t="e">
        <f>IF(AND(#REF!="Baja",#REF!="Menor"),CONCATENATE("R3C",#REF!),"")</f>
        <v>#REF!</v>
      </c>
      <c r="U38" s="55" t="e">
        <f>IF(AND(#REF!="Baja",#REF!="Menor"),CONCATENATE("R3C",#REF!),"")</f>
        <v>#REF!</v>
      </c>
      <c r="V38" s="53" t="e">
        <f>IF(AND(#REF!="Baja",#REF!="Moderado"),CONCATENATE("R3C",#REF!),"")</f>
        <v>#REF!</v>
      </c>
      <c r="W38" s="54" t="e">
        <f>IF(AND(#REF!="Baja",#REF!="Moderado"),CONCATENATE("R3C",#REF!),"")</f>
        <v>#REF!</v>
      </c>
      <c r="X38" s="54" t="e">
        <f>IF(AND(#REF!="Baja",#REF!="Moderado"),CONCATENATE("R3C",#REF!),"")</f>
        <v>#REF!</v>
      </c>
      <c r="Y38" s="54" t="e">
        <f>IF(AND(#REF!="Baja",#REF!="Moderado"),CONCATENATE("R3C",#REF!),"")</f>
        <v>#REF!</v>
      </c>
      <c r="Z38" s="54" t="e">
        <f>IF(AND(#REF!="Baja",#REF!="Moderado"),CONCATENATE("R3C",#REF!),"")</f>
        <v>#REF!</v>
      </c>
      <c r="AA38" s="55" t="e">
        <f>IF(AND(#REF!="Baja",#REF!="Moderado"),CONCATENATE("R3C",#REF!),"")</f>
        <v>#REF!</v>
      </c>
      <c r="AB38" s="38" t="e">
        <f>IF(AND(#REF!="Baja",#REF!="Mayor"),CONCATENATE("R3C",#REF!),"")</f>
        <v>#REF!</v>
      </c>
      <c r="AC38" s="39" t="e">
        <f>IF(AND(#REF!="Baja",#REF!="Mayor"),CONCATENATE("R3C",#REF!),"")</f>
        <v>#REF!</v>
      </c>
      <c r="AD38" s="39" t="e">
        <f>IF(AND(#REF!="Baja",#REF!="Mayor"),CONCATENATE("R3C",#REF!),"")</f>
        <v>#REF!</v>
      </c>
      <c r="AE38" s="39" t="e">
        <f>IF(AND(#REF!="Baja",#REF!="Mayor"),CONCATENATE("R3C",#REF!),"")</f>
        <v>#REF!</v>
      </c>
      <c r="AF38" s="39" t="e">
        <f>IF(AND(#REF!="Baja",#REF!="Mayor"),CONCATENATE("R3C",#REF!),"")</f>
        <v>#REF!</v>
      </c>
      <c r="AG38" s="40" t="e">
        <f>IF(AND(#REF!="Baja",#REF!="Mayor"),CONCATENATE("R3C",#REF!),"")</f>
        <v>#REF!</v>
      </c>
      <c r="AH38" s="41" t="e">
        <f>IF(AND(#REF!="Baja",#REF!="Catastrófico"),CONCATENATE("R3C",#REF!),"")</f>
        <v>#REF!</v>
      </c>
      <c r="AI38" s="42" t="e">
        <f>IF(AND(#REF!="Baja",#REF!="Catastrófico"),CONCATENATE("R3C",#REF!),"")</f>
        <v>#REF!</v>
      </c>
      <c r="AJ38" s="42" t="e">
        <f>IF(AND(#REF!="Baja",#REF!="Catastrófico"),CONCATENATE("R3C",#REF!),"")</f>
        <v>#REF!</v>
      </c>
      <c r="AK38" s="42" t="e">
        <f>IF(AND(#REF!="Baja",#REF!="Catastrófico"),CONCATENATE("R3C",#REF!),"")</f>
        <v>#REF!</v>
      </c>
      <c r="AL38" s="42" t="e">
        <f>IF(AND(#REF!="Baja",#REF!="Catastrófico"),CONCATENATE("R3C",#REF!),"")</f>
        <v>#REF!</v>
      </c>
      <c r="AM38" s="43" t="e">
        <f>IF(AND(#REF!="Baja",#REF!="Catastrófico"),CONCATENATE("R3C",#REF!),"")</f>
        <v>#REF!</v>
      </c>
      <c r="AN38" s="69"/>
      <c r="AO38" s="1832"/>
      <c r="AP38" s="1833"/>
      <c r="AQ38" s="1833"/>
      <c r="AR38" s="1833"/>
      <c r="AS38" s="1833"/>
      <c r="AT38" s="1834"/>
      <c r="AU38" s="69"/>
      <c r="AV38" s="69"/>
      <c r="AW38" s="69"/>
      <c r="AX38" s="69"/>
      <c r="AY38" s="69"/>
      <c r="AZ38" s="69"/>
      <c r="BA38" s="69"/>
      <c r="BB38" s="69"/>
      <c r="BC38" s="69"/>
      <c r="BD38" s="69"/>
      <c r="BE38" s="69"/>
      <c r="BF38" s="69"/>
      <c r="BG38" s="69"/>
      <c r="BH38" s="69"/>
      <c r="BI38" s="69"/>
      <c r="BJ38" s="69"/>
      <c r="BK38" s="69"/>
      <c r="BL38" s="69"/>
      <c r="BM38" s="69"/>
      <c r="BN38" s="69"/>
      <c r="BO38" s="69"/>
      <c r="BP38" s="69"/>
      <c r="BQ38" s="69"/>
      <c r="BR38" s="69"/>
      <c r="BS38" s="69"/>
      <c r="BT38" s="69"/>
      <c r="BU38" s="69"/>
      <c r="BV38" s="69"/>
      <c r="BW38" s="69"/>
      <c r="BX38" s="69"/>
    </row>
    <row r="39" spans="1:80" ht="15" customHeight="1" x14ac:dyDescent="0.25">
      <c r="A39" s="69"/>
      <c r="B39" s="1760"/>
      <c r="C39" s="1760"/>
      <c r="D39" s="1761"/>
      <c r="E39" s="1801"/>
      <c r="F39" s="1802"/>
      <c r="G39" s="1802"/>
      <c r="H39" s="1802"/>
      <c r="I39" s="1802"/>
      <c r="J39" s="62" t="e">
        <f>IF(AND(#REF!="Baja",#REF!="Leve"),CONCATENATE("R4C",#REF!),"")</f>
        <v>#REF!</v>
      </c>
      <c r="K39" s="63" t="e">
        <f>IF(AND(#REF!="Baja",#REF!="Leve"),CONCATENATE("R4C",#REF!),"")</f>
        <v>#REF!</v>
      </c>
      <c r="L39" s="63" t="e">
        <f>IF(AND(#REF!="Baja",#REF!="Leve"),CONCATENATE("R4C",#REF!),"")</f>
        <v>#REF!</v>
      </c>
      <c r="M39" s="63" t="e">
        <f>IF(AND(#REF!="Baja",#REF!="Leve"),CONCATENATE("R4C",#REF!),"")</f>
        <v>#REF!</v>
      </c>
      <c r="N39" s="63" t="e">
        <f>IF(AND(#REF!="Baja",#REF!="Leve"),CONCATENATE("R4C",#REF!),"")</f>
        <v>#REF!</v>
      </c>
      <c r="O39" s="64" t="e">
        <f>IF(AND(#REF!="Baja",#REF!="Leve"),CONCATENATE("R4C",#REF!),"")</f>
        <v>#REF!</v>
      </c>
      <c r="P39" s="53" t="e">
        <f>IF(AND(#REF!="Baja",#REF!="Menor"),CONCATENATE("R4C",#REF!),"")</f>
        <v>#REF!</v>
      </c>
      <c r="Q39" s="54" t="e">
        <f>IF(AND(#REF!="Baja",#REF!="Menor"),CONCATENATE("R4C",#REF!),"")</f>
        <v>#REF!</v>
      </c>
      <c r="R39" s="54" t="e">
        <f>IF(AND(#REF!="Baja",#REF!="Menor"),CONCATENATE("R4C",#REF!),"")</f>
        <v>#REF!</v>
      </c>
      <c r="S39" s="54" t="e">
        <f>IF(AND(#REF!="Baja",#REF!="Menor"),CONCATENATE("R4C",#REF!),"")</f>
        <v>#REF!</v>
      </c>
      <c r="T39" s="54" t="e">
        <f>IF(AND(#REF!="Baja",#REF!="Menor"),CONCATENATE("R4C",#REF!),"")</f>
        <v>#REF!</v>
      </c>
      <c r="U39" s="55" t="e">
        <f>IF(AND(#REF!="Baja",#REF!="Menor"),CONCATENATE("R4C",#REF!),"")</f>
        <v>#REF!</v>
      </c>
      <c r="V39" s="53" t="e">
        <f>IF(AND(#REF!="Baja",#REF!="Moderado"),CONCATENATE("R4C",#REF!),"")</f>
        <v>#REF!</v>
      </c>
      <c r="W39" s="54" t="e">
        <f>IF(AND(#REF!="Baja",#REF!="Moderado"),CONCATENATE("R4C",#REF!),"")</f>
        <v>#REF!</v>
      </c>
      <c r="X39" s="54" t="e">
        <f>IF(AND(#REF!="Baja",#REF!="Moderado"),CONCATENATE("R4C",#REF!),"")</f>
        <v>#REF!</v>
      </c>
      <c r="Y39" s="54" t="e">
        <f>IF(AND(#REF!="Baja",#REF!="Moderado"),CONCATENATE("R4C",#REF!),"")</f>
        <v>#REF!</v>
      </c>
      <c r="Z39" s="54" t="e">
        <f>IF(AND(#REF!="Baja",#REF!="Moderado"),CONCATENATE("R4C",#REF!),"")</f>
        <v>#REF!</v>
      </c>
      <c r="AA39" s="55" t="e">
        <f>IF(AND(#REF!="Baja",#REF!="Moderado"),CONCATENATE("R4C",#REF!),"")</f>
        <v>#REF!</v>
      </c>
      <c r="AB39" s="38" t="e">
        <f>IF(AND(#REF!="Baja",#REF!="Mayor"),CONCATENATE("R4C",#REF!),"")</f>
        <v>#REF!</v>
      </c>
      <c r="AC39" s="39" t="e">
        <f>IF(AND(#REF!="Baja",#REF!="Mayor"),CONCATENATE("R4C",#REF!),"")</f>
        <v>#REF!</v>
      </c>
      <c r="AD39" s="39" t="e">
        <f>IF(AND(#REF!="Baja",#REF!="Mayor"),CONCATENATE("R4C",#REF!),"")</f>
        <v>#REF!</v>
      </c>
      <c r="AE39" s="39" t="e">
        <f>IF(AND(#REF!="Baja",#REF!="Mayor"),CONCATENATE("R4C",#REF!),"")</f>
        <v>#REF!</v>
      </c>
      <c r="AF39" s="39" t="e">
        <f>IF(AND(#REF!="Baja",#REF!="Mayor"),CONCATENATE("R4C",#REF!),"")</f>
        <v>#REF!</v>
      </c>
      <c r="AG39" s="40" t="e">
        <f>IF(AND(#REF!="Baja",#REF!="Mayor"),CONCATENATE("R4C",#REF!),"")</f>
        <v>#REF!</v>
      </c>
      <c r="AH39" s="41" t="e">
        <f>IF(AND(#REF!="Baja",#REF!="Catastrófico"),CONCATENATE("R4C",#REF!),"")</f>
        <v>#REF!</v>
      </c>
      <c r="AI39" s="42" t="e">
        <f>IF(AND(#REF!="Baja",#REF!="Catastrófico"),CONCATENATE("R4C",#REF!),"")</f>
        <v>#REF!</v>
      </c>
      <c r="AJ39" s="42" t="e">
        <f>IF(AND(#REF!="Baja",#REF!="Catastrófico"),CONCATENATE("R4C",#REF!),"")</f>
        <v>#REF!</v>
      </c>
      <c r="AK39" s="42" t="e">
        <f>IF(AND(#REF!="Baja",#REF!="Catastrófico"),CONCATENATE("R4C",#REF!),"")</f>
        <v>#REF!</v>
      </c>
      <c r="AL39" s="42" t="e">
        <f>IF(AND(#REF!="Baja",#REF!="Catastrófico"),CONCATENATE("R4C",#REF!),"")</f>
        <v>#REF!</v>
      </c>
      <c r="AM39" s="43" t="e">
        <f>IF(AND(#REF!="Baja",#REF!="Catastrófico"),CONCATENATE("R4C",#REF!),"")</f>
        <v>#REF!</v>
      </c>
      <c r="AN39" s="69"/>
      <c r="AO39" s="1832"/>
      <c r="AP39" s="1833"/>
      <c r="AQ39" s="1833"/>
      <c r="AR39" s="1833"/>
      <c r="AS39" s="1833"/>
      <c r="AT39" s="1834"/>
      <c r="AU39" s="69"/>
      <c r="AV39" s="69"/>
      <c r="AW39" s="69"/>
      <c r="AX39" s="69"/>
      <c r="AY39" s="69"/>
      <c r="AZ39" s="69"/>
      <c r="BA39" s="69"/>
      <c r="BB39" s="69"/>
      <c r="BC39" s="69"/>
      <c r="BD39" s="69"/>
      <c r="BE39" s="69"/>
      <c r="BF39" s="69"/>
      <c r="BG39" s="69"/>
      <c r="BH39" s="69"/>
      <c r="BI39" s="69"/>
      <c r="BJ39" s="69"/>
      <c r="BK39" s="69"/>
      <c r="BL39" s="69"/>
      <c r="BM39" s="69"/>
      <c r="BN39" s="69"/>
      <c r="BO39" s="69"/>
      <c r="BP39" s="69"/>
      <c r="BQ39" s="69"/>
      <c r="BR39" s="69"/>
      <c r="BS39" s="69"/>
      <c r="BT39" s="69"/>
      <c r="BU39" s="69"/>
      <c r="BV39" s="69"/>
      <c r="BW39" s="69"/>
      <c r="BX39" s="69"/>
    </row>
    <row r="40" spans="1:80" ht="15" customHeight="1" x14ac:dyDescent="0.25">
      <c r="A40" s="69"/>
      <c r="B40" s="1760"/>
      <c r="C40" s="1760"/>
      <c r="D40" s="1761"/>
      <c r="E40" s="1801"/>
      <c r="F40" s="1802"/>
      <c r="G40" s="1802"/>
      <c r="H40" s="1802"/>
      <c r="I40" s="1802"/>
      <c r="J40" s="62" t="e">
        <f>IF(AND(#REF!="Baja",#REF!="Leve"),CONCATENATE("R5C",#REF!),"")</f>
        <v>#REF!</v>
      </c>
      <c r="K40" s="63" t="e">
        <f>IF(AND(#REF!="Baja",#REF!="Leve"),CONCATENATE("R5C",#REF!),"")</f>
        <v>#REF!</v>
      </c>
      <c r="L40" s="63" t="e">
        <f>IF(AND(#REF!="Baja",#REF!="Leve"),CONCATENATE("R5C",#REF!),"")</f>
        <v>#REF!</v>
      </c>
      <c r="M40" s="63" t="e">
        <f>IF(AND(#REF!="Baja",#REF!="Leve"),CONCATENATE("R5C",#REF!),"")</f>
        <v>#REF!</v>
      </c>
      <c r="N40" s="63" t="e">
        <f>IF(AND(#REF!="Baja",#REF!="Leve"),CONCATENATE("R5C",#REF!),"")</f>
        <v>#REF!</v>
      </c>
      <c r="O40" s="64" t="e">
        <f>IF(AND(#REF!="Baja",#REF!="Leve"),CONCATENATE("R5C",#REF!),"")</f>
        <v>#REF!</v>
      </c>
      <c r="P40" s="53" t="e">
        <f>IF(AND(#REF!="Baja",#REF!="Menor"),CONCATENATE("R5C",#REF!),"")</f>
        <v>#REF!</v>
      </c>
      <c r="Q40" s="54" t="e">
        <f>IF(AND(#REF!="Baja",#REF!="Menor"),CONCATENATE("R5C",#REF!),"")</f>
        <v>#REF!</v>
      </c>
      <c r="R40" s="54" t="e">
        <f>IF(AND(#REF!="Baja",#REF!="Menor"),CONCATENATE("R5C",#REF!),"")</f>
        <v>#REF!</v>
      </c>
      <c r="S40" s="54" t="e">
        <f>IF(AND(#REF!="Baja",#REF!="Menor"),CONCATENATE("R5C",#REF!),"")</f>
        <v>#REF!</v>
      </c>
      <c r="T40" s="54" t="e">
        <f>IF(AND(#REF!="Baja",#REF!="Menor"),CONCATENATE("R5C",#REF!),"")</f>
        <v>#REF!</v>
      </c>
      <c r="U40" s="55" t="e">
        <f>IF(AND(#REF!="Baja",#REF!="Menor"),CONCATENATE("R5C",#REF!),"")</f>
        <v>#REF!</v>
      </c>
      <c r="V40" s="53" t="e">
        <f>IF(AND(#REF!="Baja",#REF!="Moderado"),CONCATENATE("R5C",#REF!),"")</f>
        <v>#REF!</v>
      </c>
      <c r="W40" s="54" t="e">
        <f>IF(AND(#REF!="Baja",#REF!="Moderado"),CONCATENATE("R5C",#REF!),"")</f>
        <v>#REF!</v>
      </c>
      <c r="X40" s="54" t="e">
        <f>IF(AND(#REF!="Baja",#REF!="Moderado"),CONCATENATE("R5C",#REF!),"")</f>
        <v>#REF!</v>
      </c>
      <c r="Y40" s="54" t="e">
        <f>IF(AND(#REF!="Baja",#REF!="Moderado"),CONCATENATE("R5C",#REF!),"")</f>
        <v>#REF!</v>
      </c>
      <c r="Z40" s="54" t="e">
        <f>IF(AND(#REF!="Baja",#REF!="Moderado"),CONCATENATE("R5C",#REF!),"")</f>
        <v>#REF!</v>
      </c>
      <c r="AA40" s="55" t="e">
        <f>IF(AND(#REF!="Baja",#REF!="Moderado"),CONCATENATE("R5C",#REF!),"")</f>
        <v>#REF!</v>
      </c>
      <c r="AB40" s="38" t="e">
        <f>IF(AND(#REF!="Baja",#REF!="Mayor"),CONCATENATE("R5C",#REF!),"")</f>
        <v>#REF!</v>
      </c>
      <c r="AC40" s="39" t="e">
        <f>IF(AND(#REF!="Baja",#REF!="Mayor"),CONCATENATE("R5C",#REF!),"")</f>
        <v>#REF!</v>
      </c>
      <c r="AD40" s="39" t="e">
        <f>IF(AND(#REF!="Baja",#REF!="Mayor"),CONCATENATE("R5C",#REF!),"")</f>
        <v>#REF!</v>
      </c>
      <c r="AE40" s="39" t="e">
        <f>IF(AND(#REF!="Baja",#REF!="Mayor"),CONCATENATE("R5C",#REF!),"")</f>
        <v>#REF!</v>
      </c>
      <c r="AF40" s="39" t="e">
        <f>IF(AND(#REF!="Baja",#REF!="Mayor"),CONCATENATE("R5C",#REF!),"")</f>
        <v>#REF!</v>
      </c>
      <c r="AG40" s="40" t="e">
        <f>IF(AND(#REF!="Baja",#REF!="Mayor"),CONCATENATE("R5C",#REF!),"")</f>
        <v>#REF!</v>
      </c>
      <c r="AH40" s="41" t="e">
        <f>IF(AND(#REF!="Baja",#REF!="Catastrófico"),CONCATENATE("R5C",#REF!),"")</f>
        <v>#REF!</v>
      </c>
      <c r="AI40" s="42" t="e">
        <f>IF(AND(#REF!="Baja",#REF!="Catastrófico"),CONCATENATE("R5C",#REF!),"")</f>
        <v>#REF!</v>
      </c>
      <c r="AJ40" s="42" t="e">
        <f>IF(AND(#REF!="Baja",#REF!="Catastrófico"),CONCATENATE("R5C",#REF!),"")</f>
        <v>#REF!</v>
      </c>
      <c r="AK40" s="42" t="e">
        <f>IF(AND(#REF!="Baja",#REF!="Catastrófico"),CONCATENATE("R5C",#REF!),"")</f>
        <v>#REF!</v>
      </c>
      <c r="AL40" s="42" t="e">
        <f>IF(AND(#REF!="Baja",#REF!="Catastrófico"),CONCATENATE("R5C",#REF!),"")</f>
        <v>#REF!</v>
      </c>
      <c r="AM40" s="43" t="e">
        <f>IF(AND(#REF!="Baja",#REF!="Catastrófico"),CONCATENATE("R5C",#REF!),"")</f>
        <v>#REF!</v>
      </c>
      <c r="AN40" s="69"/>
      <c r="AO40" s="1832"/>
      <c r="AP40" s="1833"/>
      <c r="AQ40" s="1833"/>
      <c r="AR40" s="1833"/>
      <c r="AS40" s="1833"/>
      <c r="AT40" s="1834"/>
      <c r="AU40" s="69"/>
      <c r="AV40" s="69"/>
      <c r="AW40" s="69"/>
      <c r="AX40" s="69"/>
      <c r="AY40" s="69"/>
      <c r="AZ40" s="69"/>
      <c r="BA40" s="69"/>
      <c r="BB40" s="69"/>
      <c r="BC40" s="69"/>
      <c r="BD40" s="69"/>
      <c r="BE40" s="69"/>
      <c r="BF40" s="69"/>
      <c r="BG40" s="69"/>
      <c r="BH40" s="69"/>
      <c r="BI40" s="69"/>
      <c r="BJ40" s="69"/>
      <c r="BK40" s="69"/>
      <c r="BL40" s="69"/>
      <c r="BM40" s="69"/>
      <c r="BN40" s="69"/>
      <c r="BO40" s="69"/>
      <c r="BP40" s="69"/>
      <c r="BQ40" s="69"/>
      <c r="BR40" s="69"/>
      <c r="BS40" s="69"/>
      <c r="BT40" s="69"/>
      <c r="BU40" s="69"/>
      <c r="BV40" s="69"/>
      <c r="BW40" s="69"/>
      <c r="BX40" s="69"/>
    </row>
    <row r="41" spans="1:80" ht="15" customHeight="1" x14ac:dyDescent="0.25">
      <c r="A41" s="69"/>
      <c r="B41" s="1760"/>
      <c r="C41" s="1760"/>
      <c r="D41" s="1761"/>
      <c r="E41" s="1801"/>
      <c r="F41" s="1802"/>
      <c r="G41" s="1802"/>
      <c r="H41" s="1802"/>
      <c r="I41" s="1802"/>
      <c r="J41" s="62" t="e">
        <f>IF(AND(#REF!="Baja",#REF!="Leve"),CONCATENATE("R6C",#REF!),"")</f>
        <v>#REF!</v>
      </c>
      <c r="K41" s="63" t="e">
        <f>IF(AND(#REF!="Baja",#REF!="Leve"),CONCATENATE("R6C",#REF!),"")</f>
        <v>#REF!</v>
      </c>
      <c r="L41" s="63" t="e">
        <f>IF(AND(#REF!="Baja",#REF!="Leve"),CONCATENATE("R6C",#REF!),"")</f>
        <v>#REF!</v>
      </c>
      <c r="M41" s="63" t="e">
        <f>IF(AND(#REF!="Baja",#REF!="Leve"),CONCATENATE("R6C",#REF!),"")</f>
        <v>#REF!</v>
      </c>
      <c r="N41" s="63" t="e">
        <f>IF(AND(#REF!="Baja",#REF!="Leve"),CONCATENATE("R6C",#REF!),"")</f>
        <v>#REF!</v>
      </c>
      <c r="O41" s="64" t="e">
        <f>IF(AND(#REF!="Baja",#REF!="Leve"),CONCATENATE("R6C",#REF!),"")</f>
        <v>#REF!</v>
      </c>
      <c r="P41" s="53" t="e">
        <f>IF(AND(#REF!="Baja",#REF!="Menor"),CONCATENATE("R6C",#REF!),"")</f>
        <v>#REF!</v>
      </c>
      <c r="Q41" s="54" t="e">
        <f>IF(AND(#REF!="Baja",#REF!="Menor"),CONCATENATE("R6C",#REF!),"")</f>
        <v>#REF!</v>
      </c>
      <c r="R41" s="54" t="e">
        <f>IF(AND(#REF!="Baja",#REF!="Menor"),CONCATENATE("R6C",#REF!),"")</f>
        <v>#REF!</v>
      </c>
      <c r="S41" s="54" t="e">
        <f>IF(AND(#REF!="Baja",#REF!="Menor"),CONCATENATE("R6C",#REF!),"")</f>
        <v>#REF!</v>
      </c>
      <c r="T41" s="54" t="e">
        <f>IF(AND(#REF!="Baja",#REF!="Menor"),CONCATENATE("R6C",#REF!),"")</f>
        <v>#REF!</v>
      </c>
      <c r="U41" s="55" t="e">
        <f>IF(AND(#REF!="Baja",#REF!="Menor"),CONCATENATE("R6C",#REF!),"")</f>
        <v>#REF!</v>
      </c>
      <c r="V41" s="53" t="e">
        <f>IF(AND(#REF!="Baja",#REF!="Moderado"),CONCATENATE("R6C",#REF!),"")</f>
        <v>#REF!</v>
      </c>
      <c r="W41" s="54" t="e">
        <f>IF(AND(#REF!="Baja",#REF!="Moderado"),CONCATENATE("R6C",#REF!),"")</f>
        <v>#REF!</v>
      </c>
      <c r="X41" s="54" t="e">
        <f>IF(AND(#REF!="Baja",#REF!="Moderado"),CONCATENATE("R6C",#REF!),"")</f>
        <v>#REF!</v>
      </c>
      <c r="Y41" s="54" t="e">
        <f>IF(AND(#REF!="Baja",#REF!="Moderado"),CONCATENATE("R6C",#REF!),"")</f>
        <v>#REF!</v>
      </c>
      <c r="Z41" s="54" t="e">
        <f>IF(AND(#REF!="Baja",#REF!="Moderado"),CONCATENATE("R6C",#REF!),"")</f>
        <v>#REF!</v>
      </c>
      <c r="AA41" s="55" t="e">
        <f>IF(AND(#REF!="Baja",#REF!="Moderado"),CONCATENATE("R6C",#REF!),"")</f>
        <v>#REF!</v>
      </c>
      <c r="AB41" s="38" t="e">
        <f>IF(AND(#REF!="Baja",#REF!="Mayor"),CONCATENATE("R6C",#REF!),"")</f>
        <v>#REF!</v>
      </c>
      <c r="AC41" s="39" t="e">
        <f>IF(AND(#REF!="Baja",#REF!="Mayor"),CONCATENATE("R6C",#REF!),"")</f>
        <v>#REF!</v>
      </c>
      <c r="AD41" s="39" t="e">
        <f>IF(AND(#REF!="Baja",#REF!="Mayor"),CONCATENATE("R6C",#REF!),"")</f>
        <v>#REF!</v>
      </c>
      <c r="AE41" s="39" t="e">
        <f>IF(AND(#REF!="Baja",#REF!="Mayor"),CONCATENATE("R6C",#REF!),"")</f>
        <v>#REF!</v>
      </c>
      <c r="AF41" s="39" t="e">
        <f>IF(AND(#REF!="Baja",#REF!="Mayor"),CONCATENATE("R6C",#REF!),"")</f>
        <v>#REF!</v>
      </c>
      <c r="AG41" s="40" t="e">
        <f>IF(AND(#REF!="Baja",#REF!="Mayor"),CONCATENATE("R6C",#REF!),"")</f>
        <v>#REF!</v>
      </c>
      <c r="AH41" s="41" t="e">
        <f>IF(AND(#REF!="Baja",#REF!="Catastrófico"),CONCATENATE("R6C",#REF!),"")</f>
        <v>#REF!</v>
      </c>
      <c r="AI41" s="42" t="e">
        <f>IF(AND(#REF!="Baja",#REF!="Catastrófico"),CONCATENATE("R6C",#REF!),"")</f>
        <v>#REF!</v>
      </c>
      <c r="AJ41" s="42" t="e">
        <f>IF(AND(#REF!="Baja",#REF!="Catastrófico"),CONCATENATE("R6C",#REF!),"")</f>
        <v>#REF!</v>
      </c>
      <c r="AK41" s="42" t="e">
        <f>IF(AND(#REF!="Baja",#REF!="Catastrófico"),CONCATENATE("R6C",#REF!),"")</f>
        <v>#REF!</v>
      </c>
      <c r="AL41" s="42" t="e">
        <f>IF(AND(#REF!="Baja",#REF!="Catastrófico"),CONCATENATE("R6C",#REF!),"")</f>
        <v>#REF!</v>
      </c>
      <c r="AM41" s="43" t="e">
        <f>IF(AND(#REF!="Baja",#REF!="Catastrófico"),CONCATENATE("R6C",#REF!),"")</f>
        <v>#REF!</v>
      </c>
      <c r="AN41" s="69"/>
      <c r="AO41" s="1832"/>
      <c r="AP41" s="1833"/>
      <c r="AQ41" s="1833"/>
      <c r="AR41" s="1833"/>
      <c r="AS41" s="1833"/>
      <c r="AT41" s="1834"/>
      <c r="AU41" s="69"/>
      <c r="AV41" s="69"/>
      <c r="AW41" s="69"/>
      <c r="AX41" s="69"/>
      <c r="AY41" s="69"/>
      <c r="AZ41" s="69"/>
      <c r="BA41" s="69"/>
      <c r="BB41" s="69"/>
      <c r="BC41" s="69"/>
      <c r="BD41" s="69"/>
      <c r="BE41" s="69"/>
      <c r="BF41" s="69"/>
      <c r="BG41" s="69"/>
      <c r="BH41" s="69"/>
      <c r="BI41" s="69"/>
      <c r="BJ41" s="69"/>
      <c r="BK41" s="69"/>
      <c r="BL41" s="69"/>
      <c r="BM41" s="69"/>
      <c r="BN41" s="69"/>
      <c r="BO41" s="69"/>
      <c r="BP41" s="69"/>
      <c r="BQ41" s="69"/>
      <c r="BR41" s="69"/>
      <c r="BS41" s="69"/>
      <c r="BT41" s="69"/>
      <c r="BU41" s="69"/>
      <c r="BV41" s="69"/>
      <c r="BW41" s="69"/>
      <c r="BX41" s="69"/>
    </row>
    <row r="42" spans="1:80" ht="15" customHeight="1" x14ac:dyDescent="0.25">
      <c r="A42" s="69"/>
      <c r="B42" s="1760"/>
      <c r="C42" s="1760"/>
      <c r="D42" s="1761"/>
      <c r="E42" s="1801"/>
      <c r="F42" s="1802"/>
      <c r="G42" s="1802"/>
      <c r="H42" s="1802"/>
      <c r="I42" s="1802"/>
      <c r="J42" s="62" t="e">
        <f>IF(AND(#REF!="Baja",#REF!="Leve"),CONCATENATE("R7C",#REF!),"")</f>
        <v>#REF!</v>
      </c>
      <c r="K42" s="63" t="e">
        <f>IF(AND(#REF!="Baja",#REF!="Leve"),CONCATENATE("R7C",#REF!),"")</f>
        <v>#REF!</v>
      </c>
      <c r="L42" s="63" t="e">
        <f>IF(AND(#REF!="Baja",#REF!="Leve"),CONCATENATE("R7C",#REF!),"")</f>
        <v>#REF!</v>
      </c>
      <c r="M42" s="63" t="e">
        <f>IF(AND(#REF!="Baja",#REF!="Leve"),CONCATENATE("R7C",#REF!),"")</f>
        <v>#REF!</v>
      </c>
      <c r="N42" s="63" t="e">
        <f>IF(AND(#REF!="Baja",#REF!="Leve"),CONCATENATE("R7C",#REF!),"")</f>
        <v>#REF!</v>
      </c>
      <c r="O42" s="64" t="e">
        <f>IF(AND(#REF!="Baja",#REF!="Leve"),CONCATENATE("R7C",#REF!),"")</f>
        <v>#REF!</v>
      </c>
      <c r="P42" s="53" t="e">
        <f>IF(AND(#REF!="Baja",#REF!="Menor"),CONCATENATE("R7C",#REF!),"")</f>
        <v>#REF!</v>
      </c>
      <c r="Q42" s="54" t="e">
        <f>IF(AND(#REF!="Baja",#REF!="Menor"),CONCATENATE("R7C",#REF!),"")</f>
        <v>#REF!</v>
      </c>
      <c r="R42" s="54" t="e">
        <f>IF(AND(#REF!="Baja",#REF!="Menor"),CONCATENATE("R7C",#REF!),"")</f>
        <v>#REF!</v>
      </c>
      <c r="S42" s="54" t="e">
        <f>IF(AND(#REF!="Baja",#REF!="Menor"),CONCATENATE("R7C",#REF!),"")</f>
        <v>#REF!</v>
      </c>
      <c r="T42" s="54" t="e">
        <f>IF(AND(#REF!="Baja",#REF!="Menor"),CONCATENATE("R7C",#REF!),"")</f>
        <v>#REF!</v>
      </c>
      <c r="U42" s="55" t="e">
        <f>IF(AND(#REF!="Baja",#REF!="Menor"),CONCATENATE("R7C",#REF!),"")</f>
        <v>#REF!</v>
      </c>
      <c r="V42" s="53" t="e">
        <f>IF(AND(#REF!="Baja",#REF!="Moderado"),CONCATENATE("R7C",#REF!),"")</f>
        <v>#REF!</v>
      </c>
      <c r="W42" s="54" t="e">
        <f>IF(AND(#REF!="Baja",#REF!="Moderado"),CONCATENATE("R7C",#REF!),"")</f>
        <v>#REF!</v>
      </c>
      <c r="X42" s="54" t="e">
        <f>IF(AND(#REF!="Baja",#REF!="Moderado"),CONCATENATE("R7C",#REF!),"")</f>
        <v>#REF!</v>
      </c>
      <c r="Y42" s="54" t="e">
        <f>IF(AND(#REF!="Baja",#REF!="Moderado"),CONCATENATE("R7C",#REF!),"")</f>
        <v>#REF!</v>
      </c>
      <c r="Z42" s="54" t="e">
        <f>IF(AND(#REF!="Baja",#REF!="Moderado"),CONCATENATE("R7C",#REF!),"")</f>
        <v>#REF!</v>
      </c>
      <c r="AA42" s="55" t="e">
        <f>IF(AND(#REF!="Baja",#REF!="Moderado"),CONCATENATE("R7C",#REF!),"")</f>
        <v>#REF!</v>
      </c>
      <c r="AB42" s="38" t="e">
        <f>IF(AND(#REF!="Baja",#REF!="Mayor"),CONCATENATE("R7C",#REF!),"")</f>
        <v>#REF!</v>
      </c>
      <c r="AC42" s="39" t="e">
        <f>IF(AND(#REF!="Baja",#REF!="Mayor"),CONCATENATE("R7C",#REF!),"")</f>
        <v>#REF!</v>
      </c>
      <c r="AD42" s="39" t="e">
        <f>IF(AND(#REF!="Baja",#REF!="Mayor"),CONCATENATE("R7C",#REF!),"")</f>
        <v>#REF!</v>
      </c>
      <c r="AE42" s="39" t="e">
        <f>IF(AND(#REF!="Baja",#REF!="Mayor"),CONCATENATE("R7C",#REF!),"")</f>
        <v>#REF!</v>
      </c>
      <c r="AF42" s="39" t="e">
        <f>IF(AND(#REF!="Baja",#REF!="Mayor"),CONCATENATE("R7C",#REF!),"")</f>
        <v>#REF!</v>
      </c>
      <c r="AG42" s="40" t="e">
        <f>IF(AND(#REF!="Baja",#REF!="Mayor"),CONCATENATE("R7C",#REF!),"")</f>
        <v>#REF!</v>
      </c>
      <c r="AH42" s="41" t="e">
        <f>IF(AND(#REF!="Baja",#REF!="Catastrófico"),CONCATENATE("R7C",#REF!),"")</f>
        <v>#REF!</v>
      </c>
      <c r="AI42" s="42" t="e">
        <f>IF(AND(#REF!="Baja",#REF!="Catastrófico"),CONCATENATE("R7C",#REF!),"")</f>
        <v>#REF!</v>
      </c>
      <c r="AJ42" s="42" t="e">
        <f>IF(AND(#REF!="Baja",#REF!="Catastrófico"),CONCATENATE("R7C",#REF!),"")</f>
        <v>#REF!</v>
      </c>
      <c r="AK42" s="42" t="e">
        <f>IF(AND(#REF!="Baja",#REF!="Catastrófico"),CONCATENATE("R7C",#REF!),"")</f>
        <v>#REF!</v>
      </c>
      <c r="AL42" s="42" t="e">
        <f>IF(AND(#REF!="Baja",#REF!="Catastrófico"),CONCATENATE("R7C",#REF!),"")</f>
        <v>#REF!</v>
      </c>
      <c r="AM42" s="43" t="e">
        <f>IF(AND(#REF!="Baja",#REF!="Catastrófico"),CONCATENATE("R7C",#REF!),"")</f>
        <v>#REF!</v>
      </c>
      <c r="AN42" s="69"/>
      <c r="AO42" s="1832"/>
      <c r="AP42" s="1833"/>
      <c r="AQ42" s="1833"/>
      <c r="AR42" s="1833"/>
      <c r="AS42" s="1833"/>
      <c r="AT42" s="1834"/>
      <c r="AU42" s="69"/>
      <c r="AV42" s="69"/>
      <c r="AW42" s="69"/>
      <c r="AX42" s="69"/>
      <c r="AY42" s="69"/>
      <c r="AZ42" s="69"/>
      <c r="BA42" s="69"/>
      <c r="BB42" s="69"/>
      <c r="BC42" s="69"/>
      <c r="BD42" s="69"/>
      <c r="BE42" s="69"/>
      <c r="BF42" s="69"/>
      <c r="BG42" s="69"/>
      <c r="BH42" s="69"/>
      <c r="BI42" s="69"/>
      <c r="BJ42" s="69"/>
      <c r="BK42" s="69"/>
      <c r="BL42" s="69"/>
      <c r="BM42" s="69"/>
      <c r="BN42" s="69"/>
      <c r="BO42" s="69"/>
      <c r="BP42" s="69"/>
      <c r="BQ42" s="69"/>
      <c r="BR42" s="69"/>
      <c r="BS42" s="69"/>
      <c r="BT42" s="69"/>
      <c r="BU42" s="69"/>
      <c r="BV42" s="69"/>
      <c r="BW42" s="69"/>
      <c r="BX42" s="69"/>
    </row>
    <row r="43" spans="1:80" ht="15" customHeight="1" x14ac:dyDescent="0.25">
      <c r="A43" s="69"/>
      <c r="B43" s="1760"/>
      <c r="C43" s="1760"/>
      <c r="D43" s="1761"/>
      <c r="E43" s="1801"/>
      <c r="F43" s="1802"/>
      <c r="G43" s="1802"/>
      <c r="H43" s="1802"/>
      <c r="I43" s="1802"/>
      <c r="J43" s="62" t="e">
        <f>IF(AND(#REF!="Baja",#REF!="Leve"),CONCATENATE("R8C",#REF!),"")</f>
        <v>#REF!</v>
      </c>
      <c r="K43" s="63" t="e">
        <f>IF(AND(#REF!="Baja",#REF!="Leve"),CONCATENATE("R8C",#REF!),"")</f>
        <v>#REF!</v>
      </c>
      <c r="L43" s="63" t="e">
        <f>IF(AND(#REF!="Baja",#REF!="Leve"),CONCATENATE("R8C",#REF!),"")</f>
        <v>#REF!</v>
      </c>
      <c r="M43" s="63" t="e">
        <f>IF(AND(#REF!="Baja",#REF!="Leve"),CONCATENATE("R8C",#REF!),"")</f>
        <v>#REF!</v>
      </c>
      <c r="N43" s="63" t="e">
        <f>IF(AND(#REF!="Baja",#REF!="Leve"),CONCATENATE("R8C",#REF!),"")</f>
        <v>#REF!</v>
      </c>
      <c r="O43" s="64" t="e">
        <f>IF(AND(#REF!="Baja",#REF!="Leve"),CONCATENATE("R8C",#REF!),"")</f>
        <v>#REF!</v>
      </c>
      <c r="P43" s="53" t="e">
        <f>IF(AND(#REF!="Baja",#REF!="Menor"),CONCATENATE("R8C",#REF!),"")</f>
        <v>#REF!</v>
      </c>
      <c r="Q43" s="54" t="e">
        <f>IF(AND(#REF!="Baja",#REF!="Menor"),CONCATENATE("R8C",#REF!),"")</f>
        <v>#REF!</v>
      </c>
      <c r="R43" s="54" t="e">
        <f>IF(AND(#REF!="Baja",#REF!="Menor"),CONCATENATE("R8C",#REF!),"")</f>
        <v>#REF!</v>
      </c>
      <c r="S43" s="54" t="e">
        <f>IF(AND(#REF!="Baja",#REF!="Menor"),CONCATENATE("R8C",#REF!),"")</f>
        <v>#REF!</v>
      </c>
      <c r="T43" s="54" t="e">
        <f>IF(AND(#REF!="Baja",#REF!="Menor"),CONCATENATE("R8C",#REF!),"")</f>
        <v>#REF!</v>
      </c>
      <c r="U43" s="55" t="e">
        <f>IF(AND(#REF!="Baja",#REF!="Menor"),CONCATENATE("R8C",#REF!),"")</f>
        <v>#REF!</v>
      </c>
      <c r="V43" s="53" t="e">
        <f>IF(AND(#REF!="Baja",#REF!="Moderado"),CONCATENATE("R8C",#REF!),"")</f>
        <v>#REF!</v>
      </c>
      <c r="W43" s="54" t="e">
        <f>IF(AND(#REF!="Baja",#REF!="Moderado"),CONCATENATE("R8C",#REF!),"")</f>
        <v>#REF!</v>
      </c>
      <c r="X43" s="54" t="e">
        <f>IF(AND(#REF!="Baja",#REF!="Moderado"),CONCATENATE("R8C",#REF!),"")</f>
        <v>#REF!</v>
      </c>
      <c r="Y43" s="54" t="e">
        <f>IF(AND(#REF!="Baja",#REF!="Moderado"),CONCATENATE("R8C",#REF!),"")</f>
        <v>#REF!</v>
      </c>
      <c r="Z43" s="54" t="e">
        <f>IF(AND(#REF!="Baja",#REF!="Moderado"),CONCATENATE("R8C",#REF!),"")</f>
        <v>#REF!</v>
      </c>
      <c r="AA43" s="55" t="e">
        <f>IF(AND(#REF!="Baja",#REF!="Moderado"),CONCATENATE("R8C",#REF!),"")</f>
        <v>#REF!</v>
      </c>
      <c r="AB43" s="38" t="e">
        <f>IF(AND(#REF!="Baja",#REF!="Mayor"),CONCATENATE("R8C",#REF!),"")</f>
        <v>#REF!</v>
      </c>
      <c r="AC43" s="39" t="e">
        <f>IF(AND(#REF!="Baja",#REF!="Mayor"),CONCATENATE("R8C",#REF!),"")</f>
        <v>#REF!</v>
      </c>
      <c r="AD43" s="39" t="e">
        <f>IF(AND(#REF!="Baja",#REF!="Mayor"),CONCATENATE("R8C",#REF!),"")</f>
        <v>#REF!</v>
      </c>
      <c r="AE43" s="39" t="e">
        <f>IF(AND(#REF!="Baja",#REF!="Mayor"),CONCATENATE("R8C",#REF!),"")</f>
        <v>#REF!</v>
      </c>
      <c r="AF43" s="39" t="e">
        <f>IF(AND(#REF!="Baja",#REF!="Mayor"),CONCATENATE("R8C",#REF!),"")</f>
        <v>#REF!</v>
      </c>
      <c r="AG43" s="40" t="e">
        <f>IF(AND(#REF!="Baja",#REF!="Mayor"),CONCATENATE("R8C",#REF!),"")</f>
        <v>#REF!</v>
      </c>
      <c r="AH43" s="41" t="e">
        <f>IF(AND(#REF!="Baja",#REF!="Catastrófico"),CONCATENATE("R8C",#REF!),"")</f>
        <v>#REF!</v>
      </c>
      <c r="AI43" s="42" t="e">
        <f>IF(AND(#REF!="Baja",#REF!="Catastrófico"),CONCATENATE("R8C",#REF!),"")</f>
        <v>#REF!</v>
      </c>
      <c r="AJ43" s="42" t="e">
        <f>IF(AND(#REF!="Baja",#REF!="Catastrófico"),CONCATENATE("R8C",#REF!),"")</f>
        <v>#REF!</v>
      </c>
      <c r="AK43" s="42" t="e">
        <f>IF(AND(#REF!="Baja",#REF!="Catastrófico"),CONCATENATE("R8C",#REF!),"")</f>
        <v>#REF!</v>
      </c>
      <c r="AL43" s="42" t="e">
        <f>IF(AND(#REF!="Baja",#REF!="Catastrófico"),CONCATENATE("R8C",#REF!),"")</f>
        <v>#REF!</v>
      </c>
      <c r="AM43" s="43" t="e">
        <f>IF(AND(#REF!="Baja",#REF!="Catastrófico"),CONCATENATE("R8C",#REF!),"")</f>
        <v>#REF!</v>
      </c>
      <c r="AN43" s="69"/>
      <c r="AO43" s="1832"/>
      <c r="AP43" s="1833"/>
      <c r="AQ43" s="1833"/>
      <c r="AR43" s="1833"/>
      <c r="AS43" s="1833"/>
      <c r="AT43" s="1834"/>
      <c r="AU43" s="69"/>
      <c r="AV43" s="69"/>
      <c r="AW43" s="69"/>
      <c r="AX43" s="69"/>
      <c r="AY43" s="69"/>
      <c r="AZ43" s="69"/>
      <c r="BA43" s="69"/>
      <c r="BB43" s="69"/>
      <c r="BC43" s="69"/>
      <c r="BD43" s="69"/>
      <c r="BE43" s="69"/>
      <c r="BF43" s="69"/>
      <c r="BG43" s="69"/>
      <c r="BH43" s="69"/>
      <c r="BI43" s="69"/>
      <c r="BJ43" s="69"/>
      <c r="BK43" s="69"/>
      <c r="BL43" s="69"/>
      <c r="BM43" s="69"/>
      <c r="BN43" s="69"/>
      <c r="BO43" s="69"/>
      <c r="BP43" s="69"/>
      <c r="BQ43" s="69"/>
      <c r="BR43" s="69"/>
      <c r="BS43" s="69"/>
      <c r="BT43" s="69"/>
      <c r="BU43" s="69"/>
      <c r="BV43" s="69"/>
      <c r="BW43" s="69"/>
      <c r="BX43" s="69"/>
    </row>
    <row r="44" spans="1:80" ht="15" customHeight="1" x14ac:dyDescent="0.25">
      <c r="A44" s="69"/>
      <c r="B44" s="1760"/>
      <c r="C44" s="1760"/>
      <c r="D44" s="1761"/>
      <c r="E44" s="1801"/>
      <c r="F44" s="1802"/>
      <c r="G44" s="1802"/>
      <c r="H44" s="1802"/>
      <c r="I44" s="1802"/>
      <c r="J44" s="62" t="e">
        <f>IF(AND(#REF!="Baja",#REF!="Leve"),CONCATENATE("R9C",#REF!),"")</f>
        <v>#REF!</v>
      </c>
      <c r="K44" s="63" t="e">
        <f>IF(AND(#REF!="Baja",#REF!="Leve"),CONCATENATE("R9C",#REF!),"")</f>
        <v>#REF!</v>
      </c>
      <c r="L44" s="63" t="e">
        <f>IF(AND(#REF!="Baja",#REF!="Leve"),CONCATENATE("R9C",#REF!),"")</f>
        <v>#REF!</v>
      </c>
      <c r="M44" s="63" t="e">
        <f>IF(AND(#REF!="Baja",#REF!="Leve"),CONCATENATE("R9C",#REF!),"")</f>
        <v>#REF!</v>
      </c>
      <c r="N44" s="63" t="e">
        <f>IF(AND(#REF!="Baja",#REF!="Leve"),CONCATENATE("R9C",#REF!),"")</f>
        <v>#REF!</v>
      </c>
      <c r="O44" s="64" t="e">
        <f>IF(AND(#REF!="Baja",#REF!="Leve"),CONCATENATE("R9C",#REF!),"")</f>
        <v>#REF!</v>
      </c>
      <c r="P44" s="53" t="e">
        <f>IF(AND(#REF!="Baja",#REF!="Menor"),CONCATENATE("R9C",#REF!),"")</f>
        <v>#REF!</v>
      </c>
      <c r="Q44" s="54" t="e">
        <f>IF(AND(#REF!="Baja",#REF!="Menor"),CONCATENATE("R9C",#REF!),"")</f>
        <v>#REF!</v>
      </c>
      <c r="R44" s="54" t="e">
        <f>IF(AND(#REF!="Baja",#REF!="Menor"),CONCATENATE("R9C",#REF!),"")</f>
        <v>#REF!</v>
      </c>
      <c r="S44" s="54" t="e">
        <f>IF(AND(#REF!="Baja",#REF!="Menor"),CONCATENATE("R9C",#REF!),"")</f>
        <v>#REF!</v>
      </c>
      <c r="T44" s="54" t="e">
        <f>IF(AND(#REF!="Baja",#REF!="Menor"),CONCATENATE("R9C",#REF!),"")</f>
        <v>#REF!</v>
      </c>
      <c r="U44" s="55" t="e">
        <f>IF(AND(#REF!="Baja",#REF!="Menor"),CONCATENATE("R9C",#REF!),"")</f>
        <v>#REF!</v>
      </c>
      <c r="V44" s="53" t="e">
        <f>IF(AND(#REF!="Baja",#REF!="Moderado"),CONCATENATE("R9C",#REF!),"")</f>
        <v>#REF!</v>
      </c>
      <c r="W44" s="54" t="e">
        <f>IF(AND(#REF!="Baja",#REF!="Moderado"),CONCATENATE("R9C",#REF!),"")</f>
        <v>#REF!</v>
      </c>
      <c r="X44" s="54" t="e">
        <f>IF(AND(#REF!="Baja",#REF!="Moderado"),CONCATENATE("R9C",#REF!),"")</f>
        <v>#REF!</v>
      </c>
      <c r="Y44" s="54" t="e">
        <f>IF(AND(#REF!="Baja",#REF!="Moderado"),CONCATENATE("R9C",#REF!),"")</f>
        <v>#REF!</v>
      </c>
      <c r="Z44" s="54" t="e">
        <f>IF(AND(#REF!="Baja",#REF!="Moderado"),CONCATENATE("R9C",#REF!),"")</f>
        <v>#REF!</v>
      </c>
      <c r="AA44" s="55" t="e">
        <f>IF(AND(#REF!="Baja",#REF!="Moderado"),CONCATENATE("R9C",#REF!),"")</f>
        <v>#REF!</v>
      </c>
      <c r="AB44" s="38" t="e">
        <f>IF(AND(#REF!="Baja",#REF!="Mayor"),CONCATENATE("R9C",#REF!),"")</f>
        <v>#REF!</v>
      </c>
      <c r="AC44" s="39" t="e">
        <f>IF(AND(#REF!="Baja",#REF!="Mayor"),CONCATENATE("R9C",#REF!),"")</f>
        <v>#REF!</v>
      </c>
      <c r="AD44" s="39" t="e">
        <f>IF(AND(#REF!="Baja",#REF!="Mayor"),CONCATENATE("R9C",#REF!),"")</f>
        <v>#REF!</v>
      </c>
      <c r="AE44" s="39" t="e">
        <f>IF(AND(#REF!="Baja",#REF!="Mayor"),CONCATENATE("R9C",#REF!),"")</f>
        <v>#REF!</v>
      </c>
      <c r="AF44" s="39" t="e">
        <f>IF(AND(#REF!="Baja",#REF!="Mayor"),CONCATENATE("R9C",#REF!),"")</f>
        <v>#REF!</v>
      </c>
      <c r="AG44" s="40" t="e">
        <f>IF(AND(#REF!="Baja",#REF!="Mayor"),CONCATENATE("R9C",#REF!),"")</f>
        <v>#REF!</v>
      </c>
      <c r="AH44" s="41" t="e">
        <f>IF(AND(#REF!="Baja",#REF!="Catastrófico"),CONCATENATE("R9C",#REF!),"")</f>
        <v>#REF!</v>
      </c>
      <c r="AI44" s="42" t="e">
        <f>IF(AND(#REF!="Baja",#REF!="Catastrófico"),CONCATENATE("R9C",#REF!),"")</f>
        <v>#REF!</v>
      </c>
      <c r="AJ44" s="42" t="e">
        <f>IF(AND(#REF!="Baja",#REF!="Catastrófico"),CONCATENATE("R9C",#REF!),"")</f>
        <v>#REF!</v>
      </c>
      <c r="AK44" s="42" t="e">
        <f>IF(AND(#REF!="Baja",#REF!="Catastrófico"),CONCATENATE("R9C",#REF!),"")</f>
        <v>#REF!</v>
      </c>
      <c r="AL44" s="42" t="e">
        <f>IF(AND(#REF!="Baja",#REF!="Catastrófico"),CONCATENATE("R9C",#REF!),"")</f>
        <v>#REF!</v>
      </c>
      <c r="AM44" s="43" t="e">
        <f>IF(AND(#REF!="Baja",#REF!="Catastrófico"),CONCATENATE("R9C",#REF!),"")</f>
        <v>#REF!</v>
      </c>
      <c r="AN44" s="69"/>
      <c r="AO44" s="1832"/>
      <c r="AP44" s="1833"/>
      <c r="AQ44" s="1833"/>
      <c r="AR44" s="1833"/>
      <c r="AS44" s="1833"/>
      <c r="AT44" s="1834"/>
      <c r="AU44" s="69"/>
      <c r="AV44" s="69"/>
      <c r="AW44" s="69"/>
      <c r="AX44" s="69"/>
      <c r="AY44" s="69"/>
      <c r="AZ44" s="69"/>
      <c r="BA44" s="69"/>
      <c r="BB44" s="69"/>
      <c r="BC44" s="69"/>
      <c r="BD44" s="69"/>
      <c r="BE44" s="69"/>
      <c r="BF44" s="69"/>
      <c r="BG44" s="69"/>
      <c r="BH44" s="69"/>
      <c r="BI44" s="69"/>
      <c r="BJ44" s="69"/>
      <c r="BK44" s="69"/>
      <c r="BL44" s="69"/>
      <c r="BM44" s="69"/>
      <c r="BN44" s="69"/>
      <c r="BO44" s="69"/>
      <c r="BP44" s="69"/>
      <c r="BQ44" s="69"/>
      <c r="BR44" s="69"/>
      <c r="BS44" s="69"/>
      <c r="BT44" s="69"/>
      <c r="BU44" s="69"/>
      <c r="BV44" s="69"/>
      <c r="BW44" s="69"/>
      <c r="BX44" s="69"/>
    </row>
    <row r="45" spans="1:80" ht="15.75" customHeight="1" thickBot="1" x14ac:dyDescent="0.3">
      <c r="A45" s="69"/>
      <c r="B45" s="1760"/>
      <c r="C45" s="1760"/>
      <c r="D45" s="1761"/>
      <c r="E45" s="1804"/>
      <c r="F45" s="1805"/>
      <c r="G45" s="1805"/>
      <c r="H45" s="1805"/>
      <c r="I45" s="1805"/>
      <c r="J45" s="65" t="e">
        <f>IF(AND(#REF!="Baja",#REF!="Leve"),CONCATENATE("R10C",#REF!),"")</f>
        <v>#REF!</v>
      </c>
      <c r="K45" s="66" t="e">
        <f>IF(AND(#REF!="Baja",#REF!="Leve"),CONCATENATE("R10C",#REF!),"")</f>
        <v>#REF!</v>
      </c>
      <c r="L45" s="66" t="e">
        <f>IF(AND(#REF!="Baja",#REF!="Leve"),CONCATENATE("R10C",#REF!),"")</f>
        <v>#REF!</v>
      </c>
      <c r="M45" s="66" t="e">
        <f>IF(AND(#REF!="Baja",#REF!="Leve"),CONCATENATE("R10C",#REF!),"")</f>
        <v>#REF!</v>
      </c>
      <c r="N45" s="66" t="e">
        <f>IF(AND(#REF!="Baja",#REF!="Leve"),CONCATENATE("R10C",#REF!),"")</f>
        <v>#REF!</v>
      </c>
      <c r="O45" s="67" t="e">
        <f>IF(AND(#REF!="Baja",#REF!="Leve"),CONCATENATE("R10C",#REF!),"")</f>
        <v>#REF!</v>
      </c>
      <c r="P45" s="53" t="e">
        <f>IF(AND(#REF!="Baja",#REF!="Menor"),CONCATENATE("R10C",#REF!),"")</f>
        <v>#REF!</v>
      </c>
      <c r="Q45" s="54" t="e">
        <f>IF(AND(#REF!="Baja",#REF!="Menor"),CONCATENATE("R10C",#REF!),"")</f>
        <v>#REF!</v>
      </c>
      <c r="R45" s="54" t="e">
        <f>IF(AND(#REF!="Baja",#REF!="Menor"),CONCATENATE("R10C",#REF!),"")</f>
        <v>#REF!</v>
      </c>
      <c r="S45" s="54" t="e">
        <f>IF(AND(#REF!="Baja",#REF!="Menor"),CONCATENATE("R10C",#REF!),"")</f>
        <v>#REF!</v>
      </c>
      <c r="T45" s="54" t="e">
        <f>IF(AND(#REF!="Baja",#REF!="Menor"),CONCATENATE("R10C",#REF!),"")</f>
        <v>#REF!</v>
      </c>
      <c r="U45" s="55" t="e">
        <f>IF(AND(#REF!="Baja",#REF!="Menor"),CONCATENATE("R10C",#REF!),"")</f>
        <v>#REF!</v>
      </c>
      <c r="V45" s="56" t="e">
        <f>IF(AND(#REF!="Baja",#REF!="Moderado"),CONCATENATE("R10C",#REF!),"")</f>
        <v>#REF!</v>
      </c>
      <c r="W45" s="57" t="e">
        <f>IF(AND(#REF!="Baja",#REF!="Moderado"),CONCATENATE("R10C",#REF!),"")</f>
        <v>#REF!</v>
      </c>
      <c r="X45" s="57" t="e">
        <f>IF(AND(#REF!="Baja",#REF!="Moderado"),CONCATENATE("R10C",#REF!),"")</f>
        <v>#REF!</v>
      </c>
      <c r="Y45" s="57" t="e">
        <f>IF(AND(#REF!="Baja",#REF!="Moderado"),CONCATENATE("R10C",#REF!),"")</f>
        <v>#REF!</v>
      </c>
      <c r="Z45" s="57" t="e">
        <f>IF(AND(#REF!="Baja",#REF!="Moderado"),CONCATENATE("R10C",#REF!),"")</f>
        <v>#REF!</v>
      </c>
      <c r="AA45" s="58" t="e">
        <f>IF(AND(#REF!="Baja",#REF!="Moderado"),CONCATENATE("R10C",#REF!),"")</f>
        <v>#REF!</v>
      </c>
      <c r="AB45" s="44" t="e">
        <f>IF(AND(#REF!="Baja",#REF!="Mayor"),CONCATENATE("R10C",#REF!),"")</f>
        <v>#REF!</v>
      </c>
      <c r="AC45" s="45" t="e">
        <f>IF(AND(#REF!="Baja",#REF!="Mayor"),CONCATENATE("R10C",#REF!),"")</f>
        <v>#REF!</v>
      </c>
      <c r="AD45" s="45" t="e">
        <f>IF(AND(#REF!="Baja",#REF!="Mayor"),CONCATENATE("R10C",#REF!),"")</f>
        <v>#REF!</v>
      </c>
      <c r="AE45" s="45" t="e">
        <f>IF(AND(#REF!="Baja",#REF!="Mayor"),CONCATENATE("R10C",#REF!),"")</f>
        <v>#REF!</v>
      </c>
      <c r="AF45" s="45" t="e">
        <f>IF(AND(#REF!="Baja",#REF!="Mayor"),CONCATENATE("R10C",#REF!),"")</f>
        <v>#REF!</v>
      </c>
      <c r="AG45" s="46" t="e">
        <f>IF(AND(#REF!="Baja",#REF!="Mayor"),CONCATENATE("R10C",#REF!),"")</f>
        <v>#REF!</v>
      </c>
      <c r="AH45" s="47" t="e">
        <f>IF(AND(#REF!="Baja",#REF!="Catastrófico"),CONCATENATE("R10C",#REF!),"")</f>
        <v>#REF!</v>
      </c>
      <c r="AI45" s="48" t="e">
        <f>IF(AND(#REF!="Baja",#REF!="Catastrófico"),CONCATENATE("R10C",#REF!),"")</f>
        <v>#REF!</v>
      </c>
      <c r="AJ45" s="48" t="e">
        <f>IF(AND(#REF!="Baja",#REF!="Catastrófico"),CONCATENATE("R10C",#REF!),"")</f>
        <v>#REF!</v>
      </c>
      <c r="AK45" s="48" t="e">
        <f>IF(AND(#REF!="Baja",#REF!="Catastrófico"),CONCATENATE("R10C",#REF!),"")</f>
        <v>#REF!</v>
      </c>
      <c r="AL45" s="48" t="e">
        <f>IF(AND(#REF!="Baja",#REF!="Catastrófico"),CONCATENATE("R10C",#REF!),"")</f>
        <v>#REF!</v>
      </c>
      <c r="AM45" s="49" t="e">
        <f>IF(AND(#REF!="Baja",#REF!="Catastrófico"),CONCATENATE("R10C",#REF!),"")</f>
        <v>#REF!</v>
      </c>
      <c r="AN45" s="69"/>
      <c r="AO45" s="1835"/>
      <c r="AP45" s="1836"/>
      <c r="AQ45" s="1836"/>
      <c r="AR45" s="1836"/>
      <c r="AS45" s="1836"/>
      <c r="AT45" s="1837"/>
    </row>
    <row r="46" spans="1:80" ht="21" customHeight="1" x14ac:dyDescent="0.35">
      <c r="A46" s="69"/>
      <c r="B46" s="1760"/>
      <c r="C46" s="1760"/>
      <c r="D46" s="1761"/>
      <c r="E46" s="1798" t="s">
        <v>749</v>
      </c>
      <c r="F46" s="1799"/>
      <c r="G46" s="1799"/>
      <c r="H46" s="1799"/>
      <c r="I46" s="1800"/>
      <c r="J46" s="59" t="e">
        <f>IF(AND(#REF!="Muy Baja",#REF!="Leve"),CONCATENATE("R1C",#REF!),"")</f>
        <v>#REF!</v>
      </c>
      <c r="K46" s="60" t="e">
        <f>IF(AND(#REF!="Muy Baja",#REF!="Leve"),CONCATENATE("R1C",#REF!),"")</f>
        <v>#REF!</v>
      </c>
      <c r="L46" s="60" t="e">
        <f>IF(AND(#REF!="Muy Baja",#REF!="Leve"),CONCATENATE("R1C",#REF!),"")</f>
        <v>#REF!</v>
      </c>
      <c r="M46" s="60" t="e">
        <f>IF(AND(#REF!="Muy Baja",#REF!="Leve"),CONCATENATE("R1C",#REF!),"")</f>
        <v>#REF!</v>
      </c>
      <c r="N46" s="60" t="e">
        <f>IF(AND(#REF!="Muy Baja",#REF!="Leve"),CONCATENATE("R1C",#REF!),"")</f>
        <v>#REF!</v>
      </c>
      <c r="O46" s="61" t="e">
        <f>IF(AND(#REF!="Muy Baja",#REF!="Leve"),CONCATENATE("R1C",#REF!),"")</f>
        <v>#REF!</v>
      </c>
      <c r="P46" s="59" t="e">
        <f>IF(AND(#REF!="Muy Baja",#REF!="Menor"),CONCATENATE("R1C",#REF!),"")</f>
        <v>#REF!</v>
      </c>
      <c r="Q46" s="60" t="e">
        <f>IF(AND(#REF!="Muy Baja",#REF!="Menor"),CONCATENATE("R1C",#REF!),"")</f>
        <v>#REF!</v>
      </c>
      <c r="R46" s="60" t="e">
        <f>IF(AND(#REF!="Muy Baja",#REF!="Menor"),CONCATENATE("R1C",#REF!),"")</f>
        <v>#REF!</v>
      </c>
      <c r="S46" s="60" t="e">
        <f>IF(AND(#REF!="Muy Baja",#REF!="Menor"),CONCATENATE("R1C",#REF!),"")</f>
        <v>#REF!</v>
      </c>
      <c r="T46" s="60" t="e">
        <f>IF(AND(#REF!="Muy Baja",#REF!="Menor"),CONCATENATE("R1C",#REF!),"")</f>
        <v>#REF!</v>
      </c>
      <c r="U46" s="61" t="e">
        <f>IF(AND(#REF!="Muy Baja",#REF!="Menor"),CONCATENATE("R1C",#REF!),"")</f>
        <v>#REF!</v>
      </c>
      <c r="V46" s="50" t="e">
        <f>IF(AND(#REF!="Muy Baja",#REF!="Moderado"),CONCATENATE("R1C",#REF!),"")</f>
        <v>#REF!</v>
      </c>
      <c r="W46" s="68" t="e">
        <f>IF(AND(#REF!="Muy Baja",#REF!="Moderado"),CONCATENATE("R1C",#REF!),"")</f>
        <v>#REF!</v>
      </c>
      <c r="X46" s="51" t="e">
        <f>IF(AND(#REF!="Muy Baja",#REF!="Moderado"),CONCATENATE("R1C",#REF!),"")</f>
        <v>#REF!</v>
      </c>
      <c r="Y46" s="51" t="e">
        <f>IF(AND(#REF!="Muy Baja",#REF!="Moderado"),CONCATENATE("R1C",#REF!),"")</f>
        <v>#REF!</v>
      </c>
      <c r="Z46" s="51" t="e">
        <f>IF(AND(#REF!="Muy Baja",#REF!="Moderado"),CONCATENATE("R1C",#REF!),"")</f>
        <v>#REF!</v>
      </c>
      <c r="AA46" s="52" t="e">
        <f>IF(AND(#REF!="Muy Baja",#REF!="Moderado"),CONCATENATE("R1C",#REF!),"")</f>
        <v>#REF!</v>
      </c>
      <c r="AB46" s="32" t="e">
        <f>IF(AND(#REF!="Muy Baja",#REF!="Mayor"),CONCATENATE("R1C",#REF!),"")</f>
        <v>#REF!</v>
      </c>
      <c r="AC46" s="33" t="e">
        <f>IF(AND(#REF!="Muy Baja",#REF!="Mayor"),CONCATENATE("R1C",#REF!),"")</f>
        <v>#REF!</v>
      </c>
      <c r="AD46" s="33" t="e">
        <f>IF(AND(#REF!="Muy Baja",#REF!="Mayor"),CONCATENATE("R1C",#REF!),"")</f>
        <v>#REF!</v>
      </c>
      <c r="AE46" s="33" t="e">
        <f>IF(AND(#REF!="Muy Baja",#REF!="Mayor"),CONCATENATE("R1C",#REF!),"")</f>
        <v>#REF!</v>
      </c>
      <c r="AF46" s="33" t="e">
        <f>IF(AND(#REF!="Muy Baja",#REF!="Mayor"),CONCATENATE("R1C",#REF!),"")</f>
        <v>#REF!</v>
      </c>
      <c r="AG46" s="34" t="e">
        <f>IF(AND(#REF!="Muy Baja",#REF!="Mayor"),CONCATENATE("R1C",#REF!),"")</f>
        <v>#REF!</v>
      </c>
      <c r="AH46" s="35" t="e">
        <f>IF(AND(#REF!="Muy Baja",#REF!="Catastrófico"),CONCATENATE("R1C",#REF!),"")</f>
        <v>#REF!</v>
      </c>
      <c r="AI46" s="36" t="e">
        <f>IF(AND(#REF!="Muy Baja",#REF!="Catastrófico"),CONCATENATE("R1C",#REF!),"")</f>
        <v>#REF!</v>
      </c>
      <c r="AJ46" s="36" t="e">
        <f>IF(AND(#REF!="Muy Baja",#REF!="Catastrófico"),CONCATENATE("R1C",#REF!),"")</f>
        <v>#REF!</v>
      </c>
      <c r="AK46" s="36" t="e">
        <f>IF(AND(#REF!="Muy Baja",#REF!="Catastrófico"),CONCATENATE("R1C",#REF!),"")</f>
        <v>#REF!</v>
      </c>
      <c r="AL46" s="36" t="e">
        <f>IF(AND(#REF!="Muy Baja",#REF!="Catastrófico"),CONCATENATE("R1C",#REF!),"")</f>
        <v>#REF!</v>
      </c>
      <c r="AM46" s="37" t="e">
        <f>IF(AND(#REF!="Muy Baja",#REF!="Catastrófico"),CONCATENATE("R1C",#REF!),"")</f>
        <v>#REF!</v>
      </c>
      <c r="AN46" s="69"/>
      <c r="AO46" s="69"/>
      <c r="AP46" s="69"/>
      <c r="AQ46" s="69"/>
      <c r="AR46" s="69"/>
      <c r="AS46" s="69"/>
      <c r="AT46" s="69"/>
      <c r="AU46" s="69"/>
      <c r="AV46" s="69"/>
      <c r="AW46" s="69"/>
      <c r="AX46" s="69"/>
      <c r="AY46" s="69"/>
      <c r="AZ46" s="69"/>
      <c r="BA46" s="69"/>
      <c r="BB46" s="69"/>
      <c r="BC46" s="69"/>
      <c r="BD46" s="69"/>
      <c r="BE46" s="69"/>
      <c r="BF46" s="69"/>
      <c r="BG46" s="69"/>
      <c r="BH46" s="69"/>
      <c r="BI46" s="69"/>
      <c r="BJ46" s="69"/>
      <c r="BK46" s="69"/>
      <c r="BL46" s="69"/>
      <c r="BM46" s="69"/>
      <c r="BN46" s="69"/>
      <c r="BO46" s="69"/>
      <c r="BP46" s="69"/>
      <c r="BQ46" s="69"/>
      <c r="BR46" s="69"/>
      <c r="BS46" s="69"/>
      <c r="BT46" s="69"/>
      <c r="BU46" s="69"/>
      <c r="BV46" s="69"/>
      <c r="BW46" s="69"/>
      <c r="BX46" s="69"/>
      <c r="BY46" s="69"/>
      <c r="BZ46" s="69"/>
      <c r="CA46" s="69"/>
      <c r="CB46" s="69"/>
    </row>
    <row r="47" spans="1:80" ht="21" customHeight="1" x14ac:dyDescent="0.25">
      <c r="A47" s="69"/>
      <c r="B47" s="1760"/>
      <c r="C47" s="1760"/>
      <c r="D47" s="1761"/>
      <c r="E47" s="1817"/>
      <c r="F47" s="1802"/>
      <c r="G47" s="1802"/>
      <c r="H47" s="1802"/>
      <c r="I47" s="1803"/>
      <c r="J47" s="62" t="e">
        <f>IF(AND(#REF!="Muy Baja",#REF!="Leve"),CONCATENATE("R2C",#REF!),"")</f>
        <v>#REF!</v>
      </c>
      <c r="K47" s="63" t="e">
        <f>IF(AND(#REF!="Muy Baja",#REF!="Leve"),CONCATENATE("R2C",#REF!),"")</f>
        <v>#REF!</v>
      </c>
      <c r="L47" s="63" t="e">
        <f>IF(AND(#REF!="Muy Baja",#REF!="Leve"),CONCATENATE("R2C",#REF!),"")</f>
        <v>#REF!</v>
      </c>
      <c r="M47" s="63" t="e">
        <f>IF(AND(#REF!="Muy Baja",#REF!="Leve"),CONCATENATE("R2C",#REF!),"")</f>
        <v>#REF!</v>
      </c>
      <c r="N47" s="63" t="e">
        <f>IF(AND(#REF!="Muy Baja",#REF!="Leve"),CONCATENATE("R2C",#REF!),"")</f>
        <v>#REF!</v>
      </c>
      <c r="O47" s="64" t="e">
        <f>IF(AND(#REF!="Muy Baja",#REF!="Leve"),CONCATENATE("R2C",#REF!),"")</f>
        <v>#REF!</v>
      </c>
      <c r="P47" s="62" t="e">
        <f>IF(AND(#REF!="Muy Baja",#REF!="Menor"),CONCATENATE("R2C",#REF!),"")</f>
        <v>#REF!</v>
      </c>
      <c r="Q47" s="63" t="e">
        <f>IF(AND(#REF!="Muy Baja",#REF!="Menor"),CONCATENATE("R2C",#REF!),"")</f>
        <v>#REF!</v>
      </c>
      <c r="R47" s="63" t="e">
        <f>IF(AND(#REF!="Muy Baja",#REF!="Menor"),CONCATENATE("R2C",#REF!),"")</f>
        <v>#REF!</v>
      </c>
      <c r="S47" s="63" t="e">
        <f>IF(AND(#REF!="Muy Baja",#REF!="Menor"),CONCATENATE("R2C",#REF!),"")</f>
        <v>#REF!</v>
      </c>
      <c r="T47" s="63" t="e">
        <f>IF(AND(#REF!="Muy Baja",#REF!="Menor"),CONCATENATE("R2C",#REF!),"")</f>
        <v>#REF!</v>
      </c>
      <c r="U47" s="64" t="e">
        <f>IF(AND(#REF!="Muy Baja",#REF!="Menor"),CONCATENATE("R2C",#REF!),"")</f>
        <v>#REF!</v>
      </c>
      <c r="V47" s="53" t="e">
        <f>IF(AND(#REF!="Muy Baja",#REF!="Moderado"),CONCATENATE("R2C",#REF!),"")</f>
        <v>#REF!</v>
      </c>
      <c r="W47" s="54" t="e">
        <f>IF(AND(#REF!="Muy Baja",#REF!="Moderado"),CONCATENATE("R2C",#REF!),"")</f>
        <v>#REF!</v>
      </c>
      <c r="X47" s="54" t="e">
        <f>IF(AND(#REF!="Muy Baja",#REF!="Moderado"),CONCATENATE("R2C",#REF!),"")</f>
        <v>#REF!</v>
      </c>
      <c r="Y47" s="54" t="e">
        <f>IF(AND(#REF!="Muy Baja",#REF!="Moderado"),CONCATENATE("R2C",#REF!),"")</f>
        <v>#REF!</v>
      </c>
      <c r="Z47" s="54" t="e">
        <f>IF(AND(#REF!="Muy Baja",#REF!="Moderado"),CONCATENATE("R2C",#REF!),"")</f>
        <v>#REF!</v>
      </c>
      <c r="AA47" s="55" t="e">
        <f>IF(AND(#REF!="Muy Baja",#REF!="Moderado"),CONCATENATE("R2C",#REF!),"")</f>
        <v>#REF!</v>
      </c>
      <c r="AB47" s="38" t="e">
        <f>IF(AND(#REF!="Muy Baja",#REF!="Mayor"),CONCATENATE("R2C",#REF!),"")</f>
        <v>#REF!</v>
      </c>
      <c r="AC47" s="39" t="e">
        <f>IF(AND(#REF!="Muy Baja",#REF!="Mayor"),CONCATENATE("R2C",#REF!),"")</f>
        <v>#REF!</v>
      </c>
      <c r="AD47" s="39" t="e">
        <f>IF(AND(#REF!="Muy Baja",#REF!="Mayor"),CONCATENATE("R2C",#REF!),"")</f>
        <v>#REF!</v>
      </c>
      <c r="AE47" s="39" t="e">
        <f>IF(AND(#REF!="Muy Baja",#REF!="Mayor"),CONCATENATE("R2C",#REF!),"")</f>
        <v>#REF!</v>
      </c>
      <c r="AF47" s="39" t="e">
        <f>IF(AND(#REF!="Muy Baja",#REF!="Mayor"),CONCATENATE("R2C",#REF!),"")</f>
        <v>#REF!</v>
      </c>
      <c r="AG47" s="40" t="e">
        <f>IF(AND(#REF!="Muy Baja",#REF!="Mayor"),CONCATENATE("R2C",#REF!),"")</f>
        <v>#REF!</v>
      </c>
      <c r="AH47" s="41" t="e">
        <f>IF(AND(#REF!="Muy Baja",#REF!="Catastrófico"),CONCATENATE("R2C",#REF!),"")</f>
        <v>#REF!</v>
      </c>
      <c r="AI47" s="42" t="e">
        <f>IF(AND(#REF!="Muy Baja",#REF!="Catastrófico"),CONCATENATE("R2C",#REF!),"")</f>
        <v>#REF!</v>
      </c>
      <c r="AJ47" s="42" t="e">
        <f>IF(AND(#REF!="Muy Baja",#REF!="Catastrófico"),CONCATENATE("R2C",#REF!),"")</f>
        <v>#REF!</v>
      </c>
      <c r="AK47" s="42" t="e">
        <f>IF(AND(#REF!="Muy Baja",#REF!="Catastrófico"),CONCATENATE("R2C",#REF!),"")</f>
        <v>#REF!</v>
      </c>
      <c r="AL47" s="42" t="e">
        <f>IF(AND(#REF!="Muy Baja",#REF!="Catastrófico"),CONCATENATE("R2C",#REF!),"")</f>
        <v>#REF!</v>
      </c>
      <c r="AM47" s="43" t="e">
        <f>IF(AND(#REF!="Muy Baja",#REF!="Catastrófico"),CONCATENATE("R2C",#REF!),"")</f>
        <v>#REF!</v>
      </c>
      <c r="AN47" s="69"/>
      <c r="AO47" s="69"/>
      <c r="AP47" s="69"/>
      <c r="AQ47" s="69"/>
      <c r="AR47" s="69"/>
      <c r="AS47" s="69"/>
      <c r="AT47" s="69"/>
      <c r="AU47" s="69"/>
      <c r="AV47" s="69"/>
      <c r="AW47" s="69"/>
      <c r="AX47" s="69"/>
      <c r="AY47" s="69"/>
      <c r="AZ47" s="69"/>
      <c r="BA47" s="69"/>
      <c r="BB47" s="69"/>
      <c r="BC47" s="69"/>
      <c r="BD47" s="69"/>
      <c r="BE47" s="69"/>
      <c r="BF47" s="69"/>
      <c r="BG47" s="69"/>
      <c r="BH47" s="69"/>
      <c r="BI47" s="69"/>
      <c r="BJ47" s="69"/>
      <c r="BK47" s="69"/>
      <c r="BL47" s="69"/>
      <c r="BM47" s="69"/>
      <c r="BN47" s="69"/>
      <c r="BO47" s="69"/>
      <c r="BP47" s="69"/>
      <c r="BQ47" s="69"/>
      <c r="BR47" s="69"/>
      <c r="BS47" s="69"/>
      <c r="BT47" s="69"/>
      <c r="BU47" s="69"/>
      <c r="BV47" s="69"/>
      <c r="BW47" s="69"/>
      <c r="BX47" s="69"/>
      <c r="BY47" s="69"/>
      <c r="BZ47" s="69"/>
      <c r="CA47" s="69"/>
      <c r="CB47" s="69"/>
    </row>
    <row r="48" spans="1:80" ht="15" customHeight="1" x14ac:dyDescent="0.25">
      <c r="A48" s="69"/>
      <c r="B48" s="1760"/>
      <c r="C48" s="1760"/>
      <c r="D48" s="1761"/>
      <c r="E48" s="1817"/>
      <c r="F48" s="1802"/>
      <c r="G48" s="1802"/>
      <c r="H48" s="1802"/>
      <c r="I48" s="1803"/>
      <c r="J48" s="62" t="e">
        <f>IF(AND(#REF!="Muy Baja",#REF!="Leve"),CONCATENATE("R3C",#REF!),"")</f>
        <v>#REF!</v>
      </c>
      <c r="K48" s="63" t="e">
        <f>IF(AND(#REF!="Muy Baja",#REF!="Leve"),CONCATENATE("R3C",#REF!),"")</f>
        <v>#REF!</v>
      </c>
      <c r="L48" s="63" t="e">
        <f>IF(AND(#REF!="Muy Baja",#REF!="Leve"),CONCATENATE("R3C",#REF!),"")</f>
        <v>#REF!</v>
      </c>
      <c r="M48" s="63" t="e">
        <f>IF(AND(#REF!="Muy Baja",#REF!="Leve"),CONCATENATE("R3C",#REF!),"")</f>
        <v>#REF!</v>
      </c>
      <c r="N48" s="63" t="e">
        <f>IF(AND(#REF!="Muy Baja",#REF!="Leve"),CONCATENATE("R3C",#REF!),"")</f>
        <v>#REF!</v>
      </c>
      <c r="O48" s="64" t="e">
        <f>IF(AND(#REF!="Muy Baja",#REF!="Leve"),CONCATENATE("R3C",#REF!),"")</f>
        <v>#REF!</v>
      </c>
      <c r="P48" s="62" t="e">
        <f>IF(AND(#REF!="Muy Baja",#REF!="Menor"),CONCATENATE("R3C",#REF!),"")</f>
        <v>#REF!</v>
      </c>
      <c r="Q48" s="63" t="e">
        <f>IF(AND(#REF!="Muy Baja",#REF!="Menor"),CONCATENATE("R3C",#REF!),"")</f>
        <v>#REF!</v>
      </c>
      <c r="R48" s="63" t="e">
        <f>IF(AND(#REF!="Muy Baja",#REF!="Menor"),CONCATENATE("R3C",#REF!),"")</f>
        <v>#REF!</v>
      </c>
      <c r="S48" s="63" t="e">
        <f>IF(AND(#REF!="Muy Baja",#REF!="Menor"),CONCATENATE("R3C",#REF!),"")</f>
        <v>#REF!</v>
      </c>
      <c r="T48" s="63" t="e">
        <f>IF(AND(#REF!="Muy Baja",#REF!="Menor"),CONCATENATE("R3C",#REF!),"")</f>
        <v>#REF!</v>
      </c>
      <c r="U48" s="64" t="e">
        <f>IF(AND(#REF!="Muy Baja",#REF!="Menor"),CONCATENATE("R3C",#REF!),"")</f>
        <v>#REF!</v>
      </c>
      <c r="V48" s="53" t="e">
        <f>IF(AND(#REF!="Muy Baja",#REF!="Moderado"),CONCATENATE("R3C",#REF!),"")</f>
        <v>#REF!</v>
      </c>
      <c r="W48" s="54" t="e">
        <f>IF(AND(#REF!="Muy Baja",#REF!="Moderado"),CONCATENATE("R3C",#REF!),"")</f>
        <v>#REF!</v>
      </c>
      <c r="X48" s="54" t="e">
        <f>IF(AND(#REF!="Muy Baja",#REF!="Moderado"),CONCATENATE("R3C",#REF!),"")</f>
        <v>#REF!</v>
      </c>
      <c r="Y48" s="54" t="e">
        <f>IF(AND(#REF!="Muy Baja",#REF!="Moderado"),CONCATENATE("R3C",#REF!),"")</f>
        <v>#REF!</v>
      </c>
      <c r="Z48" s="54" t="e">
        <f>IF(AND(#REF!="Muy Baja",#REF!="Moderado"),CONCATENATE("R3C",#REF!),"")</f>
        <v>#REF!</v>
      </c>
      <c r="AA48" s="55" t="e">
        <f>IF(AND(#REF!="Muy Baja",#REF!="Moderado"),CONCATENATE("R3C",#REF!),"")</f>
        <v>#REF!</v>
      </c>
      <c r="AB48" s="38" t="e">
        <f>IF(AND(#REF!="Muy Baja",#REF!="Mayor"),CONCATENATE("R3C",#REF!),"")</f>
        <v>#REF!</v>
      </c>
      <c r="AC48" s="39" t="e">
        <f>IF(AND(#REF!="Muy Baja",#REF!="Mayor"),CONCATENATE("R3C",#REF!),"")</f>
        <v>#REF!</v>
      </c>
      <c r="AD48" s="39" t="e">
        <f>IF(AND(#REF!="Muy Baja",#REF!="Mayor"),CONCATENATE("R3C",#REF!),"")</f>
        <v>#REF!</v>
      </c>
      <c r="AE48" s="39" t="e">
        <f>IF(AND(#REF!="Muy Baja",#REF!="Mayor"),CONCATENATE("R3C",#REF!),"")</f>
        <v>#REF!</v>
      </c>
      <c r="AF48" s="39" t="e">
        <f>IF(AND(#REF!="Muy Baja",#REF!="Mayor"),CONCATENATE("R3C",#REF!),"")</f>
        <v>#REF!</v>
      </c>
      <c r="AG48" s="40" t="e">
        <f>IF(AND(#REF!="Muy Baja",#REF!="Mayor"),CONCATENATE("R3C",#REF!),"")</f>
        <v>#REF!</v>
      </c>
      <c r="AH48" s="41" t="e">
        <f>IF(AND(#REF!="Muy Baja",#REF!="Catastrófico"),CONCATENATE("R3C",#REF!),"")</f>
        <v>#REF!</v>
      </c>
      <c r="AI48" s="42" t="e">
        <f>IF(AND(#REF!="Muy Baja",#REF!="Catastrófico"),CONCATENATE("R3C",#REF!),"")</f>
        <v>#REF!</v>
      </c>
      <c r="AJ48" s="42" t="e">
        <f>IF(AND(#REF!="Muy Baja",#REF!="Catastrófico"),CONCATENATE("R3C",#REF!),"")</f>
        <v>#REF!</v>
      </c>
      <c r="AK48" s="42" t="e">
        <f>IF(AND(#REF!="Muy Baja",#REF!="Catastrófico"),CONCATENATE("R3C",#REF!),"")</f>
        <v>#REF!</v>
      </c>
      <c r="AL48" s="42" t="e">
        <f>IF(AND(#REF!="Muy Baja",#REF!="Catastrófico"),CONCATENATE("R3C",#REF!),"")</f>
        <v>#REF!</v>
      </c>
      <c r="AM48" s="43" t="e">
        <f>IF(AND(#REF!="Muy Baja",#REF!="Catastrófico"),CONCATENATE("R3C",#REF!),"")</f>
        <v>#REF!</v>
      </c>
      <c r="AN48" s="69"/>
      <c r="AO48" s="69"/>
      <c r="AP48" s="69"/>
      <c r="AQ48" s="69"/>
      <c r="AR48" s="69"/>
      <c r="AS48" s="69"/>
      <c r="AT48" s="69"/>
      <c r="AU48" s="69"/>
      <c r="AV48" s="69"/>
      <c r="AW48" s="69"/>
      <c r="AX48" s="69"/>
      <c r="AY48" s="69"/>
      <c r="AZ48" s="69"/>
      <c r="BA48" s="69"/>
      <c r="BB48" s="69"/>
      <c r="BC48" s="69"/>
      <c r="BD48" s="69"/>
      <c r="BE48" s="69"/>
      <c r="BF48" s="69"/>
      <c r="BG48" s="69"/>
      <c r="BH48" s="69"/>
      <c r="BI48" s="69"/>
      <c r="BJ48" s="69"/>
      <c r="BK48" s="69"/>
      <c r="BL48" s="69"/>
      <c r="BM48" s="69"/>
      <c r="BN48" s="69"/>
      <c r="BO48" s="69"/>
      <c r="BP48" s="69"/>
      <c r="BQ48" s="69"/>
      <c r="BR48" s="69"/>
      <c r="BS48" s="69"/>
      <c r="BT48" s="69"/>
      <c r="BU48" s="69"/>
      <c r="BV48" s="69"/>
      <c r="BW48" s="69"/>
      <c r="BX48" s="69"/>
      <c r="BY48" s="69"/>
      <c r="BZ48" s="69"/>
      <c r="CA48" s="69"/>
      <c r="CB48" s="69"/>
    </row>
    <row r="49" spans="1:80" ht="15" customHeight="1" x14ac:dyDescent="0.25">
      <c r="A49" s="69"/>
      <c r="B49" s="1760"/>
      <c r="C49" s="1760"/>
      <c r="D49" s="1761"/>
      <c r="E49" s="1801"/>
      <c r="F49" s="1802"/>
      <c r="G49" s="1802"/>
      <c r="H49" s="1802"/>
      <c r="I49" s="1803"/>
      <c r="J49" s="62" t="e">
        <f>IF(AND(#REF!="Muy Baja",#REF!="Leve"),CONCATENATE("R4C",#REF!),"")</f>
        <v>#REF!</v>
      </c>
      <c r="K49" s="63" t="e">
        <f>IF(AND(#REF!="Muy Baja",#REF!="Leve"),CONCATENATE("R4C",#REF!),"")</f>
        <v>#REF!</v>
      </c>
      <c r="L49" s="63" t="e">
        <f>IF(AND(#REF!="Muy Baja",#REF!="Leve"),CONCATENATE("R4C",#REF!),"")</f>
        <v>#REF!</v>
      </c>
      <c r="M49" s="63" t="e">
        <f>IF(AND(#REF!="Muy Baja",#REF!="Leve"),CONCATENATE("R4C",#REF!),"")</f>
        <v>#REF!</v>
      </c>
      <c r="N49" s="63" t="e">
        <f>IF(AND(#REF!="Muy Baja",#REF!="Leve"),CONCATENATE("R4C",#REF!),"")</f>
        <v>#REF!</v>
      </c>
      <c r="O49" s="64" t="e">
        <f>IF(AND(#REF!="Muy Baja",#REF!="Leve"),CONCATENATE("R4C",#REF!),"")</f>
        <v>#REF!</v>
      </c>
      <c r="P49" s="62" t="e">
        <f>IF(AND(#REF!="Muy Baja",#REF!="Menor"),CONCATENATE("R4C",#REF!),"")</f>
        <v>#REF!</v>
      </c>
      <c r="Q49" s="63" t="e">
        <f>IF(AND(#REF!="Muy Baja",#REF!="Menor"),CONCATENATE("R4C",#REF!),"")</f>
        <v>#REF!</v>
      </c>
      <c r="R49" s="63" t="e">
        <f>IF(AND(#REF!="Muy Baja",#REF!="Menor"),CONCATENATE("R4C",#REF!),"")</f>
        <v>#REF!</v>
      </c>
      <c r="S49" s="63" t="e">
        <f>IF(AND(#REF!="Muy Baja",#REF!="Menor"),CONCATENATE("R4C",#REF!),"")</f>
        <v>#REF!</v>
      </c>
      <c r="T49" s="63" t="e">
        <f>IF(AND(#REF!="Muy Baja",#REF!="Menor"),CONCATENATE("R4C",#REF!),"")</f>
        <v>#REF!</v>
      </c>
      <c r="U49" s="64" t="e">
        <f>IF(AND(#REF!="Muy Baja",#REF!="Menor"),CONCATENATE("R4C",#REF!),"")</f>
        <v>#REF!</v>
      </c>
      <c r="V49" s="53" t="e">
        <f>IF(AND(#REF!="Muy Baja",#REF!="Moderado"),CONCATENATE("R4C",#REF!),"")</f>
        <v>#REF!</v>
      </c>
      <c r="W49" s="54" t="e">
        <f>IF(AND(#REF!="Muy Baja",#REF!="Moderado"),CONCATENATE("R4C",#REF!),"")</f>
        <v>#REF!</v>
      </c>
      <c r="X49" s="54" t="e">
        <f>IF(AND(#REF!="Muy Baja",#REF!="Moderado"),CONCATENATE("R4C",#REF!),"")</f>
        <v>#REF!</v>
      </c>
      <c r="Y49" s="54" t="e">
        <f>IF(AND(#REF!="Muy Baja",#REF!="Moderado"),CONCATENATE("R4C",#REF!),"")</f>
        <v>#REF!</v>
      </c>
      <c r="Z49" s="54" t="e">
        <f>IF(AND(#REF!="Muy Baja",#REF!="Moderado"),CONCATENATE("R4C",#REF!),"")</f>
        <v>#REF!</v>
      </c>
      <c r="AA49" s="55" t="e">
        <f>IF(AND(#REF!="Muy Baja",#REF!="Moderado"),CONCATENATE("R4C",#REF!),"")</f>
        <v>#REF!</v>
      </c>
      <c r="AB49" s="38" t="e">
        <f>IF(AND(#REF!="Muy Baja",#REF!="Mayor"),CONCATENATE("R4C",#REF!),"")</f>
        <v>#REF!</v>
      </c>
      <c r="AC49" s="39" t="e">
        <f>IF(AND(#REF!="Muy Baja",#REF!="Mayor"),CONCATENATE("R4C",#REF!),"")</f>
        <v>#REF!</v>
      </c>
      <c r="AD49" s="39" t="e">
        <f>IF(AND(#REF!="Muy Baja",#REF!="Mayor"),CONCATENATE("R4C",#REF!),"")</f>
        <v>#REF!</v>
      </c>
      <c r="AE49" s="39" t="e">
        <f>IF(AND(#REF!="Muy Baja",#REF!="Mayor"),CONCATENATE("R4C",#REF!),"")</f>
        <v>#REF!</v>
      </c>
      <c r="AF49" s="39" t="e">
        <f>IF(AND(#REF!="Muy Baja",#REF!="Mayor"),CONCATENATE("R4C",#REF!),"")</f>
        <v>#REF!</v>
      </c>
      <c r="AG49" s="40" t="e">
        <f>IF(AND(#REF!="Muy Baja",#REF!="Mayor"),CONCATENATE("R4C",#REF!),"")</f>
        <v>#REF!</v>
      </c>
      <c r="AH49" s="41" t="e">
        <f>IF(AND(#REF!="Muy Baja",#REF!="Catastrófico"),CONCATENATE("R4C",#REF!),"")</f>
        <v>#REF!</v>
      </c>
      <c r="AI49" s="42" t="e">
        <f>IF(AND(#REF!="Muy Baja",#REF!="Catastrófico"),CONCATENATE("R4C",#REF!),"")</f>
        <v>#REF!</v>
      </c>
      <c r="AJ49" s="42" t="e">
        <f>IF(AND(#REF!="Muy Baja",#REF!="Catastrófico"),CONCATENATE("R4C",#REF!),"")</f>
        <v>#REF!</v>
      </c>
      <c r="AK49" s="42" t="e">
        <f>IF(AND(#REF!="Muy Baja",#REF!="Catastrófico"),CONCATENATE("R4C",#REF!),"")</f>
        <v>#REF!</v>
      </c>
      <c r="AL49" s="42" t="e">
        <f>IF(AND(#REF!="Muy Baja",#REF!="Catastrófico"),CONCATENATE("R4C",#REF!),"")</f>
        <v>#REF!</v>
      </c>
      <c r="AM49" s="43" t="e">
        <f>IF(AND(#REF!="Muy Baja",#REF!="Catastrófico"),CONCATENATE("R4C",#REF!),"")</f>
        <v>#REF!</v>
      </c>
      <c r="AN49" s="69"/>
      <c r="AO49" s="69"/>
      <c r="AP49" s="69"/>
      <c r="AQ49" s="69"/>
      <c r="AR49" s="69"/>
      <c r="AS49" s="69"/>
      <c r="AT49" s="69"/>
      <c r="AU49" s="69"/>
      <c r="AV49" s="69"/>
      <c r="AW49" s="69"/>
      <c r="AX49" s="69"/>
      <c r="AY49" s="69"/>
      <c r="AZ49" s="69"/>
      <c r="BA49" s="69"/>
      <c r="BB49" s="69"/>
      <c r="BC49" s="69"/>
      <c r="BD49" s="69"/>
      <c r="BE49" s="69"/>
      <c r="BF49" s="69"/>
      <c r="BG49" s="69"/>
      <c r="BH49" s="69"/>
      <c r="BI49" s="69"/>
      <c r="BJ49" s="69"/>
      <c r="BK49" s="69"/>
      <c r="BL49" s="69"/>
      <c r="BM49" s="69"/>
      <c r="BN49" s="69"/>
      <c r="BO49" s="69"/>
      <c r="BP49" s="69"/>
      <c r="BQ49" s="69"/>
      <c r="BR49" s="69"/>
      <c r="BS49" s="69"/>
      <c r="BT49" s="69"/>
      <c r="BU49" s="69"/>
      <c r="BV49" s="69"/>
      <c r="BW49" s="69"/>
      <c r="BX49" s="69"/>
      <c r="BY49" s="69"/>
      <c r="BZ49" s="69"/>
      <c r="CA49" s="69"/>
      <c r="CB49" s="69"/>
    </row>
    <row r="50" spans="1:80" ht="15" customHeight="1" x14ac:dyDescent="0.25">
      <c r="A50" s="69"/>
      <c r="B50" s="1760"/>
      <c r="C50" s="1760"/>
      <c r="D50" s="1761"/>
      <c r="E50" s="1801"/>
      <c r="F50" s="1802"/>
      <c r="G50" s="1802"/>
      <c r="H50" s="1802"/>
      <c r="I50" s="1803"/>
      <c r="J50" s="62" t="e">
        <f>IF(AND(#REF!="Muy Baja",#REF!="Leve"),CONCATENATE("R5C",#REF!),"")</f>
        <v>#REF!</v>
      </c>
      <c r="K50" s="63" t="e">
        <f>IF(AND(#REF!="Muy Baja",#REF!="Leve"),CONCATENATE("R5C",#REF!),"")</f>
        <v>#REF!</v>
      </c>
      <c r="L50" s="63" t="e">
        <f>IF(AND(#REF!="Muy Baja",#REF!="Leve"),CONCATENATE("R5C",#REF!),"")</f>
        <v>#REF!</v>
      </c>
      <c r="M50" s="63" t="e">
        <f>IF(AND(#REF!="Muy Baja",#REF!="Leve"),CONCATENATE("R5C",#REF!),"")</f>
        <v>#REF!</v>
      </c>
      <c r="N50" s="63" t="e">
        <f>IF(AND(#REF!="Muy Baja",#REF!="Leve"),CONCATENATE("R5C",#REF!),"")</f>
        <v>#REF!</v>
      </c>
      <c r="O50" s="64" t="e">
        <f>IF(AND(#REF!="Muy Baja",#REF!="Leve"),CONCATENATE("R5C",#REF!),"")</f>
        <v>#REF!</v>
      </c>
      <c r="P50" s="62" t="e">
        <f>IF(AND(#REF!="Muy Baja",#REF!="Menor"),CONCATENATE("R5C",#REF!),"")</f>
        <v>#REF!</v>
      </c>
      <c r="Q50" s="63" t="e">
        <f>IF(AND(#REF!="Muy Baja",#REF!="Menor"),CONCATENATE("R5C",#REF!),"")</f>
        <v>#REF!</v>
      </c>
      <c r="R50" s="63" t="e">
        <f>IF(AND(#REF!="Muy Baja",#REF!="Menor"),CONCATENATE("R5C",#REF!),"")</f>
        <v>#REF!</v>
      </c>
      <c r="S50" s="63" t="e">
        <f>IF(AND(#REF!="Muy Baja",#REF!="Menor"),CONCATENATE("R5C",#REF!),"")</f>
        <v>#REF!</v>
      </c>
      <c r="T50" s="63" t="e">
        <f>IF(AND(#REF!="Muy Baja",#REF!="Menor"),CONCATENATE("R5C",#REF!),"")</f>
        <v>#REF!</v>
      </c>
      <c r="U50" s="64" t="e">
        <f>IF(AND(#REF!="Muy Baja",#REF!="Menor"),CONCATENATE("R5C",#REF!),"")</f>
        <v>#REF!</v>
      </c>
      <c r="V50" s="53" t="e">
        <f>IF(AND(#REF!="Muy Baja",#REF!="Moderado"),CONCATENATE("R5C",#REF!),"")</f>
        <v>#REF!</v>
      </c>
      <c r="W50" s="54" t="e">
        <f>IF(AND(#REF!="Muy Baja",#REF!="Moderado"),CONCATENATE("R5C",#REF!),"")</f>
        <v>#REF!</v>
      </c>
      <c r="X50" s="54" t="e">
        <f>IF(AND(#REF!="Muy Baja",#REF!="Moderado"),CONCATENATE("R5C",#REF!),"")</f>
        <v>#REF!</v>
      </c>
      <c r="Y50" s="54" t="e">
        <f>IF(AND(#REF!="Muy Baja",#REF!="Moderado"),CONCATENATE("R5C",#REF!),"")</f>
        <v>#REF!</v>
      </c>
      <c r="Z50" s="54" t="e">
        <f>IF(AND(#REF!="Muy Baja",#REF!="Moderado"),CONCATENATE("R5C",#REF!),"")</f>
        <v>#REF!</v>
      </c>
      <c r="AA50" s="55" t="e">
        <f>IF(AND(#REF!="Muy Baja",#REF!="Moderado"),CONCATENATE("R5C",#REF!),"")</f>
        <v>#REF!</v>
      </c>
      <c r="AB50" s="38" t="e">
        <f>IF(AND(#REF!="Muy Baja",#REF!="Mayor"),CONCATENATE("R5C",#REF!),"")</f>
        <v>#REF!</v>
      </c>
      <c r="AC50" s="39" t="e">
        <f>IF(AND(#REF!="Muy Baja",#REF!="Mayor"),CONCATENATE("R5C",#REF!),"")</f>
        <v>#REF!</v>
      </c>
      <c r="AD50" s="39" t="e">
        <f>IF(AND(#REF!="Muy Baja",#REF!="Mayor"),CONCATENATE("R5C",#REF!),"")</f>
        <v>#REF!</v>
      </c>
      <c r="AE50" s="39" t="e">
        <f>IF(AND(#REF!="Muy Baja",#REF!="Mayor"),CONCATENATE("R5C",#REF!),"")</f>
        <v>#REF!</v>
      </c>
      <c r="AF50" s="39" t="e">
        <f>IF(AND(#REF!="Muy Baja",#REF!="Mayor"),CONCATENATE("R5C",#REF!),"")</f>
        <v>#REF!</v>
      </c>
      <c r="AG50" s="40" t="e">
        <f>IF(AND(#REF!="Muy Baja",#REF!="Mayor"),CONCATENATE("R5C",#REF!),"")</f>
        <v>#REF!</v>
      </c>
      <c r="AH50" s="41" t="e">
        <f>IF(AND(#REF!="Muy Baja",#REF!="Catastrófico"),CONCATENATE("R5C",#REF!),"")</f>
        <v>#REF!</v>
      </c>
      <c r="AI50" s="42" t="e">
        <f>IF(AND(#REF!="Muy Baja",#REF!="Catastrófico"),CONCATENATE("R5C",#REF!),"")</f>
        <v>#REF!</v>
      </c>
      <c r="AJ50" s="42" t="e">
        <f>IF(AND(#REF!="Muy Baja",#REF!="Catastrófico"),CONCATENATE("R5C",#REF!),"")</f>
        <v>#REF!</v>
      </c>
      <c r="AK50" s="42" t="e">
        <f>IF(AND(#REF!="Muy Baja",#REF!="Catastrófico"),CONCATENATE("R5C",#REF!),"")</f>
        <v>#REF!</v>
      </c>
      <c r="AL50" s="42" t="e">
        <f>IF(AND(#REF!="Muy Baja",#REF!="Catastrófico"),CONCATENATE("R5C",#REF!),"")</f>
        <v>#REF!</v>
      </c>
      <c r="AM50" s="43" t="e">
        <f>IF(AND(#REF!="Muy Baja",#REF!="Catastrófico"),CONCATENATE("R5C",#REF!),"")</f>
        <v>#REF!</v>
      </c>
      <c r="AN50" s="69"/>
      <c r="AO50" s="69"/>
      <c r="AP50" s="69"/>
      <c r="AQ50" s="69"/>
      <c r="AR50" s="69"/>
      <c r="AS50" s="69"/>
      <c r="AT50" s="69"/>
      <c r="AU50" s="69"/>
      <c r="AV50" s="69"/>
      <c r="AW50" s="69"/>
      <c r="AX50" s="69"/>
      <c r="AY50" s="69"/>
      <c r="AZ50" s="69"/>
      <c r="BA50" s="69"/>
      <c r="BB50" s="69"/>
      <c r="BC50" s="69"/>
      <c r="BD50" s="69"/>
      <c r="BE50" s="69"/>
      <c r="BF50" s="69"/>
      <c r="BG50" s="69"/>
      <c r="BH50" s="69"/>
      <c r="BI50" s="69"/>
      <c r="BJ50" s="69"/>
      <c r="BK50" s="69"/>
      <c r="BL50" s="69"/>
      <c r="BM50" s="69"/>
      <c r="BN50" s="69"/>
      <c r="BO50" s="69"/>
      <c r="BP50" s="69"/>
      <c r="BQ50" s="69"/>
      <c r="BR50" s="69"/>
      <c r="BS50" s="69"/>
      <c r="BT50" s="69"/>
      <c r="BU50" s="69"/>
      <c r="BV50" s="69"/>
      <c r="BW50" s="69"/>
      <c r="BX50" s="69"/>
      <c r="BY50" s="69"/>
      <c r="BZ50" s="69"/>
      <c r="CA50" s="69"/>
      <c r="CB50" s="69"/>
    </row>
    <row r="51" spans="1:80" ht="15" customHeight="1" x14ac:dyDescent="0.25">
      <c r="A51" s="69"/>
      <c r="B51" s="1760"/>
      <c r="C51" s="1760"/>
      <c r="D51" s="1761"/>
      <c r="E51" s="1801"/>
      <c r="F51" s="1802"/>
      <c r="G51" s="1802"/>
      <c r="H51" s="1802"/>
      <c r="I51" s="1803"/>
      <c r="J51" s="62" t="e">
        <f>IF(AND(#REF!="Muy Baja",#REF!="Leve"),CONCATENATE("R6C",#REF!),"")</f>
        <v>#REF!</v>
      </c>
      <c r="K51" s="63" t="e">
        <f>IF(AND(#REF!="Muy Baja",#REF!="Leve"),CONCATENATE("R6C",#REF!),"")</f>
        <v>#REF!</v>
      </c>
      <c r="L51" s="63" t="e">
        <f>IF(AND(#REF!="Muy Baja",#REF!="Leve"),CONCATENATE("R6C",#REF!),"")</f>
        <v>#REF!</v>
      </c>
      <c r="M51" s="63" t="e">
        <f>IF(AND(#REF!="Muy Baja",#REF!="Leve"),CONCATENATE("R6C",#REF!),"")</f>
        <v>#REF!</v>
      </c>
      <c r="N51" s="63" t="e">
        <f>IF(AND(#REF!="Muy Baja",#REF!="Leve"),CONCATENATE("R6C",#REF!),"")</f>
        <v>#REF!</v>
      </c>
      <c r="O51" s="64" t="e">
        <f>IF(AND(#REF!="Muy Baja",#REF!="Leve"),CONCATENATE("R6C",#REF!),"")</f>
        <v>#REF!</v>
      </c>
      <c r="P51" s="62" t="e">
        <f>IF(AND(#REF!="Muy Baja",#REF!="Menor"),CONCATENATE("R6C",#REF!),"")</f>
        <v>#REF!</v>
      </c>
      <c r="Q51" s="63" t="e">
        <f>IF(AND(#REF!="Muy Baja",#REF!="Menor"),CONCATENATE("R6C",#REF!),"")</f>
        <v>#REF!</v>
      </c>
      <c r="R51" s="63" t="e">
        <f>IF(AND(#REF!="Muy Baja",#REF!="Menor"),CONCATENATE("R6C",#REF!),"")</f>
        <v>#REF!</v>
      </c>
      <c r="S51" s="63" t="e">
        <f>IF(AND(#REF!="Muy Baja",#REF!="Menor"),CONCATENATE("R6C",#REF!),"")</f>
        <v>#REF!</v>
      </c>
      <c r="T51" s="63" t="e">
        <f>IF(AND(#REF!="Muy Baja",#REF!="Menor"),CONCATENATE("R6C",#REF!),"")</f>
        <v>#REF!</v>
      </c>
      <c r="U51" s="64" t="e">
        <f>IF(AND(#REF!="Muy Baja",#REF!="Menor"),CONCATENATE("R6C",#REF!),"")</f>
        <v>#REF!</v>
      </c>
      <c r="V51" s="53" t="e">
        <f>IF(AND(#REF!="Muy Baja",#REF!="Moderado"),CONCATENATE("R6C",#REF!),"")</f>
        <v>#REF!</v>
      </c>
      <c r="W51" s="54" t="e">
        <f>IF(AND(#REF!="Muy Baja",#REF!="Moderado"),CONCATENATE("R6C",#REF!),"")</f>
        <v>#REF!</v>
      </c>
      <c r="X51" s="54" t="e">
        <f>IF(AND(#REF!="Muy Baja",#REF!="Moderado"),CONCATENATE("R6C",#REF!),"")</f>
        <v>#REF!</v>
      </c>
      <c r="Y51" s="54" t="e">
        <f>IF(AND(#REF!="Muy Baja",#REF!="Moderado"),CONCATENATE("R6C",#REF!),"")</f>
        <v>#REF!</v>
      </c>
      <c r="Z51" s="54" t="e">
        <f>IF(AND(#REF!="Muy Baja",#REF!="Moderado"),CONCATENATE("R6C",#REF!),"")</f>
        <v>#REF!</v>
      </c>
      <c r="AA51" s="55" t="e">
        <f>IF(AND(#REF!="Muy Baja",#REF!="Moderado"),CONCATENATE("R6C",#REF!),"")</f>
        <v>#REF!</v>
      </c>
      <c r="AB51" s="38" t="e">
        <f>IF(AND(#REF!="Muy Baja",#REF!="Mayor"),CONCATENATE("R6C",#REF!),"")</f>
        <v>#REF!</v>
      </c>
      <c r="AC51" s="39" t="e">
        <f>IF(AND(#REF!="Muy Baja",#REF!="Mayor"),CONCATENATE("R6C",#REF!),"")</f>
        <v>#REF!</v>
      </c>
      <c r="AD51" s="39" t="e">
        <f>IF(AND(#REF!="Muy Baja",#REF!="Mayor"),CONCATENATE("R6C",#REF!),"")</f>
        <v>#REF!</v>
      </c>
      <c r="AE51" s="39" t="e">
        <f>IF(AND(#REF!="Muy Baja",#REF!="Mayor"),CONCATENATE("R6C",#REF!),"")</f>
        <v>#REF!</v>
      </c>
      <c r="AF51" s="39" t="e">
        <f>IF(AND(#REF!="Muy Baja",#REF!="Mayor"),CONCATENATE("R6C",#REF!),"")</f>
        <v>#REF!</v>
      </c>
      <c r="AG51" s="40" t="e">
        <f>IF(AND(#REF!="Muy Baja",#REF!="Mayor"),CONCATENATE("R6C",#REF!),"")</f>
        <v>#REF!</v>
      </c>
      <c r="AH51" s="41" t="e">
        <f>IF(AND(#REF!="Muy Baja",#REF!="Catastrófico"),CONCATENATE("R6C",#REF!),"")</f>
        <v>#REF!</v>
      </c>
      <c r="AI51" s="42" t="e">
        <f>IF(AND(#REF!="Muy Baja",#REF!="Catastrófico"),CONCATENATE("R6C",#REF!),"")</f>
        <v>#REF!</v>
      </c>
      <c r="AJ51" s="42" t="e">
        <f>IF(AND(#REF!="Muy Baja",#REF!="Catastrófico"),CONCATENATE("R6C",#REF!),"")</f>
        <v>#REF!</v>
      </c>
      <c r="AK51" s="42" t="e">
        <f>IF(AND(#REF!="Muy Baja",#REF!="Catastrófico"),CONCATENATE("R6C",#REF!),"")</f>
        <v>#REF!</v>
      </c>
      <c r="AL51" s="42" t="e">
        <f>IF(AND(#REF!="Muy Baja",#REF!="Catastrófico"),CONCATENATE("R6C",#REF!),"")</f>
        <v>#REF!</v>
      </c>
      <c r="AM51" s="43" t="e">
        <f>IF(AND(#REF!="Muy Baja",#REF!="Catastrófico"),CONCATENATE("R6C",#REF!),"")</f>
        <v>#REF!</v>
      </c>
      <c r="AN51" s="69"/>
      <c r="AO51" s="69"/>
      <c r="AP51" s="69"/>
      <c r="AQ51" s="69"/>
      <c r="AR51" s="69"/>
      <c r="AS51" s="69"/>
      <c r="AT51" s="69"/>
      <c r="AU51" s="69"/>
      <c r="AV51" s="69"/>
      <c r="AW51" s="69"/>
      <c r="AX51" s="69"/>
      <c r="AY51" s="69"/>
      <c r="AZ51" s="69"/>
      <c r="BA51" s="69"/>
      <c r="BB51" s="69"/>
      <c r="BC51" s="69"/>
      <c r="BD51" s="69"/>
      <c r="BE51" s="69"/>
      <c r="BF51" s="69"/>
      <c r="BG51" s="69"/>
      <c r="BH51" s="69"/>
      <c r="BI51" s="69"/>
      <c r="BJ51" s="69"/>
      <c r="BK51" s="69"/>
      <c r="BL51" s="69"/>
      <c r="BM51" s="69"/>
      <c r="BN51" s="69"/>
      <c r="BO51" s="69"/>
      <c r="BP51" s="69"/>
      <c r="BQ51" s="69"/>
      <c r="BR51" s="69"/>
      <c r="BS51" s="69"/>
      <c r="BT51" s="69"/>
      <c r="BU51" s="69"/>
      <c r="BV51" s="69"/>
      <c r="BW51" s="69"/>
      <c r="BX51" s="69"/>
      <c r="BY51" s="69"/>
      <c r="BZ51" s="69"/>
      <c r="CA51" s="69"/>
      <c r="CB51" s="69"/>
    </row>
    <row r="52" spans="1:80" ht="15" customHeight="1" x14ac:dyDescent="0.25">
      <c r="A52" s="69"/>
      <c r="B52" s="1760"/>
      <c r="C52" s="1760"/>
      <c r="D52" s="1761"/>
      <c r="E52" s="1801"/>
      <c r="F52" s="1802"/>
      <c r="G52" s="1802"/>
      <c r="H52" s="1802"/>
      <c r="I52" s="1803"/>
      <c r="J52" s="62" t="e">
        <f>IF(AND(#REF!="Muy Baja",#REF!="Leve"),CONCATENATE("R7C",#REF!),"")</f>
        <v>#REF!</v>
      </c>
      <c r="K52" s="63" t="e">
        <f>IF(AND(#REF!="Muy Baja",#REF!="Leve"),CONCATENATE("R7C",#REF!),"")</f>
        <v>#REF!</v>
      </c>
      <c r="L52" s="63" t="e">
        <f>IF(AND(#REF!="Muy Baja",#REF!="Leve"),CONCATENATE("R7C",#REF!),"")</f>
        <v>#REF!</v>
      </c>
      <c r="M52" s="63" t="e">
        <f>IF(AND(#REF!="Muy Baja",#REF!="Leve"),CONCATENATE("R7C",#REF!),"")</f>
        <v>#REF!</v>
      </c>
      <c r="N52" s="63" t="e">
        <f>IF(AND(#REF!="Muy Baja",#REF!="Leve"),CONCATENATE("R7C",#REF!),"")</f>
        <v>#REF!</v>
      </c>
      <c r="O52" s="64" t="e">
        <f>IF(AND(#REF!="Muy Baja",#REF!="Leve"),CONCATENATE("R7C",#REF!),"")</f>
        <v>#REF!</v>
      </c>
      <c r="P52" s="62" t="e">
        <f>IF(AND(#REF!="Muy Baja",#REF!="Menor"),CONCATENATE("R7C",#REF!),"")</f>
        <v>#REF!</v>
      </c>
      <c r="Q52" s="63" t="e">
        <f>IF(AND(#REF!="Muy Baja",#REF!="Menor"),CONCATENATE("R7C",#REF!),"")</f>
        <v>#REF!</v>
      </c>
      <c r="R52" s="63" t="e">
        <f>IF(AND(#REF!="Muy Baja",#REF!="Menor"),CONCATENATE("R7C",#REF!),"")</f>
        <v>#REF!</v>
      </c>
      <c r="S52" s="63" t="e">
        <f>IF(AND(#REF!="Muy Baja",#REF!="Menor"),CONCATENATE("R7C",#REF!),"")</f>
        <v>#REF!</v>
      </c>
      <c r="T52" s="63" t="e">
        <f>IF(AND(#REF!="Muy Baja",#REF!="Menor"),CONCATENATE("R7C",#REF!),"")</f>
        <v>#REF!</v>
      </c>
      <c r="U52" s="64" t="e">
        <f>IF(AND(#REF!="Muy Baja",#REF!="Menor"),CONCATENATE("R7C",#REF!),"")</f>
        <v>#REF!</v>
      </c>
      <c r="V52" s="53" t="e">
        <f>IF(AND(#REF!="Muy Baja",#REF!="Moderado"),CONCATENATE("R7C",#REF!),"")</f>
        <v>#REF!</v>
      </c>
      <c r="W52" s="54" t="e">
        <f>IF(AND(#REF!="Muy Baja",#REF!="Moderado"),CONCATENATE("R7C",#REF!),"")</f>
        <v>#REF!</v>
      </c>
      <c r="X52" s="54" t="e">
        <f>IF(AND(#REF!="Muy Baja",#REF!="Moderado"),CONCATENATE("R7C",#REF!),"")</f>
        <v>#REF!</v>
      </c>
      <c r="Y52" s="54" t="e">
        <f>IF(AND(#REF!="Muy Baja",#REF!="Moderado"),CONCATENATE("R7C",#REF!),"")</f>
        <v>#REF!</v>
      </c>
      <c r="Z52" s="54" t="e">
        <f>IF(AND(#REF!="Muy Baja",#REF!="Moderado"),CONCATENATE("R7C",#REF!),"")</f>
        <v>#REF!</v>
      </c>
      <c r="AA52" s="55" t="e">
        <f>IF(AND(#REF!="Muy Baja",#REF!="Moderado"),CONCATENATE("R7C",#REF!),"")</f>
        <v>#REF!</v>
      </c>
      <c r="AB52" s="38" t="e">
        <f>IF(AND(#REF!="Muy Baja",#REF!="Mayor"),CONCATENATE("R7C",#REF!),"")</f>
        <v>#REF!</v>
      </c>
      <c r="AC52" s="39" t="e">
        <f>IF(AND(#REF!="Muy Baja",#REF!="Mayor"),CONCATENATE("R7C",#REF!),"")</f>
        <v>#REF!</v>
      </c>
      <c r="AD52" s="39" t="e">
        <f>IF(AND(#REF!="Muy Baja",#REF!="Mayor"),CONCATENATE("R7C",#REF!),"")</f>
        <v>#REF!</v>
      </c>
      <c r="AE52" s="39" t="e">
        <f>IF(AND(#REF!="Muy Baja",#REF!="Mayor"),CONCATENATE("R7C",#REF!),"")</f>
        <v>#REF!</v>
      </c>
      <c r="AF52" s="39" t="e">
        <f>IF(AND(#REF!="Muy Baja",#REF!="Mayor"),CONCATENATE("R7C",#REF!),"")</f>
        <v>#REF!</v>
      </c>
      <c r="AG52" s="40" t="e">
        <f>IF(AND(#REF!="Muy Baja",#REF!="Mayor"),CONCATENATE("R7C",#REF!),"")</f>
        <v>#REF!</v>
      </c>
      <c r="AH52" s="41" t="e">
        <f>IF(AND(#REF!="Muy Baja",#REF!="Catastrófico"),CONCATENATE("R7C",#REF!),"")</f>
        <v>#REF!</v>
      </c>
      <c r="AI52" s="42" t="e">
        <f>IF(AND(#REF!="Muy Baja",#REF!="Catastrófico"),CONCATENATE("R7C",#REF!),"")</f>
        <v>#REF!</v>
      </c>
      <c r="AJ52" s="42" t="e">
        <f>IF(AND(#REF!="Muy Baja",#REF!="Catastrófico"),CONCATENATE("R7C",#REF!),"")</f>
        <v>#REF!</v>
      </c>
      <c r="AK52" s="42" t="e">
        <f>IF(AND(#REF!="Muy Baja",#REF!="Catastrófico"),CONCATENATE("R7C",#REF!),"")</f>
        <v>#REF!</v>
      </c>
      <c r="AL52" s="42" t="e">
        <f>IF(AND(#REF!="Muy Baja",#REF!="Catastrófico"),CONCATENATE("R7C",#REF!),"")</f>
        <v>#REF!</v>
      </c>
      <c r="AM52" s="43" t="e">
        <f>IF(AND(#REF!="Muy Baja",#REF!="Catastrófico"),CONCATENATE("R7C",#REF!),"")</f>
        <v>#REF!</v>
      </c>
      <c r="AN52" s="69"/>
      <c r="AO52" s="69"/>
      <c r="AP52" s="69"/>
      <c r="AQ52" s="69"/>
      <c r="AR52" s="69"/>
      <c r="AS52" s="69"/>
      <c r="AT52" s="69"/>
      <c r="AU52" s="69"/>
      <c r="AV52" s="69"/>
      <c r="AW52" s="69"/>
      <c r="AX52" s="69"/>
      <c r="AY52" s="69"/>
      <c r="AZ52" s="69"/>
      <c r="BA52" s="69"/>
      <c r="BB52" s="69"/>
      <c r="BC52" s="69"/>
      <c r="BD52" s="69"/>
      <c r="BE52" s="69"/>
      <c r="BF52" s="69"/>
      <c r="BG52" s="69"/>
      <c r="BH52" s="69"/>
      <c r="BI52" s="69"/>
      <c r="BJ52" s="69"/>
      <c r="BK52" s="69"/>
      <c r="BL52" s="69"/>
      <c r="BM52" s="69"/>
      <c r="BN52" s="69"/>
      <c r="BO52" s="69"/>
      <c r="BP52" s="69"/>
      <c r="BQ52" s="69"/>
      <c r="BR52" s="69"/>
      <c r="BS52" s="69"/>
      <c r="BT52" s="69"/>
      <c r="BU52" s="69"/>
      <c r="BV52" s="69"/>
      <c r="BW52" s="69"/>
      <c r="BX52" s="69"/>
      <c r="BY52" s="69"/>
      <c r="BZ52" s="69"/>
      <c r="CA52" s="69"/>
      <c r="CB52" s="69"/>
    </row>
    <row r="53" spans="1:80" ht="15" customHeight="1" x14ac:dyDescent="0.25">
      <c r="A53" s="69"/>
      <c r="B53" s="1760"/>
      <c r="C53" s="1760"/>
      <c r="D53" s="1761"/>
      <c r="E53" s="1801"/>
      <c r="F53" s="1802"/>
      <c r="G53" s="1802"/>
      <c r="H53" s="1802"/>
      <c r="I53" s="1803"/>
      <c r="J53" s="62" t="e">
        <f>IF(AND(#REF!="Muy Baja",#REF!="Leve"),CONCATENATE("R8C",#REF!),"")</f>
        <v>#REF!</v>
      </c>
      <c r="K53" s="63" t="e">
        <f>IF(AND(#REF!="Muy Baja",#REF!="Leve"),CONCATENATE("R8C",#REF!),"")</f>
        <v>#REF!</v>
      </c>
      <c r="L53" s="63" t="e">
        <f>IF(AND(#REF!="Muy Baja",#REF!="Leve"),CONCATENATE("R8C",#REF!),"")</f>
        <v>#REF!</v>
      </c>
      <c r="M53" s="63" t="e">
        <f>IF(AND(#REF!="Muy Baja",#REF!="Leve"),CONCATENATE("R8C",#REF!),"")</f>
        <v>#REF!</v>
      </c>
      <c r="N53" s="63" t="e">
        <f>IF(AND(#REF!="Muy Baja",#REF!="Leve"),CONCATENATE("R8C",#REF!),"")</f>
        <v>#REF!</v>
      </c>
      <c r="O53" s="64" t="e">
        <f>IF(AND(#REF!="Muy Baja",#REF!="Leve"),CONCATENATE("R8C",#REF!),"")</f>
        <v>#REF!</v>
      </c>
      <c r="P53" s="62" t="e">
        <f>IF(AND(#REF!="Muy Baja",#REF!="Menor"),CONCATENATE("R8C",#REF!),"")</f>
        <v>#REF!</v>
      </c>
      <c r="Q53" s="63" t="e">
        <f>IF(AND(#REF!="Muy Baja",#REF!="Menor"),CONCATENATE("R8C",#REF!),"")</f>
        <v>#REF!</v>
      </c>
      <c r="R53" s="63" t="e">
        <f>IF(AND(#REF!="Muy Baja",#REF!="Menor"),CONCATENATE("R8C",#REF!),"")</f>
        <v>#REF!</v>
      </c>
      <c r="S53" s="63" t="e">
        <f>IF(AND(#REF!="Muy Baja",#REF!="Menor"),CONCATENATE("R8C",#REF!),"")</f>
        <v>#REF!</v>
      </c>
      <c r="T53" s="63" t="e">
        <f>IF(AND(#REF!="Muy Baja",#REF!="Menor"),CONCATENATE("R8C",#REF!),"")</f>
        <v>#REF!</v>
      </c>
      <c r="U53" s="64" t="e">
        <f>IF(AND(#REF!="Muy Baja",#REF!="Menor"),CONCATENATE("R8C",#REF!),"")</f>
        <v>#REF!</v>
      </c>
      <c r="V53" s="53" t="e">
        <f>IF(AND(#REF!="Muy Baja",#REF!="Moderado"),CONCATENATE("R8C",#REF!),"")</f>
        <v>#REF!</v>
      </c>
      <c r="W53" s="54" t="e">
        <f>IF(AND(#REF!="Muy Baja",#REF!="Moderado"),CONCATENATE("R8C",#REF!),"")</f>
        <v>#REF!</v>
      </c>
      <c r="X53" s="54" t="e">
        <f>IF(AND(#REF!="Muy Baja",#REF!="Moderado"),CONCATENATE("R8C",#REF!),"")</f>
        <v>#REF!</v>
      </c>
      <c r="Y53" s="54" t="e">
        <f>IF(AND(#REF!="Muy Baja",#REF!="Moderado"),CONCATENATE("R8C",#REF!),"")</f>
        <v>#REF!</v>
      </c>
      <c r="Z53" s="54" t="e">
        <f>IF(AND(#REF!="Muy Baja",#REF!="Moderado"),CONCATENATE("R8C",#REF!),"")</f>
        <v>#REF!</v>
      </c>
      <c r="AA53" s="55" t="e">
        <f>IF(AND(#REF!="Muy Baja",#REF!="Moderado"),CONCATENATE("R8C",#REF!),"")</f>
        <v>#REF!</v>
      </c>
      <c r="AB53" s="38" t="e">
        <f>IF(AND(#REF!="Muy Baja",#REF!="Mayor"),CONCATENATE("R8C",#REF!),"")</f>
        <v>#REF!</v>
      </c>
      <c r="AC53" s="39" t="e">
        <f>IF(AND(#REF!="Muy Baja",#REF!="Mayor"),CONCATENATE("R8C",#REF!),"")</f>
        <v>#REF!</v>
      </c>
      <c r="AD53" s="39" t="e">
        <f>IF(AND(#REF!="Muy Baja",#REF!="Mayor"),CONCATENATE("R8C",#REF!),"")</f>
        <v>#REF!</v>
      </c>
      <c r="AE53" s="39" t="e">
        <f>IF(AND(#REF!="Muy Baja",#REF!="Mayor"),CONCATENATE("R8C",#REF!),"")</f>
        <v>#REF!</v>
      </c>
      <c r="AF53" s="39" t="e">
        <f>IF(AND(#REF!="Muy Baja",#REF!="Mayor"),CONCATENATE("R8C",#REF!),"")</f>
        <v>#REF!</v>
      </c>
      <c r="AG53" s="40" t="e">
        <f>IF(AND(#REF!="Muy Baja",#REF!="Mayor"),CONCATENATE("R8C",#REF!),"")</f>
        <v>#REF!</v>
      </c>
      <c r="AH53" s="41" t="e">
        <f>IF(AND(#REF!="Muy Baja",#REF!="Catastrófico"),CONCATENATE("R8C",#REF!),"")</f>
        <v>#REF!</v>
      </c>
      <c r="AI53" s="42" t="e">
        <f>IF(AND(#REF!="Muy Baja",#REF!="Catastrófico"),CONCATENATE("R8C",#REF!),"")</f>
        <v>#REF!</v>
      </c>
      <c r="AJ53" s="42" t="e">
        <f>IF(AND(#REF!="Muy Baja",#REF!="Catastrófico"),CONCATENATE("R8C",#REF!),"")</f>
        <v>#REF!</v>
      </c>
      <c r="AK53" s="42" t="e">
        <f>IF(AND(#REF!="Muy Baja",#REF!="Catastrófico"),CONCATENATE("R8C",#REF!),"")</f>
        <v>#REF!</v>
      </c>
      <c r="AL53" s="42" t="e">
        <f>IF(AND(#REF!="Muy Baja",#REF!="Catastrófico"),CONCATENATE("R8C",#REF!),"")</f>
        <v>#REF!</v>
      </c>
      <c r="AM53" s="43" t="e">
        <f>IF(AND(#REF!="Muy Baja",#REF!="Catastrófico"),CONCATENATE("R8C",#REF!),"")</f>
        <v>#REF!</v>
      </c>
      <c r="AN53" s="69"/>
      <c r="AO53" s="69"/>
      <c r="AP53" s="69"/>
      <c r="AQ53" s="69"/>
      <c r="AR53" s="69"/>
      <c r="AS53" s="69"/>
      <c r="AT53" s="69"/>
      <c r="AU53" s="69"/>
      <c r="AV53" s="69"/>
      <c r="AW53" s="69"/>
      <c r="AX53" s="69"/>
      <c r="AY53" s="69"/>
      <c r="AZ53" s="69"/>
      <c r="BA53" s="69"/>
      <c r="BB53" s="69"/>
      <c r="BC53" s="69"/>
      <c r="BD53" s="69"/>
      <c r="BE53" s="69"/>
      <c r="BF53" s="69"/>
      <c r="BG53" s="69"/>
      <c r="BH53" s="69"/>
      <c r="BI53" s="69"/>
      <c r="BJ53" s="69"/>
      <c r="BK53" s="69"/>
      <c r="BL53" s="69"/>
      <c r="BM53" s="69"/>
      <c r="BN53" s="69"/>
      <c r="BO53" s="69"/>
      <c r="BP53" s="69"/>
      <c r="BQ53" s="69"/>
      <c r="BR53" s="69"/>
      <c r="BS53" s="69"/>
      <c r="BT53" s="69"/>
      <c r="BU53" s="69"/>
      <c r="BV53" s="69"/>
      <c r="BW53" s="69"/>
      <c r="BX53" s="69"/>
      <c r="BY53" s="69"/>
      <c r="BZ53" s="69"/>
      <c r="CA53" s="69"/>
      <c r="CB53" s="69"/>
    </row>
    <row r="54" spans="1:80" ht="15" customHeight="1" x14ac:dyDescent="0.25">
      <c r="A54" s="69"/>
      <c r="B54" s="1760"/>
      <c r="C54" s="1760"/>
      <c r="D54" s="1761"/>
      <c r="E54" s="1801"/>
      <c r="F54" s="1802"/>
      <c r="G54" s="1802"/>
      <c r="H54" s="1802"/>
      <c r="I54" s="1803"/>
      <c r="J54" s="62" t="e">
        <f>IF(AND(#REF!="Muy Baja",#REF!="Leve"),CONCATENATE("R9C",#REF!),"")</f>
        <v>#REF!</v>
      </c>
      <c r="K54" s="63" t="e">
        <f>IF(AND(#REF!="Muy Baja",#REF!="Leve"),CONCATENATE("R9C",#REF!),"")</f>
        <v>#REF!</v>
      </c>
      <c r="L54" s="63" t="e">
        <f>IF(AND(#REF!="Muy Baja",#REF!="Leve"),CONCATENATE("R9C",#REF!),"")</f>
        <v>#REF!</v>
      </c>
      <c r="M54" s="63" t="e">
        <f>IF(AND(#REF!="Muy Baja",#REF!="Leve"),CONCATENATE("R9C",#REF!),"")</f>
        <v>#REF!</v>
      </c>
      <c r="N54" s="63" t="e">
        <f>IF(AND(#REF!="Muy Baja",#REF!="Leve"),CONCATENATE("R9C",#REF!),"")</f>
        <v>#REF!</v>
      </c>
      <c r="O54" s="64" t="e">
        <f>IF(AND(#REF!="Muy Baja",#REF!="Leve"),CONCATENATE("R9C",#REF!),"")</f>
        <v>#REF!</v>
      </c>
      <c r="P54" s="62" t="e">
        <f>IF(AND(#REF!="Muy Baja",#REF!="Menor"),CONCATENATE("R9C",#REF!),"")</f>
        <v>#REF!</v>
      </c>
      <c r="Q54" s="63" t="e">
        <f>IF(AND(#REF!="Muy Baja",#REF!="Menor"),CONCATENATE("R9C",#REF!),"")</f>
        <v>#REF!</v>
      </c>
      <c r="R54" s="63" t="e">
        <f>IF(AND(#REF!="Muy Baja",#REF!="Menor"),CONCATENATE("R9C",#REF!),"")</f>
        <v>#REF!</v>
      </c>
      <c r="S54" s="63" t="e">
        <f>IF(AND(#REF!="Muy Baja",#REF!="Menor"),CONCATENATE("R9C",#REF!),"")</f>
        <v>#REF!</v>
      </c>
      <c r="T54" s="63" t="e">
        <f>IF(AND(#REF!="Muy Baja",#REF!="Menor"),CONCATENATE("R9C",#REF!),"")</f>
        <v>#REF!</v>
      </c>
      <c r="U54" s="64" t="e">
        <f>IF(AND(#REF!="Muy Baja",#REF!="Menor"),CONCATENATE("R9C",#REF!),"")</f>
        <v>#REF!</v>
      </c>
      <c r="V54" s="53" t="e">
        <f>IF(AND(#REF!="Muy Baja",#REF!="Moderado"),CONCATENATE("R9C",#REF!),"")</f>
        <v>#REF!</v>
      </c>
      <c r="W54" s="54" t="e">
        <f>IF(AND(#REF!="Muy Baja",#REF!="Moderado"),CONCATENATE("R9C",#REF!),"")</f>
        <v>#REF!</v>
      </c>
      <c r="X54" s="54" t="e">
        <f>IF(AND(#REF!="Muy Baja",#REF!="Moderado"),CONCATENATE("R9C",#REF!),"")</f>
        <v>#REF!</v>
      </c>
      <c r="Y54" s="54" t="e">
        <f>IF(AND(#REF!="Muy Baja",#REF!="Moderado"),CONCATENATE("R9C",#REF!),"")</f>
        <v>#REF!</v>
      </c>
      <c r="Z54" s="54" t="e">
        <f>IF(AND(#REF!="Muy Baja",#REF!="Moderado"),CONCATENATE("R9C",#REF!),"")</f>
        <v>#REF!</v>
      </c>
      <c r="AA54" s="55" t="e">
        <f>IF(AND(#REF!="Muy Baja",#REF!="Moderado"),CONCATENATE("R9C",#REF!),"")</f>
        <v>#REF!</v>
      </c>
      <c r="AB54" s="38" t="e">
        <f>IF(AND(#REF!="Muy Baja",#REF!="Mayor"),CONCATENATE("R9C",#REF!),"")</f>
        <v>#REF!</v>
      </c>
      <c r="AC54" s="39" t="e">
        <f>IF(AND(#REF!="Muy Baja",#REF!="Mayor"),CONCATENATE("R9C",#REF!),"")</f>
        <v>#REF!</v>
      </c>
      <c r="AD54" s="39" t="e">
        <f>IF(AND(#REF!="Muy Baja",#REF!="Mayor"),CONCATENATE("R9C",#REF!),"")</f>
        <v>#REF!</v>
      </c>
      <c r="AE54" s="39" t="e">
        <f>IF(AND(#REF!="Muy Baja",#REF!="Mayor"),CONCATENATE("R9C",#REF!),"")</f>
        <v>#REF!</v>
      </c>
      <c r="AF54" s="39" t="e">
        <f>IF(AND(#REF!="Muy Baja",#REF!="Mayor"),CONCATENATE("R9C",#REF!),"")</f>
        <v>#REF!</v>
      </c>
      <c r="AG54" s="40" t="e">
        <f>IF(AND(#REF!="Muy Baja",#REF!="Mayor"),CONCATENATE("R9C",#REF!),"")</f>
        <v>#REF!</v>
      </c>
      <c r="AH54" s="41" t="e">
        <f>IF(AND(#REF!="Muy Baja",#REF!="Catastrófico"),CONCATENATE("R9C",#REF!),"")</f>
        <v>#REF!</v>
      </c>
      <c r="AI54" s="42" t="e">
        <f>IF(AND(#REF!="Muy Baja",#REF!="Catastrófico"),CONCATENATE("R9C",#REF!),"")</f>
        <v>#REF!</v>
      </c>
      <c r="AJ54" s="42" t="e">
        <f>IF(AND(#REF!="Muy Baja",#REF!="Catastrófico"),CONCATENATE("R9C",#REF!),"")</f>
        <v>#REF!</v>
      </c>
      <c r="AK54" s="42" t="e">
        <f>IF(AND(#REF!="Muy Baja",#REF!="Catastrófico"),CONCATENATE("R9C",#REF!),"")</f>
        <v>#REF!</v>
      </c>
      <c r="AL54" s="42" t="e">
        <f>IF(AND(#REF!="Muy Baja",#REF!="Catastrófico"),CONCATENATE("R9C",#REF!),"")</f>
        <v>#REF!</v>
      </c>
      <c r="AM54" s="43" t="e">
        <f>IF(AND(#REF!="Muy Baja",#REF!="Catastrófico"),CONCATENATE("R9C",#REF!),"")</f>
        <v>#REF!</v>
      </c>
      <c r="AN54" s="69"/>
      <c r="AO54" s="69"/>
      <c r="AP54" s="69"/>
      <c r="AQ54" s="69"/>
      <c r="AR54" s="69"/>
      <c r="AS54" s="69"/>
      <c r="AT54" s="69"/>
      <c r="AU54" s="69"/>
      <c r="AV54" s="69"/>
      <c r="AW54" s="69"/>
      <c r="AX54" s="69"/>
      <c r="AY54" s="69"/>
      <c r="AZ54" s="69"/>
      <c r="BA54" s="69"/>
      <c r="BB54" s="69"/>
      <c r="BC54" s="69"/>
      <c r="BD54" s="69"/>
      <c r="BE54" s="69"/>
      <c r="BF54" s="69"/>
      <c r="BG54" s="69"/>
      <c r="BH54" s="69"/>
      <c r="BI54" s="69"/>
      <c r="BJ54" s="69"/>
      <c r="BK54" s="69"/>
      <c r="BL54" s="69"/>
      <c r="BM54" s="69"/>
      <c r="BN54" s="69"/>
      <c r="BO54" s="69"/>
      <c r="BP54" s="69"/>
      <c r="BQ54" s="69"/>
      <c r="BR54" s="69"/>
      <c r="BS54" s="69"/>
      <c r="BT54" s="69"/>
      <c r="BU54" s="69"/>
      <c r="BV54" s="69"/>
      <c r="BW54" s="69"/>
      <c r="BX54" s="69"/>
      <c r="BY54" s="69"/>
      <c r="BZ54" s="69"/>
      <c r="CA54" s="69"/>
      <c r="CB54" s="69"/>
    </row>
    <row r="55" spans="1:80" ht="15.75" customHeight="1" thickBot="1" x14ac:dyDescent="0.3">
      <c r="A55" s="69"/>
      <c r="B55" s="1760"/>
      <c r="C55" s="1760"/>
      <c r="D55" s="1761"/>
      <c r="E55" s="1804"/>
      <c r="F55" s="1805"/>
      <c r="G55" s="1805"/>
      <c r="H55" s="1805"/>
      <c r="I55" s="1806"/>
      <c r="J55" s="65" t="e">
        <f>IF(AND(#REF!="Muy Baja",#REF!="Leve"),CONCATENATE("R10C",#REF!),"")</f>
        <v>#REF!</v>
      </c>
      <c r="K55" s="66" t="e">
        <f>IF(AND(#REF!="Muy Baja",#REF!="Leve"),CONCATENATE("R10C",#REF!),"")</f>
        <v>#REF!</v>
      </c>
      <c r="L55" s="66" t="e">
        <f>IF(AND(#REF!="Muy Baja",#REF!="Leve"),CONCATENATE("R10C",#REF!),"")</f>
        <v>#REF!</v>
      </c>
      <c r="M55" s="66" t="e">
        <f>IF(AND(#REF!="Muy Baja",#REF!="Leve"),CONCATENATE("R10C",#REF!),"")</f>
        <v>#REF!</v>
      </c>
      <c r="N55" s="66" t="e">
        <f>IF(AND(#REF!="Muy Baja",#REF!="Leve"),CONCATENATE("R10C",#REF!),"")</f>
        <v>#REF!</v>
      </c>
      <c r="O55" s="67" t="e">
        <f>IF(AND(#REF!="Muy Baja",#REF!="Leve"),CONCATENATE("R10C",#REF!),"")</f>
        <v>#REF!</v>
      </c>
      <c r="P55" s="65" t="e">
        <f>IF(AND(#REF!="Muy Baja",#REF!="Menor"),CONCATENATE("R10C",#REF!),"")</f>
        <v>#REF!</v>
      </c>
      <c r="Q55" s="66" t="e">
        <f>IF(AND(#REF!="Muy Baja",#REF!="Menor"),CONCATENATE("R10C",#REF!),"")</f>
        <v>#REF!</v>
      </c>
      <c r="R55" s="66" t="e">
        <f>IF(AND(#REF!="Muy Baja",#REF!="Menor"),CONCATENATE("R10C",#REF!),"")</f>
        <v>#REF!</v>
      </c>
      <c r="S55" s="66" t="e">
        <f>IF(AND(#REF!="Muy Baja",#REF!="Menor"),CONCATENATE("R10C",#REF!),"")</f>
        <v>#REF!</v>
      </c>
      <c r="T55" s="66" t="e">
        <f>IF(AND(#REF!="Muy Baja",#REF!="Menor"),CONCATENATE("R10C",#REF!),"")</f>
        <v>#REF!</v>
      </c>
      <c r="U55" s="67" t="e">
        <f>IF(AND(#REF!="Muy Baja",#REF!="Menor"),CONCATENATE("R10C",#REF!),"")</f>
        <v>#REF!</v>
      </c>
      <c r="V55" s="56" t="e">
        <f>IF(AND(#REF!="Muy Baja",#REF!="Moderado"),CONCATENATE("R10C",#REF!),"")</f>
        <v>#REF!</v>
      </c>
      <c r="W55" s="57" t="e">
        <f>IF(AND(#REF!="Muy Baja",#REF!="Moderado"),CONCATENATE("R10C",#REF!),"")</f>
        <v>#REF!</v>
      </c>
      <c r="X55" s="57" t="e">
        <f>IF(AND(#REF!="Muy Baja",#REF!="Moderado"),CONCATENATE("R10C",#REF!),"")</f>
        <v>#REF!</v>
      </c>
      <c r="Y55" s="57" t="e">
        <f>IF(AND(#REF!="Muy Baja",#REF!="Moderado"),CONCATENATE("R10C",#REF!),"")</f>
        <v>#REF!</v>
      </c>
      <c r="Z55" s="57" t="e">
        <f>IF(AND(#REF!="Muy Baja",#REF!="Moderado"),CONCATENATE("R10C",#REF!),"")</f>
        <v>#REF!</v>
      </c>
      <c r="AA55" s="58" t="e">
        <f>IF(AND(#REF!="Muy Baja",#REF!="Moderado"),CONCATENATE("R10C",#REF!),"")</f>
        <v>#REF!</v>
      </c>
      <c r="AB55" s="44" t="e">
        <f>IF(AND(#REF!="Muy Baja",#REF!="Mayor"),CONCATENATE("R10C",#REF!),"")</f>
        <v>#REF!</v>
      </c>
      <c r="AC55" s="45" t="e">
        <f>IF(AND(#REF!="Muy Baja",#REF!="Mayor"),CONCATENATE("R10C",#REF!),"")</f>
        <v>#REF!</v>
      </c>
      <c r="AD55" s="45" t="e">
        <f>IF(AND(#REF!="Muy Baja",#REF!="Mayor"),CONCATENATE("R10C",#REF!),"")</f>
        <v>#REF!</v>
      </c>
      <c r="AE55" s="45" t="e">
        <f>IF(AND(#REF!="Muy Baja",#REF!="Mayor"),CONCATENATE("R10C",#REF!),"")</f>
        <v>#REF!</v>
      </c>
      <c r="AF55" s="45" t="e">
        <f>IF(AND(#REF!="Muy Baja",#REF!="Mayor"),CONCATENATE("R10C",#REF!),"")</f>
        <v>#REF!</v>
      </c>
      <c r="AG55" s="46" t="e">
        <f>IF(AND(#REF!="Muy Baja",#REF!="Mayor"),CONCATENATE("R10C",#REF!),"")</f>
        <v>#REF!</v>
      </c>
      <c r="AH55" s="47" t="e">
        <f>IF(AND(#REF!="Muy Baja",#REF!="Catastrófico"),CONCATENATE("R10C",#REF!),"")</f>
        <v>#REF!</v>
      </c>
      <c r="AI55" s="48" t="e">
        <f>IF(AND(#REF!="Muy Baja",#REF!="Catastrófico"),CONCATENATE("R10C",#REF!),"")</f>
        <v>#REF!</v>
      </c>
      <c r="AJ55" s="48" t="e">
        <f>IF(AND(#REF!="Muy Baja",#REF!="Catastrófico"),CONCATENATE("R10C",#REF!),"")</f>
        <v>#REF!</v>
      </c>
      <c r="AK55" s="48" t="e">
        <f>IF(AND(#REF!="Muy Baja",#REF!="Catastrófico"),CONCATENATE("R10C",#REF!),"")</f>
        <v>#REF!</v>
      </c>
      <c r="AL55" s="48" t="e">
        <f>IF(AND(#REF!="Muy Baja",#REF!="Catastrófico"),CONCATENATE("R10C",#REF!),"")</f>
        <v>#REF!</v>
      </c>
      <c r="AM55" s="49" t="e">
        <f>IF(AND(#REF!="Muy Baja",#REF!="Catastrófico"),CONCATENATE("R10C",#REF!),"")</f>
        <v>#REF!</v>
      </c>
      <c r="AN55" s="69"/>
      <c r="AO55" s="69"/>
      <c r="AP55" s="69"/>
      <c r="AQ55" s="69"/>
      <c r="AR55" s="69"/>
      <c r="AS55" s="69"/>
      <c r="AT55" s="69"/>
      <c r="AU55" s="69"/>
      <c r="AV55" s="69"/>
      <c r="AW55" s="69"/>
      <c r="AX55" s="69"/>
      <c r="AY55" s="69"/>
      <c r="AZ55" s="69"/>
      <c r="BA55" s="69"/>
      <c r="BB55" s="69"/>
      <c r="BC55" s="69"/>
      <c r="BD55" s="69"/>
      <c r="BE55" s="69"/>
      <c r="BF55" s="69"/>
      <c r="BG55" s="69"/>
      <c r="BH55" s="69"/>
      <c r="BI55" s="69"/>
      <c r="BJ55" s="69"/>
      <c r="BK55" s="69"/>
      <c r="BL55" s="69"/>
      <c r="BM55" s="69"/>
      <c r="BN55" s="69"/>
      <c r="BO55" s="69"/>
      <c r="BP55" s="69"/>
      <c r="BQ55" s="69"/>
      <c r="BR55" s="69"/>
      <c r="BS55" s="69"/>
      <c r="BT55" s="69"/>
      <c r="BU55" s="69"/>
      <c r="BV55" s="69"/>
      <c r="BW55" s="69"/>
      <c r="BX55" s="69"/>
      <c r="BY55" s="69"/>
      <c r="BZ55" s="69"/>
      <c r="CA55" s="69"/>
      <c r="CB55" s="69"/>
    </row>
    <row r="56" spans="1:80" x14ac:dyDescent="0.25">
      <c r="A56" s="69"/>
      <c r="B56" s="69"/>
      <c r="C56" s="69"/>
      <c r="D56" s="69"/>
      <c r="E56" s="69"/>
      <c r="F56" s="69"/>
      <c r="G56" s="69"/>
      <c r="H56" s="69"/>
      <c r="I56" s="69"/>
      <c r="J56" s="1798" t="s">
        <v>750</v>
      </c>
      <c r="K56" s="1799"/>
      <c r="L56" s="1799"/>
      <c r="M56" s="1799"/>
      <c r="N56" s="1799"/>
      <c r="O56" s="1800"/>
      <c r="P56" s="1798" t="s">
        <v>751</v>
      </c>
      <c r="Q56" s="1799"/>
      <c r="R56" s="1799"/>
      <c r="S56" s="1799"/>
      <c r="T56" s="1799"/>
      <c r="U56" s="1800"/>
      <c r="V56" s="1798" t="s">
        <v>752</v>
      </c>
      <c r="W56" s="1799"/>
      <c r="X56" s="1799"/>
      <c r="Y56" s="1799"/>
      <c r="Z56" s="1799"/>
      <c r="AA56" s="1800"/>
      <c r="AB56" s="1798" t="s">
        <v>753</v>
      </c>
      <c r="AC56" s="1807"/>
      <c r="AD56" s="1799"/>
      <c r="AE56" s="1799"/>
      <c r="AF56" s="1799"/>
      <c r="AG56" s="1800"/>
      <c r="AH56" s="1798" t="s">
        <v>754</v>
      </c>
      <c r="AI56" s="1799"/>
      <c r="AJ56" s="1799"/>
      <c r="AK56" s="1799"/>
      <c r="AL56" s="1799"/>
      <c r="AM56" s="1800"/>
      <c r="AN56" s="69"/>
      <c r="AO56" s="69"/>
      <c r="AP56" s="69"/>
      <c r="AQ56" s="69"/>
      <c r="AR56" s="69"/>
      <c r="AS56" s="69"/>
      <c r="AT56" s="69"/>
      <c r="AU56" s="69"/>
      <c r="AV56" s="69"/>
      <c r="AW56" s="69"/>
      <c r="AX56" s="69"/>
      <c r="AY56" s="69"/>
      <c r="AZ56" s="69"/>
      <c r="BA56" s="69"/>
      <c r="BB56" s="69"/>
      <c r="BC56" s="69"/>
      <c r="BD56" s="69"/>
      <c r="BE56" s="69"/>
      <c r="BF56" s="69"/>
      <c r="BG56" s="69"/>
      <c r="BH56" s="69"/>
      <c r="BI56" s="69"/>
      <c r="BJ56" s="69"/>
      <c r="BK56" s="69"/>
      <c r="BL56" s="69"/>
      <c r="BM56" s="69"/>
      <c r="BN56" s="69"/>
      <c r="BO56" s="69"/>
      <c r="BP56" s="69"/>
      <c r="BQ56" s="69"/>
      <c r="BR56" s="69"/>
      <c r="BS56" s="69"/>
      <c r="BT56" s="69"/>
      <c r="BU56" s="69"/>
      <c r="BV56" s="69"/>
      <c r="BW56" s="69"/>
      <c r="BX56" s="69"/>
      <c r="BY56" s="69"/>
      <c r="BZ56" s="69"/>
      <c r="CA56" s="69"/>
      <c r="CB56" s="69"/>
    </row>
    <row r="57" spans="1:80" x14ac:dyDescent="0.25">
      <c r="A57" s="69"/>
      <c r="B57" s="69"/>
      <c r="C57" s="69"/>
      <c r="D57" s="69"/>
      <c r="E57" s="69"/>
      <c r="F57" s="69"/>
      <c r="G57" s="69"/>
      <c r="H57" s="69"/>
      <c r="I57" s="69"/>
      <c r="J57" s="1801"/>
      <c r="K57" s="1802"/>
      <c r="L57" s="1802"/>
      <c r="M57" s="1802"/>
      <c r="N57" s="1802"/>
      <c r="O57" s="1803"/>
      <c r="P57" s="1801"/>
      <c r="Q57" s="1802"/>
      <c r="R57" s="1802"/>
      <c r="S57" s="1802"/>
      <c r="T57" s="1802"/>
      <c r="U57" s="1803"/>
      <c r="V57" s="1801"/>
      <c r="W57" s="1802"/>
      <c r="X57" s="1802"/>
      <c r="Y57" s="1802"/>
      <c r="Z57" s="1802"/>
      <c r="AA57" s="1803"/>
      <c r="AB57" s="1801"/>
      <c r="AC57" s="1802"/>
      <c r="AD57" s="1802"/>
      <c r="AE57" s="1802"/>
      <c r="AF57" s="1802"/>
      <c r="AG57" s="1803"/>
      <c r="AH57" s="1801"/>
      <c r="AI57" s="1802"/>
      <c r="AJ57" s="1802"/>
      <c r="AK57" s="1802"/>
      <c r="AL57" s="1802"/>
      <c r="AM57" s="1803"/>
      <c r="AN57" s="69"/>
      <c r="AO57" s="69"/>
      <c r="AP57" s="69"/>
      <c r="AQ57" s="69"/>
      <c r="AR57" s="69"/>
      <c r="AS57" s="69"/>
      <c r="AT57" s="69"/>
      <c r="AU57" s="69"/>
      <c r="AV57" s="69"/>
      <c r="AW57" s="69"/>
      <c r="AX57" s="69"/>
      <c r="AY57" s="69"/>
      <c r="AZ57" s="69"/>
      <c r="BA57" s="69"/>
      <c r="BB57" s="69"/>
      <c r="BC57" s="69"/>
      <c r="BD57" s="69"/>
      <c r="BE57" s="69"/>
      <c r="BF57" s="69"/>
      <c r="BG57" s="69"/>
      <c r="BH57" s="69"/>
      <c r="BI57" s="69"/>
      <c r="BJ57" s="69"/>
      <c r="BK57" s="69"/>
      <c r="BL57" s="69"/>
      <c r="BM57" s="69"/>
      <c r="BN57" s="69"/>
      <c r="BO57" s="69"/>
      <c r="BP57" s="69"/>
      <c r="BQ57" s="69"/>
      <c r="BR57" s="69"/>
      <c r="BS57" s="69"/>
      <c r="BT57" s="69"/>
      <c r="BU57" s="69"/>
      <c r="BV57" s="69"/>
      <c r="BW57" s="69"/>
      <c r="BX57" s="69"/>
      <c r="BY57" s="69"/>
      <c r="BZ57" s="69"/>
      <c r="CA57" s="69"/>
      <c r="CB57" s="69"/>
    </row>
    <row r="58" spans="1:80" x14ac:dyDescent="0.25">
      <c r="A58" s="69"/>
      <c r="B58" s="69"/>
      <c r="C58" s="69"/>
      <c r="D58" s="69"/>
      <c r="E58" s="69"/>
      <c r="F58" s="69"/>
      <c r="G58" s="69"/>
      <c r="H58" s="69"/>
      <c r="I58" s="69"/>
      <c r="J58" s="1801"/>
      <c r="K58" s="1802"/>
      <c r="L58" s="1802"/>
      <c r="M58" s="1802"/>
      <c r="N58" s="1802"/>
      <c r="O58" s="1803"/>
      <c r="P58" s="1801"/>
      <c r="Q58" s="1802"/>
      <c r="R58" s="1802"/>
      <c r="S58" s="1802"/>
      <c r="T58" s="1802"/>
      <c r="U58" s="1803"/>
      <c r="V58" s="1801"/>
      <c r="W58" s="1802"/>
      <c r="X58" s="1802"/>
      <c r="Y58" s="1802"/>
      <c r="Z58" s="1802"/>
      <c r="AA58" s="1803"/>
      <c r="AB58" s="1801"/>
      <c r="AC58" s="1802"/>
      <c r="AD58" s="1802"/>
      <c r="AE58" s="1802"/>
      <c r="AF58" s="1802"/>
      <c r="AG58" s="1803"/>
      <c r="AH58" s="1801"/>
      <c r="AI58" s="1802"/>
      <c r="AJ58" s="1802"/>
      <c r="AK58" s="1802"/>
      <c r="AL58" s="1802"/>
      <c r="AM58" s="1803"/>
      <c r="AN58" s="69"/>
      <c r="AO58" s="69"/>
      <c r="AP58" s="69"/>
      <c r="AQ58" s="69"/>
      <c r="AR58" s="69"/>
      <c r="AS58" s="69"/>
      <c r="AT58" s="69"/>
      <c r="AU58" s="69"/>
      <c r="AV58" s="69"/>
      <c r="AW58" s="69"/>
      <c r="AX58" s="69"/>
      <c r="AY58" s="69"/>
      <c r="AZ58" s="69"/>
      <c r="BA58" s="69"/>
      <c r="BB58" s="69"/>
      <c r="BC58" s="69"/>
      <c r="BD58" s="69"/>
      <c r="BE58" s="69"/>
      <c r="BF58" s="69"/>
      <c r="BG58" s="69"/>
      <c r="BH58" s="69"/>
      <c r="BI58" s="69"/>
      <c r="BJ58" s="69"/>
      <c r="BK58" s="69"/>
      <c r="BL58" s="69"/>
      <c r="BM58" s="69"/>
      <c r="BN58" s="69"/>
      <c r="BO58" s="69"/>
      <c r="BP58" s="69"/>
      <c r="BQ58" s="69"/>
      <c r="BR58" s="69"/>
      <c r="BS58" s="69"/>
      <c r="BT58" s="69"/>
      <c r="BU58" s="69"/>
      <c r="BV58" s="69"/>
      <c r="BW58" s="69"/>
      <c r="BX58" s="69"/>
      <c r="BY58" s="69"/>
      <c r="BZ58" s="69"/>
      <c r="CA58" s="69"/>
      <c r="CB58" s="69"/>
    </row>
    <row r="59" spans="1:80" x14ac:dyDescent="0.25">
      <c r="A59" s="69"/>
      <c r="B59" s="69"/>
      <c r="C59" s="69"/>
      <c r="D59" s="69"/>
      <c r="E59" s="69"/>
      <c r="F59" s="69"/>
      <c r="G59" s="69"/>
      <c r="H59" s="69"/>
      <c r="I59" s="69"/>
      <c r="J59" s="1801"/>
      <c r="K59" s="1802"/>
      <c r="L59" s="1802"/>
      <c r="M59" s="1802"/>
      <c r="N59" s="1802"/>
      <c r="O59" s="1803"/>
      <c r="P59" s="1801"/>
      <c r="Q59" s="1802"/>
      <c r="R59" s="1802"/>
      <c r="S59" s="1802"/>
      <c r="T59" s="1802"/>
      <c r="U59" s="1803"/>
      <c r="V59" s="1801"/>
      <c r="W59" s="1802"/>
      <c r="X59" s="1802"/>
      <c r="Y59" s="1802"/>
      <c r="Z59" s="1802"/>
      <c r="AA59" s="1803"/>
      <c r="AB59" s="1801"/>
      <c r="AC59" s="1802"/>
      <c r="AD59" s="1802"/>
      <c r="AE59" s="1802"/>
      <c r="AF59" s="1802"/>
      <c r="AG59" s="1803"/>
      <c r="AH59" s="1801"/>
      <c r="AI59" s="1802"/>
      <c r="AJ59" s="1802"/>
      <c r="AK59" s="1802"/>
      <c r="AL59" s="1802"/>
      <c r="AM59" s="1803"/>
      <c r="AN59" s="69"/>
      <c r="AO59" s="69"/>
      <c r="AP59" s="69"/>
      <c r="AQ59" s="69"/>
      <c r="AR59" s="69"/>
      <c r="AS59" s="69"/>
      <c r="AT59" s="69"/>
      <c r="AU59" s="69"/>
      <c r="AV59" s="69"/>
      <c r="AW59" s="69"/>
      <c r="AX59" s="69"/>
      <c r="AY59" s="69"/>
      <c r="AZ59" s="69"/>
      <c r="BA59" s="69"/>
      <c r="BB59" s="69"/>
      <c r="BC59" s="69"/>
      <c r="BD59" s="69"/>
      <c r="BE59" s="69"/>
      <c r="BF59" s="69"/>
      <c r="BG59" s="69"/>
      <c r="BH59" s="69"/>
      <c r="BI59" s="69"/>
      <c r="BJ59" s="69"/>
      <c r="BK59" s="69"/>
      <c r="BL59" s="69"/>
      <c r="BM59" s="69"/>
      <c r="BN59" s="69"/>
      <c r="BO59" s="69"/>
      <c r="BP59" s="69"/>
      <c r="BQ59" s="69"/>
      <c r="BR59" s="69"/>
      <c r="BS59" s="69"/>
      <c r="BT59" s="69"/>
      <c r="BU59" s="69"/>
      <c r="BV59" s="69"/>
      <c r="BW59" s="69"/>
      <c r="BX59" s="69"/>
      <c r="BY59" s="69"/>
      <c r="BZ59" s="69"/>
      <c r="CA59" s="69"/>
      <c r="CB59" s="69"/>
    </row>
    <row r="60" spans="1:80" x14ac:dyDescent="0.25">
      <c r="A60" s="69"/>
      <c r="B60" s="69"/>
      <c r="C60" s="69"/>
      <c r="D60" s="69"/>
      <c r="E60" s="69"/>
      <c r="F60" s="69"/>
      <c r="G60" s="69"/>
      <c r="H60" s="69"/>
      <c r="I60" s="69"/>
      <c r="J60" s="1801"/>
      <c r="K60" s="1802"/>
      <c r="L60" s="1802"/>
      <c r="M60" s="1802"/>
      <c r="N60" s="1802"/>
      <c r="O60" s="1803"/>
      <c r="P60" s="1801"/>
      <c r="Q60" s="1802"/>
      <c r="R60" s="1802"/>
      <c r="S60" s="1802"/>
      <c r="T60" s="1802"/>
      <c r="U60" s="1803"/>
      <c r="V60" s="1801"/>
      <c r="W60" s="1802"/>
      <c r="X60" s="1802"/>
      <c r="Y60" s="1802"/>
      <c r="Z60" s="1802"/>
      <c r="AA60" s="1803"/>
      <c r="AB60" s="1801"/>
      <c r="AC60" s="1802"/>
      <c r="AD60" s="1802"/>
      <c r="AE60" s="1802"/>
      <c r="AF60" s="1802"/>
      <c r="AG60" s="1803"/>
      <c r="AH60" s="1801"/>
      <c r="AI60" s="1802"/>
      <c r="AJ60" s="1802"/>
      <c r="AK60" s="1802"/>
      <c r="AL60" s="1802"/>
      <c r="AM60" s="1803"/>
      <c r="AN60" s="69"/>
      <c r="AO60" s="69"/>
      <c r="AP60" s="69"/>
      <c r="AQ60" s="69"/>
      <c r="AR60" s="69"/>
      <c r="AS60" s="69"/>
      <c r="AT60" s="69"/>
      <c r="AU60" s="69"/>
      <c r="AV60" s="69"/>
      <c r="AW60" s="69"/>
      <c r="AX60" s="69"/>
      <c r="AY60" s="69"/>
      <c r="AZ60" s="69"/>
      <c r="BA60" s="69"/>
      <c r="BB60" s="69"/>
      <c r="BC60" s="69"/>
      <c r="BD60" s="69"/>
      <c r="BE60" s="69"/>
      <c r="BF60" s="69"/>
      <c r="BG60" s="69"/>
      <c r="BH60" s="69"/>
      <c r="BI60" s="69"/>
      <c r="BJ60" s="69"/>
      <c r="BK60" s="69"/>
      <c r="BL60" s="69"/>
      <c r="BM60" s="69"/>
      <c r="BN60" s="69"/>
      <c r="BO60" s="69"/>
      <c r="BP60" s="69"/>
      <c r="BQ60" s="69"/>
      <c r="BR60" s="69"/>
      <c r="BS60" s="69"/>
      <c r="BT60" s="69"/>
      <c r="BU60" s="69"/>
      <c r="BV60" s="69"/>
      <c r="BW60" s="69"/>
      <c r="BX60" s="69"/>
      <c r="BY60" s="69"/>
      <c r="BZ60" s="69"/>
      <c r="CA60" s="69"/>
      <c r="CB60" s="69"/>
    </row>
    <row r="61" spans="1:80" ht="15.75" thickBot="1" x14ac:dyDescent="0.3">
      <c r="A61" s="69"/>
      <c r="B61" s="69"/>
      <c r="C61" s="69"/>
      <c r="D61" s="69"/>
      <c r="E61" s="69"/>
      <c r="F61" s="69"/>
      <c r="G61" s="69"/>
      <c r="H61" s="69"/>
      <c r="I61" s="69"/>
      <c r="J61" s="1804"/>
      <c r="K61" s="1805"/>
      <c r="L61" s="1805"/>
      <c r="M61" s="1805"/>
      <c r="N61" s="1805"/>
      <c r="O61" s="1806"/>
      <c r="P61" s="1804"/>
      <c r="Q61" s="1805"/>
      <c r="R61" s="1805"/>
      <c r="S61" s="1805"/>
      <c r="T61" s="1805"/>
      <c r="U61" s="1806"/>
      <c r="V61" s="1804"/>
      <c r="W61" s="1805"/>
      <c r="X61" s="1805"/>
      <c r="Y61" s="1805"/>
      <c r="Z61" s="1805"/>
      <c r="AA61" s="1806"/>
      <c r="AB61" s="1804"/>
      <c r="AC61" s="1805"/>
      <c r="AD61" s="1805"/>
      <c r="AE61" s="1805"/>
      <c r="AF61" s="1805"/>
      <c r="AG61" s="1806"/>
      <c r="AH61" s="1804"/>
      <c r="AI61" s="1805"/>
      <c r="AJ61" s="1805"/>
      <c r="AK61" s="1805"/>
      <c r="AL61" s="1805"/>
      <c r="AM61" s="1806"/>
      <c r="AN61" s="69"/>
      <c r="AO61" s="69"/>
      <c r="AP61" s="69"/>
      <c r="AQ61" s="69"/>
      <c r="AR61" s="69"/>
      <c r="AS61" s="69"/>
      <c r="AT61" s="69"/>
      <c r="AU61" s="69"/>
      <c r="AV61" s="69"/>
      <c r="AW61" s="69"/>
      <c r="AX61" s="69"/>
      <c r="AY61" s="69"/>
      <c r="AZ61" s="69"/>
      <c r="BA61" s="69"/>
      <c r="BB61" s="69"/>
      <c r="BC61" s="69"/>
      <c r="BD61" s="69"/>
      <c r="BE61" s="69"/>
      <c r="BF61" s="69"/>
      <c r="BG61" s="69"/>
      <c r="BH61" s="69"/>
      <c r="BI61" s="69"/>
      <c r="BJ61" s="69"/>
      <c r="BK61" s="69"/>
      <c r="BL61" s="69"/>
      <c r="BM61" s="69"/>
      <c r="BN61" s="69"/>
      <c r="BO61" s="69"/>
      <c r="BP61" s="69"/>
      <c r="BQ61" s="69"/>
      <c r="BR61" s="69"/>
      <c r="BS61" s="69"/>
      <c r="BT61" s="69"/>
      <c r="BU61" s="69"/>
      <c r="BV61" s="69"/>
      <c r="BW61" s="69"/>
      <c r="BX61" s="69"/>
      <c r="BY61" s="69"/>
      <c r="BZ61" s="69"/>
      <c r="CA61" s="69"/>
      <c r="CB61" s="69"/>
    </row>
    <row r="62" spans="1:80" x14ac:dyDescent="0.25">
      <c r="A62" s="69"/>
      <c r="B62" s="69"/>
      <c r="C62" s="69"/>
      <c r="D62" s="69"/>
      <c r="E62" s="69"/>
      <c r="F62" s="69"/>
      <c r="G62" s="69"/>
      <c r="H62" s="69"/>
      <c r="I62" s="69"/>
      <c r="J62" s="69"/>
      <c r="K62" s="69"/>
      <c r="L62" s="69"/>
      <c r="M62" s="69"/>
      <c r="N62" s="69"/>
      <c r="O62" s="69"/>
      <c r="P62" s="69"/>
      <c r="Q62" s="69"/>
      <c r="R62" s="69"/>
      <c r="S62" s="69"/>
      <c r="T62" s="69"/>
      <c r="U62" s="69"/>
      <c r="V62" s="69"/>
      <c r="W62" s="69"/>
      <c r="X62" s="69"/>
      <c r="Y62" s="69"/>
      <c r="Z62" s="69"/>
      <c r="AA62" s="69"/>
      <c r="AB62" s="69"/>
      <c r="AC62" s="69"/>
      <c r="AD62" s="69"/>
      <c r="AE62" s="69"/>
      <c r="AF62" s="69"/>
      <c r="AG62" s="69"/>
      <c r="AH62" s="69"/>
      <c r="AI62" s="69"/>
      <c r="AJ62" s="69"/>
      <c r="AK62" s="69"/>
      <c r="AL62" s="69"/>
      <c r="AM62" s="69"/>
      <c r="AN62" s="69"/>
      <c r="AO62" s="69"/>
      <c r="AP62" s="69"/>
      <c r="AQ62" s="69"/>
      <c r="AR62" s="69"/>
      <c r="AS62" s="69"/>
      <c r="AT62" s="69"/>
      <c r="AU62" s="69"/>
      <c r="AV62" s="69"/>
      <c r="AW62" s="69"/>
      <c r="AX62" s="69"/>
      <c r="AY62" s="69"/>
      <c r="AZ62" s="69"/>
      <c r="BA62" s="69"/>
      <c r="BB62" s="69"/>
      <c r="BC62" s="69"/>
      <c r="BD62" s="69"/>
      <c r="BE62" s="69"/>
      <c r="BF62" s="69"/>
      <c r="BG62" s="69"/>
      <c r="BH62" s="69"/>
    </row>
    <row r="63" spans="1:80" ht="15" customHeight="1" x14ac:dyDescent="0.25">
      <c r="A63" s="69"/>
      <c r="B63" s="70"/>
      <c r="C63" s="70"/>
      <c r="D63" s="70"/>
      <c r="E63" s="70"/>
      <c r="F63" s="70"/>
      <c r="G63" s="70"/>
      <c r="H63" s="70"/>
      <c r="I63" s="70"/>
      <c r="J63" s="70"/>
      <c r="K63" s="70"/>
      <c r="L63" s="70"/>
      <c r="M63" s="70"/>
      <c r="N63" s="70"/>
      <c r="O63" s="70"/>
      <c r="P63" s="70"/>
      <c r="Q63" s="70"/>
      <c r="R63" s="70"/>
      <c r="S63" s="70"/>
      <c r="T63" s="70"/>
      <c r="U63" s="70"/>
      <c r="V63" s="70"/>
      <c r="W63" s="70"/>
      <c r="X63" s="70"/>
      <c r="Y63" s="70"/>
      <c r="Z63" s="70"/>
      <c r="AA63" s="70"/>
      <c r="AB63" s="70"/>
      <c r="AC63" s="70"/>
      <c r="AD63" s="70"/>
      <c r="AE63" s="70"/>
      <c r="AF63" s="70"/>
      <c r="AG63" s="70"/>
      <c r="AH63" s="70"/>
      <c r="AI63" s="70"/>
      <c r="AJ63" s="70"/>
      <c r="AK63" s="70"/>
      <c r="AL63" s="70"/>
      <c r="AM63" s="70"/>
      <c r="AN63" s="70"/>
      <c r="AO63" s="70"/>
      <c r="AP63" s="70"/>
      <c r="AQ63" s="70"/>
      <c r="AR63" s="70"/>
      <c r="AS63" s="70"/>
      <c r="AT63" s="70"/>
      <c r="AU63" s="69"/>
      <c r="AV63" s="69"/>
      <c r="AW63" s="69"/>
      <c r="AX63" s="69"/>
      <c r="AY63" s="69"/>
      <c r="AZ63" s="69"/>
      <c r="BA63" s="69"/>
      <c r="BB63" s="69"/>
      <c r="BC63" s="69"/>
      <c r="BD63" s="69"/>
      <c r="BE63" s="69"/>
      <c r="BF63" s="69"/>
      <c r="BG63" s="69"/>
      <c r="BH63" s="69"/>
    </row>
    <row r="64" spans="1:80" ht="15" customHeight="1" x14ac:dyDescent="0.25">
      <c r="A64" s="69"/>
      <c r="B64" s="70"/>
      <c r="C64" s="70"/>
      <c r="D64" s="70"/>
      <c r="E64" s="70"/>
      <c r="F64" s="70"/>
      <c r="G64" s="70"/>
      <c r="H64" s="70"/>
      <c r="I64" s="70"/>
      <c r="J64" s="70"/>
      <c r="K64" s="70"/>
      <c r="L64" s="70"/>
      <c r="M64" s="70"/>
      <c r="N64" s="70"/>
      <c r="O64" s="70"/>
      <c r="P64" s="70"/>
      <c r="Q64" s="70"/>
      <c r="R64" s="70"/>
      <c r="S64" s="70"/>
      <c r="T64" s="70"/>
      <c r="U64" s="70"/>
      <c r="V64" s="70"/>
      <c r="W64" s="70"/>
      <c r="X64" s="70"/>
      <c r="Y64" s="70"/>
      <c r="Z64" s="70"/>
      <c r="AA64" s="70"/>
      <c r="AB64" s="70"/>
      <c r="AC64" s="70"/>
      <c r="AD64" s="70"/>
      <c r="AE64" s="70"/>
      <c r="AF64" s="70"/>
      <c r="AG64" s="70"/>
      <c r="AH64" s="70"/>
      <c r="AI64" s="70"/>
      <c r="AJ64" s="70"/>
      <c r="AK64" s="70"/>
      <c r="AL64" s="70"/>
      <c r="AM64" s="70"/>
      <c r="AN64" s="70"/>
      <c r="AO64" s="70"/>
      <c r="AP64" s="70"/>
      <c r="AQ64" s="70"/>
      <c r="AR64" s="70"/>
      <c r="AS64" s="70"/>
      <c r="AT64" s="70"/>
      <c r="AU64" s="69"/>
      <c r="AV64" s="69"/>
      <c r="AW64" s="69"/>
      <c r="AX64" s="69"/>
      <c r="AY64" s="69"/>
      <c r="AZ64" s="69"/>
      <c r="BA64" s="69"/>
      <c r="BB64" s="69"/>
      <c r="BC64" s="69"/>
      <c r="BD64" s="69"/>
      <c r="BE64" s="69"/>
      <c r="BF64" s="69"/>
      <c r="BG64" s="69"/>
      <c r="BH64" s="69"/>
    </row>
    <row r="65" spans="1:60" x14ac:dyDescent="0.25">
      <c r="A65" s="69"/>
      <c r="B65" s="69"/>
      <c r="C65" s="69"/>
      <c r="D65" s="69"/>
      <c r="E65" s="69"/>
      <c r="F65" s="69"/>
      <c r="G65" s="69"/>
      <c r="H65" s="69"/>
      <c r="I65" s="69"/>
      <c r="J65" s="69"/>
      <c r="K65" s="69"/>
      <c r="L65" s="69"/>
      <c r="M65" s="69"/>
      <c r="N65" s="69"/>
      <c r="O65" s="69"/>
      <c r="P65" s="69"/>
      <c r="Q65" s="69"/>
      <c r="R65" s="69"/>
      <c r="S65" s="69"/>
      <c r="T65" s="69"/>
      <c r="U65" s="69"/>
      <c r="V65" s="69"/>
      <c r="W65" s="69"/>
      <c r="X65" s="69"/>
      <c r="Y65" s="69"/>
      <c r="Z65" s="69"/>
      <c r="AA65" s="69"/>
      <c r="AB65" s="69"/>
      <c r="AC65" s="69"/>
      <c r="AD65" s="69"/>
      <c r="AE65" s="69"/>
      <c r="AF65" s="69"/>
      <c r="AG65" s="69"/>
      <c r="AH65" s="69"/>
      <c r="AI65" s="69"/>
      <c r="AJ65" s="69"/>
      <c r="AK65" s="69"/>
      <c r="AL65" s="69"/>
      <c r="AM65" s="69"/>
      <c r="AN65" s="69"/>
      <c r="AO65" s="69"/>
      <c r="AP65" s="69"/>
      <c r="AQ65" s="69"/>
      <c r="AR65" s="69"/>
      <c r="AS65" s="69"/>
      <c r="AT65" s="69"/>
      <c r="AU65" s="69"/>
      <c r="AV65" s="69"/>
      <c r="AW65" s="69"/>
      <c r="AX65" s="69"/>
      <c r="AY65" s="69"/>
      <c r="AZ65" s="69"/>
      <c r="BA65" s="69"/>
      <c r="BB65" s="69"/>
      <c r="BC65" s="69"/>
      <c r="BD65" s="69"/>
      <c r="BE65" s="69"/>
      <c r="BF65" s="69"/>
      <c r="BG65" s="69"/>
      <c r="BH65" s="69"/>
    </row>
    <row r="66" spans="1:60" x14ac:dyDescent="0.25">
      <c r="A66" s="69"/>
      <c r="B66" s="69"/>
      <c r="C66" s="69"/>
      <c r="D66" s="69"/>
      <c r="E66" s="69"/>
      <c r="F66" s="69"/>
      <c r="G66" s="69"/>
      <c r="H66" s="69"/>
      <c r="I66" s="69"/>
      <c r="J66" s="69"/>
      <c r="K66" s="69"/>
      <c r="L66" s="69"/>
      <c r="M66" s="69"/>
      <c r="N66" s="69"/>
      <c r="O66" s="69"/>
      <c r="P66" s="69"/>
      <c r="Q66" s="69"/>
      <c r="R66" s="69"/>
      <c r="S66" s="69"/>
      <c r="T66" s="69"/>
      <c r="U66" s="69"/>
      <c r="V66" s="69"/>
      <c r="W66" s="69"/>
      <c r="X66" s="69"/>
      <c r="Y66" s="69"/>
      <c r="Z66" s="69"/>
      <c r="AA66" s="69"/>
      <c r="AB66" s="69"/>
      <c r="AC66" s="69"/>
      <c r="AD66" s="69"/>
      <c r="AE66" s="69"/>
      <c r="AF66" s="69"/>
      <c r="AG66" s="69"/>
      <c r="AH66" s="69"/>
      <c r="AI66" s="69"/>
      <c r="AJ66" s="69"/>
      <c r="AK66" s="69"/>
      <c r="AL66" s="69"/>
      <c r="AM66" s="69"/>
      <c r="AN66" s="69"/>
      <c r="AO66" s="69"/>
      <c r="AP66" s="69"/>
      <c r="AQ66" s="69"/>
      <c r="AR66" s="69"/>
      <c r="AS66" s="69"/>
      <c r="AT66" s="69"/>
      <c r="AU66" s="69"/>
      <c r="AV66" s="69"/>
      <c r="AW66" s="69"/>
      <c r="AX66" s="69"/>
      <c r="AY66" s="69"/>
      <c r="AZ66" s="69"/>
      <c r="BA66" s="69"/>
      <c r="BB66" s="69"/>
      <c r="BC66" s="69"/>
      <c r="BD66" s="69"/>
      <c r="BE66" s="69"/>
      <c r="BF66" s="69"/>
      <c r="BG66" s="69"/>
      <c r="BH66" s="69"/>
    </row>
    <row r="67" spans="1:60" x14ac:dyDescent="0.25">
      <c r="A67" s="69"/>
      <c r="B67" s="69"/>
      <c r="C67" s="69"/>
      <c r="D67" s="69"/>
      <c r="E67" s="69"/>
      <c r="F67" s="69"/>
      <c r="G67" s="69"/>
      <c r="H67" s="69"/>
      <c r="I67" s="69"/>
      <c r="J67" s="69"/>
      <c r="K67" s="69"/>
      <c r="L67" s="69"/>
      <c r="M67" s="69"/>
      <c r="N67" s="69"/>
      <c r="O67" s="69"/>
      <c r="P67" s="69"/>
      <c r="Q67" s="69"/>
      <c r="R67" s="69"/>
      <c r="S67" s="69"/>
      <c r="T67" s="69"/>
      <c r="U67" s="69"/>
      <c r="V67" s="69"/>
      <c r="W67" s="69"/>
      <c r="X67" s="69"/>
      <c r="Y67" s="69"/>
      <c r="Z67" s="69"/>
      <c r="AA67" s="69"/>
      <c r="AB67" s="69"/>
      <c r="AC67" s="69"/>
      <c r="AD67" s="69"/>
      <c r="AE67" s="69"/>
      <c r="AF67" s="69"/>
      <c r="AG67" s="69"/>
      <c r="AH67" s="69"/>
      <c r="AI67" s="69"/>
      <c r="AJ67" s="69"/>
      <c r="AK67" s="69"/>
      <c r="AL67" s="69"/>
      <c r="AM67" s="69"/>
      <c r="AN67" s="69"/>
      <c r="AO67" s="69"/>
      <c r="AP67" s="69"/>
      <c r="AQ67" s="69"/>
      <c r="AR67" s="69"/>
      <c r="AS67" s="69"/>
      <c r="AT67" s="69"/>
      <c r="AU67" s="69"/>
      <c r="AV67" s="69"/>
      <c r="AW67" s="69"/>
      <c r="AX67" s="69"/>
      <c r="AY67" s="69"/>
      <c r="AZ67" s="69"/>
      <c r="BA67" s="69"/>
      <c r="BB67" s="69"/>
      <c r="BC67" s="69"/>
      <c r="BD67" s="69"/>
      <c r="BE67" s="69"/>
      <c r="BF67" s="69"/>
      <c r="BG67" s="69"/>
      <c r="BH67" s="69"/>
    </row>
    <row r="68" spans="1:60" x14ac:dyDescent="0.25">
      <c r="A68" s="69"/>
      <c r="B68" s="69"/>
      <c r="C68" s="69"/>
      <c r="D68" s="69"/>
      <c r="E68" s="69"/>
      <c r="F68" s="69"/>
      <c r="G68" s="69"/>
      <c r="H68" s="69"/>
      <c r="I68" s="69"/>
      <c r="J68" s="69"/>
      <c r="K68" s="69"/>
      <c r="L68" s="69"/>
      <c r="M68" s="69"/>
      <c r="N68" s="69"/>
      <c r="O68" s="69"/>
      <c r="P68" s="69"/>
      <c r="Q68" s="69"/>
      <c r="R68" s="69"/>
      <c r="S68" s="69"/>
      <c r="T68" s="69"/>
      <c r="U68" s="69"/>
      <c r="V68" s="69"/>
      <c r="W68" s="69"/>
      <c r="X68" s="69"/>
      <c r="Y68" s="69"/>
      <c r="Z68" s="69"/>
      <c r="AA68" s="69"/>
      <c r="AB68" s="69"/>
      <c r="AC68" s="69"/>
      <c r="AD68" s="69"/>
      <c r="AE68" s="69"/>
      <c r="AF68" s="69"/>
      <c r="AG68" s="69"/>
      <c r="AH68" s="69"/>
      <c r="AI68" s="69"/>
      <c r="AJ68" s="69"/>
      <c r="AK68" s="69"/>
      <c r="AL68" s="69"/>
      <c r="AM68" s="69"/>
      <c r="AN68" s="69"/>
      <c r="AO68" s="69"/>
      <c r="AP68" s="69"/>
      <c r="AQ68" s="69"/>
      <c r="AR68" s="69"/>
      <c r="AS68" s="69"/>
      <c r="AT68" s="69"/>
      <c r="AU68" s="69"/>
      <c r="AV68" s="69"/>
      <c r="AW68" s="69"/>
      <c r="AX68" s="69"/>
      <c r="AY68" s="69"/>
      <c r="AZ68" s="69"/>
      <c r="BA68" s="69"/>
      <c r="BB68" s="69"/>
      <c r="BC68" s="69"/>
      <c r="BD68" s="69"/>
      <c r="BE68" s="69"/>
      <c r="BF68" s="69"/>
      <c r="BG68" s="69"/>
      <c r="BH68" s="69"/>
    </row>
    <row r="69" spans="1:60" x14ac:dyDescent="0.25">
      <c r="A69" s="69"/>
      <c r="B69" s="69"/>
      <c r="C69" s="69"/>
      <c r="D69" s="69"/>
      <c r="E69" s="69"/>
      <c r="F69" s="69"/>
      <c r="G69" s="69"/>
      <c r="H69" s="69"/>
      <c r="I69" s="69"/>
      <c r="J69" s="69"/>
      <c r="K69" s="69"/>
      <c r="L69" s="69"/>
      <c r="M69" s="69"/>
      <c r="N69" s="69"/>
      <c r="O69" s="69"/>
      <c r="P69" s="69"/>
      <c r="Q69" s="69"/>
      <c r="R69" s="69"/>
      <c r="S69" s="69"/>
      <c r="T69" s="69"/>
      <c r="U69" s="69"/>
      <c r="V69" s="69"/>
      <c r="W69" s="69"/>
      <c r="X69" s="69"/>
      <c r="Y69" s="69"/>
      <c r="Z69" s="69"/>
      <c r="AA69" s="69"/>
      <c r="AB69" s="69"/>
      <c r="AC69" s="69"/>
      <c r="AD69" s="69"/>
      <c r="AE69" s="69"/>
      <c r="AF69" s="69"/>
      <c r="AG69" s="69"/>
      <c r="AH69" s="69"/>
      <c r="AI69" s="69"/>
      <c r="AJ69" s="69"/>
      <c r="AK69" s="69"/>
      <c r="AL69" s="69"/>
      <c r="AM69" s="69"/>
      <c r="AN69" s="69"/>
      <c r="AO69" s="69"/>
      <c r="AP69" s="69"/>
      <c r="AQ69" s="69"/>
      <c r="AR69" s="69"/>
      <c r="AS69" s="69"/>
      <c r="AT69" s="69"/>
      <c r="AU69" s="69"/>
      <c r="AV69" s="69"/>
      <c r="AW69" s="69"/>
      <c r="AX69" s="69"/>
      <c r="AY69" s="69"/>
      <c r="AZ69" s="69"/>
      <c r="BA69" s="69"/>
      <c r="BB69" s="69"/>
      <c r="BC69" s="69"/>
      <c r="BD69" s="69"/>
      <c r="BE69" s="69"/>
      <c r="BF69" s="69"/>
      <c r="BG69" s="69"/>
      <c r="BH69" s="69"/>
    </row>
    <row r="70" spans="1:60" x14ac:dyDescent="0.25">
      <c r="A70" s="69"/>
      <c r="B70" s="69"/>
      <c r="C70" s="69"/>
      <c r="D70" s="69"/>
      <c r="E70" s="69"/>
      <c r="F70" s="69"/>
      <c r="G70" s="69"/>
      <c r="H70" s="69"/>
      <c r="I70" s="69"/>
      <c r="J70" s="69"/>
      <c r="K70" s="69"/>
      <c r="L70" s="69"/>
      <c r="M70" s="69"/>
      <c r="N70" s="69"/>
      <c r="O70" s="69"/>
      <c r="P70" s="69"/>
      <c r="Q70" s="69"/>
      <c r="R70" s="69"/>
      <c r="S70" s="69"/>
      <c r="T70" s="69"/>
      <c r="U70" s="69"/>
      <c r="V70" s="69"/>
      <c r="W70" s="69"/>
      <c r="X70" s="69"/>
      <c r="Y70" s="69"/>
      <c r="Z70" s="69"/>
      <c r="AA70" s="69"/>
      <c r="AB70" s="69"/>
      <c r="AC70" s="69"/>
      <c r="AD70" s="69"/>
      <c r="AE70" s="69"/>
      <c r="AF70" s="69"/>
      <c r="AG70" s="69"/>
      <c r="AH70" s="69"/>
      <c r="AI70" s="69"/>
      <c r="AJ70" s="69"/>
      <c r="AK70" s="69"/>
      <c r="AL70" s="69"/>
      <c r="AM70" s="69"/>
      <c r="AN70" s="69"/>
      <c r="AO70" s="69"/>
      <c r="AP70" s="69"/>
      <c r="AQ70" s="69"/>
      <c r="AR70" s="69"/>
      <c r="AS70" s="69"/>
      <c r="AT70" s="69"/>
      <c r="AU70" s="69"/>
      <c r="AV70" s="69"/>
      <c r="AW70" s="69"/>
      <c r="AX70" s="69"/>
      <c r="AY70" s="69"/>
      <c r="AZ70" s="69"/>
      <c r="BA70" s="69"/>
      <c r="BB70" s="69"/>
      <c r="BC70" s="69"/>
      <c r="BD70" s="69"/>
      <c r="BE70" s="69"/>
      <c r="BF70" s="69"/>
      <c r="BG70" s="69"/>
      <c r="BH70" s="69"/>
    </row>
    <row r="71" spans="1:60" x14ac:dyDescent="0.25">
      <c r="A71" s="69"/>
      <c r="B71" s="69"/>
      <c r="C71" s="69"/>
      <c r="D71" s="69"/>
      <c r="E71" s="69"/>
      <c r="F71" s="69"/>
      <c r="G71" s="69"/>
      <c r="H71" s="69"/>
      <c r="I71" s="69"/>
      <c r="J71" s="69"/>
      <c r="K71" s="69"/>
      <c r="L71" s="69"/>
      <c r="M71" s="69"/>
      <c r="N71" s="69"/>
      <c r="O71" s="69"/>
      <c r="P71" s="69"/>
      <c r="Q71" s="69"/>
      <c r="R71" s="69"/>
      <c r="S71" s="69"/>
      <c r="T71" s="69"/>
      <c r="U71" s="69"/>
      <c r="V71" s="69"/>
      <c r="W71" s="69"/>
      <c r="X71" s="69"/>
      <c r="Y71" s="69"/>
      <c r="Z71" s="69"/>
      <c r="AA71" s="69"/>
      <c r="AB71" s="69"/>
      <c r="AC71" s="69"/>
      <c r="AD71" s="69"/>
      <c r="AE71" s="69"/>
      <c r="AF71" s="69"/>
      <c r="AG71" s="69"/>
      <c r="AH71" s="69"/>
      <c r="AI71" s="69"/>
      <c r="AJ71" s="69"/>
      <c r="AK71" s="69"/>
      <c r="AL71" s="69"/>
      <c r="AM71" s="69"/>
      <c r="AN71" s="69"/>
      <c r="AO71" s="69"/>
      <c r="AP71" s="69"/>
      <c r="AQ71" s="69"/>
      <c r="AR71" s="69"/>
      <c r="AS71" s="69"/>
      <c r="AT71" s="69"/>
      <c r="AU71" s="69"/>
      <c r="AV71" s="69"/>
      <c r="AW71" s="69"/>
      <c r="AX71" s="69"/>
      <c r="AY71" s="69"/>
      <c r="AZ71" s="69"/>
      <c r="BA71" s="69"/>
      <c r="BB71" s="69"/>
      <c r="BC71" s="69"/>
      <c r="BD71" s="69"/>
      <c r="BE71" s="69"/>
      <c r="BF71" s="69"/>
      <c r="BG71" s="69"/>
      <c r="BH71" s="69"/>
    </row>
    <row r="72" spans="1:60" x14ac:dyDescent="0.25">
      <c r="A72" s="69"/>
      <c r="B72" s="69"/>
      <c r="C72" s="69"/>
      <c r="D72" s="69"/>
      <c r="E72" s="69"/>
      <c r="F72" s="69"/>
      <c r="G72" s="69"/>
      <c r="H72" s="69"/>
      <c r="I72" s="69"/>
      <c r="J72" s="69"/>
      <c r="K72" s="69"/>
      <c r="L72" s="69"/>
      <c r="M72" s="69"/>
      <c r="N72" s="69"/>
      <c r="O72" s="69"/>
      <c r="P72" s="69"/>
      <c r="Q72" s="69"/>
      <c r="R72" s="69"/>
      <c r="S72" s="69"/>
      <c r="T72" s="69"/>
      <c r="U72" s="69"/>
      <c r="V72" s="69"/>
      <c r="W72" s="69"/>
      <c r="X72" s="69"/>
      <c r="Y72" s="69"/>
      <c r="Z72" s="69"/>
      <c r="AA72" s="69"/>
      <c r="AB72" s="69"/>
      <c r="AC72" s="69"/>
      <c r="AD72" s="69"/>
      <c r="AE72" s="69"/>
      <c r="AF72" s="69"/>
      <c r="AG72" s="69"/>
      <c r="AH72" s="69"/>
      <c r="AI72" s="69"/>
      <c r="AJ72" s="69"/>
      <c r="AK72" s="69"/>
      <c r="AL72" s="69"/>
      <c r="AM72" s="69"/>
      <c r="AN72" s="69"/>
      <c r="AO72" s="69"/>
      <c r="AP72" s="69"/>
      <c r="AQ72" s="69"/>
      <c r="AR72" s="69"/>
      <c r="AS72" s="69"/>
      <c r="AT72" s="69"/>
      <c r="AU72" s="69"/>
      <c r="AV72" s="69"/>
      <c r="AW72" s="69"/>
      <c r="AX72" s="69"/>
      <c r="AY72" s="69"/>
      <c r="AZ72" s="69"/>
      <c r="BA72" s="69"/>
      <c r="BB72" s="69"/>
      <c r="BC72" s="69"/>
      <c r="BD72" s="69"/>
      <c r="BE72" s="69"/>
      <c r="BF72" s="69"/>
      <c r="BG72" s="69"/>
      <c r="BH72" s="69"/>
    </row>
    <row r="73" spans="1:60" x14ac:dyDescent="0.25">
      <c r="A73" s="69"/>
      <c r="B73" s="69"/>
      <c r="C73" s="69"/>
      <c r="D73" s="69"/>
      <c r="E73" s="69"/>
      <c r="F73" s="69"/>
      <c r="G73" s="69"/>
      <c r="H73" s="69"/>
      <c r="I73" s="69"/>
      <c r="J73" s="69"/>
      <c r="K73" s="69"/>
      <c r="L73" s="69"/>
      <c r="M73" s="69"/>
      <c r="N73" s="69"/>
      <c r="O73" s="69"/>
      <c r="P73" s="69"/>
      <c r="Q73" s="69"/>
      <c r="R73" s="69"/>
      <c r="S73" s="69"/>
      <c r="T73" s="69"/>
      <c r="U73" s="69"/>
      <c r="V73" s="69"/>
      <c r="W73" s="69"/>
      <c r="X73" s="69"/>
      <c r="Y73" s="69"/>
      <c r="Z73" s="69"/>
      <c r="AA73" s="69"/>
      <c r="AB73" s="69"/>
      <c r="AC73" s="69"/>
      <c r="AD73" s="69"/>
      <c r="AE73" s="69"/>
      <c r="AF73" s="69"/>
      <c r="AG73" s="69"/>
      <c r="AH73" s="69"/>
      <c r="AI73" s="69"/>
      <c r="AJ73" s="69"/>
      <c r="AK73" s="69"/>
      <c r="AL73" s="69"/>
      <c r="AM73" s="69"/>
      <c r="AN73" s="69"/>
      <c r="AO73" s="69"/>
      <c r="AP73" s="69"/>
      <c r="AQ73" s="69"/>
      <c r="AR73" s="69"/>
      <c r="AS73" s="69"/>
      <c r="AT73" s="69"/>
      <c r="AU73" s="69"/>
      <c r="AV73" s="69"/>
      <c r="AW73" s="69"/>
      <c r="AX73" s="69"/>
      <c r="AY73" s="69"/>
      <c r="AZ73" s="69"/>
      <c r="BA73" s="69"/>
      <c r="BB73" s="69"/>
      <c r="BC73" s="69"/>
      <c r="BD73" s="69"/>
      <c r="BE73" s="69"/>
      <c r="BF73" s="69"/>
      <c r="BG73" s="69"/>
      <c r="BH73" s="69"/>
    </row>
    <row r="74" spans="1:60" x14ac:dyDescent="0.25">
      <c r="A74" s="69"/>
      <c r="B74" s="69"/>
      <c r="C74" s="69"/>
      <c r="D74" s="69"/>
      <c r="E74" s="69"/>
      <c r="F74" s="69"/>
      <c r="G74" s="69"/>
      <c r="H74" s="69"/>
      <c r="I74" s="69"/>
      <c r="J74" s="69"/>
      <c r="K74" s="69"/>
      <c r="L74" s="69"/>
      <c r="M74" s="69"/>
      <c r="N74" s="69"/>
      <c r="O74" s="69"/>
      <c r="P74" s="69"/>
      <c r="Q74" s="69"/>
      <c r="R74" s="69"/>
      <c r="S74" s="69"/>
      <c r="T74" s="69"/>
      <c r="U74" s="69"/>
      <c r="V74" s="69"/>
      <c r="W74" s="69"/>
      <c r="X74" s="69"/>
      <c r="Y74" s="69"/>
      <c r="Z74" s="69"/>
      <c r="AA74" s="69"/>
      <c r="AB74" s="69"/>
      <c r="AC74" s="69"/>
      <c r="AD74" s="69"/>
      <c r="AE74" s="69"/>
      <c r="AF74" s="69"/>
      <c r="AG74" s="69"/>
      <c r="AH74" s="69"/>
      <c r="AI74" s="69"/>
      <c r="AJ74" s="69"/>
      <c r="AK74" s="69"/>
      <c r="AL74" s="69"/>
      <c r="AM74" s="69"/>
      <c r="AN74" s="69"/>
      <c r="AO74" s="69"/>
      <c r="AP74" s="69"/>
      <c r="AQ74" s="69"/>
      <c r="AR74" s="69"/>
      <c r="AS74" s="69"/>
      <c r="AT74" s="69"/>
      <c r="AU74" s="69"/>
      <c r="AV74" s="69"/>
      <c r="AW74" s="69"/>
      <c r="AX74" s="69"/>
      <c r="AY74" s="69"/>
      <c r="AZ74" s="69"/>
      <c r="BA74" s="69"/>
      <c r="BB74" s="69"/>
      <c r="BC74" s="69"/>
      <c r="BD74" s="69"/>
      <c r="BE74" s="69"/>
      <c r="BF74" s="69"/>
      <c r="BG74" s="69"/>
      <c r="BH74" s="69"/>
    </row>
    <row r="75" spans="1:60" x14ac:dyDescent="0.25">
      <c r="A75" s="69"/>
      <c r="B75" s="69"/>
      <c r="C75" s="69"/>
      <c r="D75" s="69"/>
      <c r="E75" s="69"/>
      <c r="F75" s="69"/>
      <c r="G75" s="69"/>
      <c r="H75" s="69"/>
      <c r="I75" s="69"/>
      <c r="J75" s="69"/>
      <c r="K75" s="69"/>
      <c r="L75" s="69"/>
      <c r="M75" s="69"/>
      <c r="N75" s="69"/>
      <c r="O75" s="69"/>
      <c r="P75" s="69"/>
      <c r="Q75" s="69"/>
      <c r="R75" s="69"/>
      <c r="S75" s="69"/>
      <c r="T75" s="69"/>
      <c r="U75" s="69"/>
      <c r="V75" s="69"/>
      <c r="W75" s="69"/>
      <c r="X75" s="69"/>
      <c r="Y75" s="69"/>
      <c r="Z75" s="69"/>
      <c r="AA75" s="69"/>
      <c r="AB75" s="69"/>
      <c r="AC75" s="69"/>
      <c r="AD75" s="69"/>
      <c r="AE75" s="69"/>
      <c r="AF75" s="69"/>
      <c r="AG75" s="69"/>
      <c r="AH75" s="69"/>
      <c r="AI75" s="69"/>
      <c r="AJ75" s="69"/>
      <c r="AK75" s="69"/>
      <c r="AL75" s="69"/>
      <c r="AM75" s="69"/>
      <c r="AN75" s="69"/>
      <c r="AO75" s="69"/>
      <c r="AP75" s="69"/>
      <c r="AQ75" s="69"/>
      <c r="AR75" s="69"/>
      <c r="AS75" s="69"/>
      <c r="AT75" s="69"/>
      <c r="AU75" s="69"/>
      <c r="AV75" s="69"/>
      <c r="AW75" s="69"/>
      <c r="AX75" s="69"/>
      <c r="AY75" s="69"/>
      <c r="AZ75" s="69"/>
      <c r="BA75" s="69"/>
      <c r="BB75" s="69"/>
      <c r="BC75" s="69"/>
      <c r="BD75" s="69"/>
      <c r="BE75" s="69"/>
      <c r="BF75" s="69"/>
      <c r="BG75" s="69"/>
      <c r="BH75" s="69"/>
    </row>
    <row r="76" spans="1:60" x14ac:dyDescent="0.25">
      <c r="A76" s="69"/>
      <c r="B76" s="69"/>
      <c r="C76" s="69"/>
      <c r="D76" s="69"/>
      <c r="E76" s="69"/>
      <c r="F76" s="69"/>
      <c r="G76" s="69"/>
      <c r="H76" s="69"/>
      <c r="I76" s="69"/>
      <c r="J76" s="69"/>
      <c r="K76" s="69"/>
      <c r="L76" s="69"/>
      <c r="M76" s="69"/>
      <c r="N76" s="69"/>
      <c r="O76" s="69"/>
      <c r="P76" s="69"/>
      <c r="Q76" s="69"/>
      <c r="R76" s="69"/>
      <c r="S76" s="69"/>
      <c r="T76" s="69"/>
      <c r="U76" s="69"/>
      <c r="V76" s="69"/>
      <c r="W76" s="69"/>
      <c r="X76" s="69"/>
      <c r="Y76" s="69"/>
      <c r="Z76" s="69"/>
      <c r="AA76" s="69"/>
      <c r="AB76" s="69"/>
      <c r="AC76" s="69"/>
      <c r="AD76" s="69"/>
      <c r="AE76" s="69"/>
      <c r="AF76" s="69"/>
      <c r="AG76" s="69"/>
      <c r="AH76" s="69"/>
      <c r="AI76" s="69"/>
      <c r="AJ76" s="69"/>
      <c r="AK76" s="69"/>
      <c r="AL76" s="69"/>
      <c r="AM76" s="69"/>
      <c r="AN76" s="69"/>
      <c r="AO76" s="69"/>
      <c r="AP76" s="69"/>
      <c r="AQ76" s="69"/>
      <c r="AR76" s="69"/>
      <c r="AS76" s="69"/>
      <c r="AT76" s="69"/>
      <c r="AU76" s="69"/>
      <c r="AV76" s="69"/>
      <c r="AW76" s="69"/>
      <c r="AX76" s="69"/>
      <c r="AY76" s="69"/>
      <c r="AZ76" s="69"/>
      <c r="BA76" s="69"/>
      <c r="BB76" s="69"/>
      <c r="BC76" s="69"/>
      <c r="BD76" s="69"/>
      <c r="BE76" s="69"/>
      <c r="BF76" s="69"/>
      <c r="BG76" s="69"/>
      <c r="BH76" s="69"/>
    </row>
    <row r="77" spans="1:60" x14ac:dyDescent="0.25">
      <c r="A77" s="69"/>
      <c r="B77" s="69"/>
      <c r="C77" s="69"/>
      <c r="D77" s="69"/>
      <c r="E77" s="69"/>
      <c r="F77" s="69"/>
      <c r="G77" s="69"/>
      <c r="H77" s="69"/>
      <c r="I77" s="69"/>
      <c r="J77" s="69"/>
      <c r="K77" s="69"/>
      <c r="L77" s="69"/>
      <c r="M77" s="69"/>
      <c r="N77" s="69"/>
      <c r="O77" s="69"/>
      <c r="P77" s="69"/>
      <c r="Q77" s="69"/>
      <c r="R77" s="69"/>
      <c r="S77" s="69"/>
      <c r="T77" s="69"/>
      <c r="U77" s="69"/>
      <c r="V77" s="69"/>
      <c r="W77" s="69"/>
      <c r="X77" s="69"/>
      <c r="Y77" s="69"/>
      <c r="Z77" s="69"/>
      <c r="AA77" s="69"/>
      <c r="AB77" s="69"/>
      <c r="AC77" s="69"/>
      <c r="AD77" s="69"/>
      <c r="AE77" s="69"/>
      <c r="AF77" s="69"/>
      <c r="AG77" s="69"/>
      <c r="AH77" s="69"/>
      <c r="AI77" s="69"/>
      <c r="AJ77" s="69"/>
      <c r="AK77" s="69"/>
      <c r="AL77" s="69"/>
      <c r="AM77" s="69"/>
      <c r="AN77" s="69"/>
      <c r="AO77" s="69"/>
      <c r="AP77" s="69"/>
      <c r="AQ77" s="69"/>
      <c r="AR77" s="69"/>
      <c r="AS77" s="69"/>
      <c r="AT77" s="69"/>
      <c r="AU77" s="69"/>
      <c r="AV77" s="69"/>
      <c r="AW77" s="69"/>
      <c r="AX77" s="69"/>
      <c r="AY77" s="69"/>
      <c r="AZ77" s="69"/>
      <c r="BA77" s="69"/>
      <c r="BB77" s="69"/>
      <c r="BC77" s="69"/>
      <c r="BD77" s="69"/>
      <c r="BE77" s="69"/>
      <c r="BF77" s="69"/>
      <c r="BG77" s="69"/>
      <c r="BH77" s="69"/>
    </row>
    <row r="78" spans="1:60" x14ac:dyDescent="0.25">
      <c r="A78" s="69"/>
      <c r="B78" s="69"/>
      <c r="C78" s="69"/>
      <c r="D78" s="69"/>
      <c r="E78" s="69"/>
      <c r="F78" s="69"/>
      <c r="G78" s="69"/>
      <c r="H78" s="69"/>
      <c r="I78" s="69"/>
      <c r="J78" s="69"/>
      <c r="K78" s="69"/>
      <c r="L78" s="69"/>
      <c r="M78" s="69"/>
      <c r="N78" s="69"/>
      <c r="O78" s="69"/>
      <c r="P78" s="69"/>
      <c r="Q78" s="69"/>
      <c r="R78" s="69"/>
      <c r="S78" s="69"/>
      <c r="T78" s="69"/>
      <c r="U78" s="69"/>
      <c r="V78" s="69"/>
      <c r="W78" s="69"/>
      <c r="X78" s="69"/>
      <c r="Y78" s="69"/>
      <c r="Z78" s="69"/>
      <c r="AA78" s="69"/>
      <c r="AB78" s="69"/>
      <c r="AC78" s="69"/>
      <c r="AD78" s="69"/>
      <c r="AE78" s="69"/>
      <c r="AF78" s="69"/>
      <c r="AG78" s="69"/>
      <c r="AH78" s="69"/>
      <c r="AI78" s="69"/>
      <c r="AJ78" s="69"/>
      <c r="AK78" s="69"/>
      <c r="AL78" s="69"/>
      <c r="AM78" s="69"/>
      <c r="AN78" s="69"/>
      <c r="AO78" s="69"/>
      <c r="AP78" s="69"/>
      <c r="AQ78" s="69"/>
      <c r="AR78" s="69"/>
      <c r="AS78" s="69"/>
      <c r="AT78" s="69"/>
      <c r="AU78" s="69"/>
      <c r="AV78" s="69"/>
      <c r="AW78" s="69"/>
      <c r="AX78" s="69"/>
      <c r="AY78" s="69"/>
      <c r="AZ78" s="69"/>
      <c r="BA78" s="69"/>
      <c r="BB78" s="69"/>
      <c r="BC78" s="69"/>
      <c r="BD78" s="69"/>
      <c r="BE78" s="69"/>
      <c r="BF78" s="69"/>
      <c r="BG78" s="69"/>
      <c r="BH78" s="69"/>
    </row>
    <row r="79" spans="1:60" x14ac:dyDescent="0.25">
      <c r="A79" s="69"/>
      <c r="B79" s="69"/>
      <c r="C79" s="69"/>
      <c r="D79" s="69"/>
      <c r="E79" s="69"/>
      <c r="F79" s="69"/>
      <c r="G79" s="69"/>
      <c r="H79" s="69"/>
      <c r="I79" s="69"/>
      <c r="J79" s="69"/>
      <c r="K79" s="69"/>
      <c r="L79" s="69"/>
      <c r="M79" s="69"/>
      <c r="N79" s="69"/>
      <c r="O79" s="69"/>
      <c r="P79" s="69"/>
      <c r="Q79" s="69"/>
      <c r="R79" s="69"/>
      <c r="S79" s="69"/>
      <c r="T79" s="69"/>
      <c r="U79" s="69"/>
      <c r="V79" s="69"/>
      <c r="W79" s="69"/>
      <c r="X79" s="69"/>
      <c r="Y79" s="69"/>
      <c r="Z79" s="69"/>
      <c r="AA79" s="69"/>
      <c r="AB79" s="69"/>
      <c r="AC79" s="69"/>
      <c r="AD79" s="69"/>
      <c r="AE79" s="69"/>
      <c r="AF79" s="69"/>
      <c r="AG79" s="69"/>
      <c r="AH79" s="69"/>
      <c r="AI79" s="69"/>
      <c r="AJ79" s="69"/>
      <c r="AK79" s="69"/>
      <c r="AL79" s="69"/>
      <c r="AM79" s="69"/>
      <c r="AN79" s="69"/>
      <c r="AO79" s="69"/>
      <c r="AP79" s="69"/>
      <c r="AQ79" s="69"/>
      <c r="AR79" s="69"/>
      <c r="AS79" s="69"/>
      <c r="AT79" s="69"/>
      <c r="AU79" s="69"/>
      <c r="AV79" s="69"/>
      <c r="AW79" s="69"/>
      <c r="AX79" s="69"/>
      <c r="AY79" s="69"/>
      <c r="AZ79" s="69"/>
      <c r="BA79" s="69"/>
      <c r="BB79" s="69"/>
      <c r="BC79" s="69"/>
      <c r="BD79" s="69"/>
      <c r="BE79" s="69"/>
      <c r="BF79" s="69"/>
      <c r="BG79" s="69"/>
      <c r="BH79" s="69"/>
    </row>
    <row r="80" spans="1:60" x14ac:dyDescent="0.25">
      <c r="A80" s="69"/>
      <c r="B80" s="69"/>
      <c r="C80" s="69"/>
      <c r="D80" s="69"/>
      <c r="E80" s="69"/>
      <c r="F80" s="69"/>
      <c r="G80" s="69"/>
      <c r="H80" s="69"/>
      <c r="I80" s="69"/>
      <c r="J80" s="69"/>
      <c r="K80" s="69"/>
      <c r="L80" s="69"/>
      <c r="M80" s="69"/>
      <c r="N80" s="69"/>
      <c r="O80" s="69"/>
      <c r="P80" s="69"/>
      <c r="Q80" s="69"/>
      <c r="R80" s="69"/>
      <c r="S80" s="69"/>
      <c r="T80" s="69"/>
      <c r="U80" s="69"/>
      <c r="V80" s="69"/>
      <c r="W80" s="69"/>
      <c r="X80" s="69"/>
      <c r="Y80" s="69"/>
      <c r="Z80" s="69"/>
      <c r="AA80" s="69"/>
      <c r="AB80" s="69"/>
      <c r="AC80" s="69"/>
      <c r="AD80" s="69"/>
      <c r="AE80" s="69"/>
      <c r="AF80" s="69"/>
      <c r="AG80" s="69"/>
      <c r="AH80" s="69"/>
      <c r="AI80" s="69"/>
      <c r="AJ80" s="69"/>
      <c r="AK80" s="69"/>
      <c r="AL80" s="69"/>
      <c r="AM80" s="69"/>
      <c r="AN80" s="69"/>
      <c r="AO80" s="69"/>
      <c r="AP80" s="69"/>
      <c r="AQ80" s="69"/>
      <c r="AR80" s="69"/>
      <c r="AS80" s="69"/>
      <c r="AT80" s="69"/>
      <c r="AU80" s="69"/>
      <c r="AV80" s="69"/>
      <c r="AW80" s="69"/>
      <c r="AX80" s="69"/>
      <c r="AY80" s="69"/>
      <c r="AZ80" s="69"/>
      <c r="BA80" s="69"/>
      <c r="BB80" s="69"/>
      <c r="BC80" s="69"/>
      <c r="BD80" s="69"/>
      <c r="BE80" s="69"/>
      <c r="BF80" s="69"/>
      <c r="BG80" s="69"/>
      <c r="BH80" s="69"/>
    </row>
    <row r="81" spans="1:60" x14ac:dyDescent="0.25">
      <c r="A81" s="69"/>
      <c r="B81" s="69"/>
      <c r="C81" s="69"/>
      <c r="D81" s="69"/>
      <c r="E81" s="69"/>
      <c r="F81" s="69"/>
      <c r="G81" s="69"/>
      <c r="H81" s="69"/>
      <c r="I81" s="69"/>
      <c r="J81" s="69"/>
      <c r="K81" s="69"/>
      <c r="L81" s="69"/>
      <c r="M81" s="69"/>
      <c r="N81" s="69"/>
      <c r="O81" s="69"/>
      <c r="P81" s="69"/>
      <c r="Q81" s="69"/>
      <c r="R81" s="69"/>
      <c r="S81" s="69"/>
      <c r="T81" s="69"/>
      <c r="U81" s="69"/>
      <c r="V81" s="69"/>
      <c r="W81" s="69"/>
      <c r="X81" s="69"/>
      <c r="Y81" s="69"/>
      <c r="Z81" s="69"/>
      <c r="AA81" s="69"/>
      <c r="AB81" s="69"/>
      <c r="AC81" s="69"/>
      <c r="AD81" s="69"/>
      <c r="AE81" s="69"/>
      <c r="AF81" s="69"/>
      <c r="AG81" s="69"/>
      <c r="AH81" s="69"/>
      <c r="AI81" s="69"/>
      <c r="AJ81" s="69"/>
      <c r="AK81" s="69"/>
      <c r="AL81" s="69"/>
      <c r="AM81" s="69"/>
      <c r="AN81" s="69"/>
      <c r="AO81" s="69"/>
      <c r="AP81" s="69"/>
      <c r="AQ81" s="69"/>
      <c r="AR81" s="69"/>
      <c r="AS81" s="69"/>
      <c r="AT81" s="69"/>
      <c r="AU81" s="69"/>
      <c r="AV81" s="69"/>
      <c r="AW81" s="69"/>
      <c r="AX81" s="69"/>
      <c r="AY81" s="69"/>
      <c r="AZ81" s="69"/>
      <c r="BA81" s="69"/>
      <c r="BB81" s="69"/>
      <c r="BC81" s="69"/>
      <c r="BD81" s="69"/>
      <c r="BE81" s="69"/>
      <c r="BF81" s="69"/>
      <c r="BG81" s="69"/>
      <c r="BH81" s="69"/>
    </row>
    <row r="82" spans="1:60" x14ac:dyDescent="0.25">
      <c r="A82" s="69"/>
      <c r="B82" s="69"/>
      <c r="C82" s="69"/>
      <c r="D82" s="69"/>
      <c r="E82" s="69"/>
      <c r="F82" s="69"/>
      <c r="G82" s="69"/>
      <c r="H82" s="69"/>
      <c r="I82" s="69"/>
      <c r="J82" s="69"/>
      <c r="K82" s="69"/>
      <c r="L82" s="69"/>
      <c r="M82" s="69"/>
      <c r="N82" s="69"/>
      <c r="O82" s="69"/>
      <c r="P82" s="69"/>
      <c r="Q82" s="69"/>
      <c r="R82" s="69"/>
      <c r="S82" s="69"/>
      <c r="T82" s="69"/>
      <c r="U82" s="69"/>
      <c r="V82" s="69"/>
      <c r="W82" s="69"/>
      <c r="X82" s="69"/>
      <c r="Y82" s="69"/>
      <c r="Z82" s="69"/>
      <c r="AA82" s="69"/>
      <c r="AB82" s="69"/>
      <c r="AC82" s="69"/>
      <c r="AD82" s="69"/>
      <c r="AE82" s="69"/>
      <c r="AF82" s="69"/>
      <c r="AG82" s="69"/>
      <c r="AH82" s="69"/>
      <c r="AI82" s="69"/>
      <c r="AJ82" s="69"/>
      <c r="AK82" s="69"/>
      <c r="AL82" s="69"/>
      <c r="AM82" s="69"/>
      <c r="AN82" s="69"/>
      <c r="AO82" s="69"/>
      <c r="AP82" s="69"/>
      <c r="AQ82" s="69"/>
      <c r="AR82" s="69"/>
      <c r="AS82" s="69"/>
      <c r="AT82" s="69"/>
      <c r="AU82" s="69"/>
      <c r="AV82" s="69"/>
      <c r="AW82" s="69"/>
      <c r="AX82" s="69"/>
      <c r="AY82" s="69"/>
      <c r="AZ82" s="69"/>
      <c r="BA82" s="69"/>
      <c r="BB82" s="69"/>
      <c r="BC82" s="69"/>
      <c r="BD82" s="69"/>
      <c r="BE82" s="69"/>
      <c r="BF82" s="69"/>
      <c r="BG82" s="69"/>
      <c r="BH82" s="69"/>
    </row>
    <row r="83" spans="1:60" x14ac:dyDescent="0.25">
      <c r="A83" s="69"/>
      <c r="B83" s="69"/>
      <c r="C83" s="69"/>
      <c r="D83" s="69"/>
      <c r="E83" s="69"/>
      <c r="F83" s="69"/>
      <c r="G83" s="69"/>
      <c r="H83" s="69"/>
      <c r="I83" s="69"/>
      <c r="J83" s="69"/>
      <c r="K83" s="69"/>
      <c r="L83" s="69"/>
      <c r="M83" s="69"/>
      <c r="N83" s="69"/>
      <c r="O83" s="69"/>
      <c r="P83" s="69"/>
      <c r="Q83" s="69"/>
      <c r="R83" s="69"/>
      <c r="S83" s="69"/>
      <c r="T83" s="69"/>
      <c r="U83" s="69"/>
      <c r="V83" s="69"/>
      <c r="W83" s="69"/>
      <c r="X83" s="69"/>
      <c r="Y83" s="69"/>
      <c r="Z83" s="69"/>
      <c r="AA83" s="69"/>
      <c r="AB83" s="69"/>
      <c r="AC83" s="69"/>
      <c r="AD83" s="69"/>
      <c r="AE83" s="69"/>
      <c r="AF83" s="69"/>
      <c r="AG83" s="69"/>
      <c r="AH83" s="69"/>
      <c r="AI83" s="69"/>
      <c r="AJ83" s="69"/>
      <c r="AK83" s="69"/>
      <c r="AL83" s="69"/>
      <c r="AM83" s="69"/>
      <c r="AN83" s="69"/>
      <c r="AO83" s="69"/>
      <c r="AP83" s="69"/>
      <c r="AQ83" s="69"/>
      <c r="AR83" s="69"/>
      <c r="AS83" s="69"/>
      <c r="AT83" s="69"/>
      <c r="AU83" s="69"/>
      <c r="AV83" s="69"/>
      <c r="AW83" s="69"/>
      <c r="AX83" s="69"/>
      <c r="AY83" s="69"/>
      <c r="AZ83" s="69"/>
      <c r="BA83" s="69"/>
      <c r="BB83" s="69"/>
      <c r="BC83" s="69"/>
      <c r="BD83" s="69"/>
      <c r="BE83" s="69"/>
      <c r="BF83" s="69"/>
      <c r="BG83" s="69"/>
      <c r="BH83" s="69"/>
    </row>
    <row r="84" spans="1:60" x14ac:dyDescent="0.25">
      <c r="A84" s="69"/>
      <c r="B84" s="69"/>
      <c r="C84" s="69"/>
      <c r="D84" s="69"/>
      <c r="E84" s="69"/>
      <c r="F84" s="69"/>
      <c r="G84" s="69"/>
      <c r="H84" s="69"/>
      <c r="I84" s="69"/>
      <c r="J84" s="69"/>
      <c r="K84" s="69"/>
      <c r="L84" s="69"/>
      <c r="M84" s="69"/>
      <c r="N84" s="69"/>
      <c r="O84" s="69"/>
      <c r="P84" s="69"/>
      <c r="Q84" s="69"/>
      <c r="R84" s="69"/>
      <c r="S84" s="69"/>
      <c r="T84" s="69"/>
      <c r="U84" s="69"/>
      <c r="V84" s="69"/>
      <c r="W84" s="69"/>
      <c r="X84" s="69"/>
      <c r="Y84" s="69"/>
      <c r="Z84" s="69"/>
      <c r="AA84" s="69"/>
      <c r="AB84" s="69"/>
      <c r="AC84" s="69"/>
      <c r="AD84" s="69"/>
      <c r="AE84" s="69"/>
      <c r="AF84" s="69"/>
      <c r="AG84" s="69"/>
      <c r="AH84" s="69"/>
      <c r="AI84" s="69"/>
      <c r="AJ84" s="69"/>
      <c r="AK84" s="69"/>
      <c r="AL84" s="69"/>
      <c r="AM84" s="69"/>
      <c r="AN84" s="69"/>
      <c r="AO84" s="69"/>
      <c r="AP84" s="69"/>
      <c r="AQ84" s="69"/>
      <c r="AR84" s="69"/>
      <c r="AS84" s="69"/>
      <c r="AT84" s="69"/>
      <c r="AU84" s="69"/>
      <c r="AV84" s="69"/>
      <c r="AW84" s="69"/>
      <c r="AX84" s="69"/>
      <c r="AY84" s="69"/>
      <c r="AZ84" s="69"/>
      <c r="BA84" s="69"/>
      <c r="BB84" s="69"/>
      <c r="BC84" s="69"/>
      <c r="BD84" s="69"/>
      <c r="BE84" s="69"/>
      <c r="BF84" s="69"/>
      <c r="BG84" s="69"/>
      <c r="BH84" s="69"/>
    </row>
    <row r="85" spans="1:60" x14ac:dyDescent="0.25">
      <c r="A85" s="69"/>
      <c r="B85" s="69"/>
      <c r="C85" s="69"/>
      <c r="D85" s="69"/>
      <c r="E85" s="69"/>
      <c r="F85" s="69"/>
      <c r="G85" s="69"/>
      <c r="H85" s="69"/>
      <c r="I85" s="69"/>
      <c r="J85" s="69"/>
      <c r="K85" s="69"/>
      <c r="L85" s="69"/>
      <c r="M85" s="69"/>
      <c r="N85" s="69"/>
      <c r="O85" s="69"/>
      <c r="P85" s="69"/>
      <c r="Q85" s="69"/>
      <c r="R85" s="69"/>
      <c r="S85" s="69"/>
      <c r="T85" s="69"/>
      <c r="U85" s="69"/>
      <c r="V85" s="69"/>
      <c r="W85" s="69"/>
      <c r="X85" s="69"/>
      <c r="Y85" s="69"/>
      <c r="Z85" s="69"/>
      <c r="AA85" s="69"/>
      <c r="AB85" s="69"/>
      <c r="AC85" s="69"/>
      <c r="AD85" s="69"/>
      <c r="AE85" s="69"/>
      <c r="AF85" s="69"/>
      <c r="AG85" s="69"/>
      <c r="AH85" s="69"/>
      <c r="AI85" s="69"/>
      <c r="AJ85" s="69"/>
      <c r="AK85" s="69"/>
      <c r="AL85" s="69"/>
      <c r="AM85" s="69"/>
      <c r="AN85" s="69"/>
      <c r="AO85" s="69"/>
      <c r="AP85" s="69"/>
      <c r="AQ85" s="69"/>
      <c r="AR85" s="69"/>
      <c r="AS85" s="69"/>
      <c r="AT85" s="69"/>
      <c r="AU85" s="69"/>
      <c r="AV85" s="69"/>
      <c r="AW85" s="69"/>
      <c r="AX85" s="69"/>
      <c r="AY85" s="69"/>
      <c r="AZ85" s="69"/>
      <c r="BA85" s="69"/>
      <c r="BB85" s="69"/>
      <c r="BC85" s="69"/>
      <c r="BD85" s="69"/>
      <c r="BE85" s="69"/>
      <c r="BF85" s="69"/>
      <c r="BG85" s="69"/>
      <c r="BH85" s="69"/>
    </row>
    <row r="86" spans="1:60" x14ac:dyDescent="0.25">
      <c r="A86" s="69"/>
      <c r="B86" s="69"/>
      <c r="C86" s="69"/>
      <c r="D86" s="69"/>
      <c r="E86" s="69"/>
      <c r="F86" s="69"/>
      <c r="G86" s="69"/>
      <c r="H86" s="69"/>
      <c r="I86" s="69"/>
      <c r="J86" s="69"/>
      <c r="K86" s="69"/>
      <c r="L86" s="69"/>
      <c r="M86" s="69"/>
      <c r="N86" s="69"/>
      <c r="O86" s="69"/>
      <c r="P86" s="69"/>
      <c r="Q86" s="69"/>
      <c r="R86" s="69"/>
      <c r="S86" s="69"/>
      <c r="T86" s="69"/>
      <c r="U86" s="69"/>
      <c r="V86" s="69"/>
      <c r="W86" s="69"/>
      <c r="X86" s="69"/>
      <c r="Y86" s="69"/>
      <c r="Z86" s="69"/>
      <c r="AA86" s="69"/>
      <c r="AB86" s="69"/>
      <c r="AC86" s="69"/>
      <c r="AD86" s="69"/>
      <c r="AE86" s="69"/>
      <c r="AF86" s="69"/>
      <c r="AG86" s="69"/>
      <c r="AH86" s="69"/>
      <c r="AI86" s="69"/>
      <c r="AJ86" s="69"/>
      <c r="AK86" s="69"/>
      <c r="AL86" s="69"/>
      <c r="AM86" s="69"/>
      <c r="AN86" s="69"/>
      <c r="AO86" s="69"/>
      <c r="AP86" s="69"/>
      <c r="AQ86" s="69"/>
      <c r="AR86" s="69"/>
      <c r="AS86" s="69"/>
      <c r="AT86" s="69"/>
      <c r="AU86" s="69"/>
      <c r="AV86" s="69"/>
      <c r="AW86" s="69"/>
      <c r="AX86" s="69"/>
      <c r="AY86" s="69"/>
      <c r="AZ86" s="69"/>
      <c r="BA86" s="69"/>
      <c r="BB86" s="69"/>
      <c r="BC86" s="69"/>
      <c r="BD86" s="69"/>
      <c r="BE86" s="69"/>
      <c r="BF86" s="69"/>
      <c r="BG86" s="69"/>
      <c r="BH86" s="69"/>
    </row>
    <row r="87" spans="1:60" x14ac:dyDescent="0.25">
      <c r="A87" s="69"/>
      <c r="B87" s="69"/>
      <c r="C87" s="69"/>
      <c r="D87" s="69"/>
      <c r="E87" s="69"/>
      <c r="F87" s="69"/>
      <c r="G87" s="69"/>
      <c r="H87" s="69"/>
      <c r="I87" s="69"/>
      <c r="J87" s="69"/>
      <c r="K87" s="69"/>
      <c r="L87" s="69"/>
      <c r="M87" s="69"/>
      <c r="N87" s="69"/>
      <c r="O87" s="69"/>
      <c r="P87" s="69"/>
      <c r="Q87" s="69"/>
      <c r="R87" s="69"/>
      <c r="S87" s="69"/>
      <c r="T87" s="69"/>
      <c r="U87" s="69"/>
      <c r="V87" s="69"/>
      <c r="W87" s="69"/>
      <c r="X87" s="69"/>
      <c r="Y87" s="69"/>
      <c r="Z87" s="69"/>
      <c r="AA87" s="69"/>
      <c r="AB87" s="69"/>
      <c r="AC87" s="69"/>
      <c r="AD87" s="69"/>
      <c r="AE87" s="69"/>
      <c r="AF87" s="69"/>
      <c r="AG87" s="69"/>
      <c r="AH87" s="69"/>
      <c r="AI87" s="69"/>
      <c r="AJ87" s="69"/>
      <c r="AK87" s="69"/>
      <c r="AL87" s="69"/>
      <c r="AM87" s="69"/>
      <c r="AN87" s="69"/>
      <c r="AO87" s="69"/>
      <c r="AP87" s="69"/>
      <c r="AQ87" s="69"/>
      <c r="AR87" s="69"/>
      <c r="AS87" s="69"/>
      <c r="AT87" s="69"/>
      <c r="AU87" s="69"/>
      <c r="AV87" s="69"/>
      <c r="AW87" s="69"/>
      <c r="AX87" s="69"/>
      <c r="AY87" s="69"/>
      <c r="AZ87" s="69"/>
      <c r="BA87" s="69"/>
      <c r="BB87" s="69"/>
      <c r="BC87" s="69"/>
      <c r="BD87" s="69"/>
      <c r="BE87" s="69"/>
      <c r="BF87" s="69"/>
      <c r="BG87" s="69"/>
      <c r="BH87" s="69"/>
    </row>
    <row r="88" spans="1:60" x14ac:dyDescent="0.25">
      <c r="A88" s="69"/>
      <c r="B88" s="69"/>
      <c r="C88" s="69"/>
      <c r="D88" s="69"/>
      <c r="E88" s="69"/>
      <c r="F88" s="69"/>
      <c r="G88" s="69"/>
      <c r="H88" s="69"/>
      <c r="I88" s="69"/>
      <c r="J88" s="69"/>
      <c r="K88" s="69"/>
      <c r="L88" s="69"/>
      <c r="M88" s="69"/>
      <c r="N88" s="69"/>
      <c r="O88" s="69"/>
      <c r="P88" s="69"/>
      <c r="Q88" s="69"/>
      <c r="R88" s="69"/>
      <c r="S88" s="69"/>
      <c r="T88" s="69"/>
      <c r="U88" s="69"/>
      <c r="V88" s="69"/>
      <c r="W88" s="69"/>
      <c r="X88" s="69"/>
      <c r="Y88" s="69"/>
      <c r="Z88" s="69"/>
      <c r="AA88" s="69"/>
      <c r="AB88" s="69"/>
      <c r="AC88" s="69"/>
      <c r="AD88" s="69"/>
      <c r="AE88" s="69"/>
      <c r="AF88" s="69"/>
      <c r="AG88" s="69"/>
      <c r="AH88" s="69"/>
      <c r="AI88" s="69"/>
      <c r="AJ88" s="69"/>
      <c r="AK88" s="69"/>
      <c r="AL88" s="69"/>
      <c r="AM88" s="69"/>
      <c r="AN88" s="69"/>
      <c r="AO88" s="69"/>
      <c r="AP88" s="69"/>
      <c r="AQ88" s="69"/>
      <c r="AR88" s="69"/>
      <c r="AS88" s="69"/>
      <c r="AT88" s="69"/>
      <c r="AU88" s="69"/>
      <c r="AV88" s="69"/>
      <c r="AW88" s="69"/>
      <c r="AX88" s="69"/>
      <c r="AY88" s="69"/>
      <c r="AZ88" s="69"/>
      <c r="BA88" s="69"/>
      <c r="BB88" s="69"/>
      <c r="BC88" s="69"/>
      <c r="BD88" s="69"/>
      <c r="BE88" s="69"/>
      <c r="BF88" s="69"/>
      <c r="BG88" s="69"/>
      <c r="BH88" s="69"/>
    </row>
    <row r="89" spans="1:60" x14ac:dyDescent="0.25">
      <c r="A89" s="69"/>
      <c r="B89" s="69"/>
      <c r="C89" s="69"/>
      <c r="D89" s="69"/>
      <c r="E89" s="69"/>
      <c r="F89" s="69"/>
      <c r="G89" s="69"/>
      <c r="H89" s="69"/>
      <c r="I89" s="69"/>
      <c r="J89" s="69"/>
      <c r="K89" s="69"/>
      <c r="L89" s="69"/>
      <c r="M89" s="69"/>
      <c r="N89" s="69"/>
      <c r="O89" s="69"/>
      <c r="P89" s="69"/>
      <c r="Q89" s="69"/>
      <c r="R89" s="69"/>
      <c r="S89" s="69"/>
      <c r="T89" s="69"/>
      <c r="U89" s="69"/>
      <c r="V89" s="69"/>
      <c r="W89" s="69"/>
      <c r="X89" s="69"/>
      <c r="Y89" s="69"/>
      <c r="Z89" s="69"/>
      <c r="AA89" s="69"/>
      <c r="AB89" s="69"/>
      <c r="AC89" s="69"/>
      <c r="AD89" s="69"/>
      <c r="AE89" s="69"/>
      <c r="AF89" s="69"/>
      <c r="AG89" s="69"/>
      <c r="AH89" s="69"/>
      <c r="AI89" s="69"/>
      <c r="AJ89" s="69"/>
      <c r="AK89" s="69"/>
      <c r="AL89" s="69"/>
      <c r="AM89" s="69"/>
      <c r="AN89" s="69"/>
      <c r="AO89" s="69"/>
      <c r="AP89" s="69"/>
      <c r="AQ89" s="69"/>
      <c r="AR89" s="69"/>
      <c r="AS89" s="69"/>
      <c r="AT89" s="69"/>
      <c r="AU89" s="69"/>
      <c r="AV89" s="69"/>
      <c r="AW89" s="69"/>
      <c r="AX89" s="69"/>
      <c r="AY89" s="69"/>
      <c r="AZ89" s="69"/>
      <c r="BA89" s="69"/>
      <c r="BB89" s="69"/>
      <c r="BC89" s="69"/>
      <c r="BD89" s="69"/>
      <c r="BE89" s="69"/>
      <c r="BF89" s="69"/>
      <c r="BG89" s="69"/>
      <c r="BH89" s="69"/>
    </row>
    <row r="90" spans="1:60" x14ac:dyDescent="0.25">
      <c r="A90" s="69"/>
      <c r="B90" s="69"/>
      <c r="C90" s="69"/>
      <c r="D90" s="69"/>
      <c r="E90" s="69"/>
      <c r="F90" s="69"/>
      <c r="G90" s="69"/>
      <c r="H90" s="69"/>
      <c r="I90" s="69"/>
      <c r="J90" s="69"/>
      <c r="K90" s="69"/>
      <c r="L90" s="69"/>
      <c r="M90" s="69"/>
      <c r="N90" s="69"/>
      <c r="O90" s="69"/>
      <c r="P90" s="69"/>
      <c r="Q90" s="69"/>
      <c r="R90" s="69"/>
      <c r="S90" s="69"/>
      <c r="T90" s="69"/>
      <c r="U90" s="69"/>
      <c r="V90" s="69"/>
      <c r="W90" s="69"/>
      <c r="X90" s="69"/>
      <c r="Y90" s="69"/>
      <c r="Z90" s="69"/>
      <c r="AA90" s="69"/>
      <c r="AB90" s="69"/>
      <c r="AC90" s="69"/>
      <c r="AD90" s="69"/>
      <c r="AE90" s="69"/>
      <c r="AF90" s="69"/>
      <c r="AG90" s="69"/>
      <c r="AH90" s="69"/>
      <c r="AI90" s="69"/>
      <c r="AJ90" s="69"/>
      <c r="AK90" s="69"/>
      <c r="AL90" s="69"/>
      <c r="AM90" s="69"/>
      <c r="AN90" s="69"/>
      <c r="AO90" s="69"/>
      <c r="AP90" s="69"/>
      <c r="AQ90" s="69"/>
      <c r="AR90" s="69"/>
      <c r="AS90" s="69"/>
      <c r="AT90" s="69"/>
      <c r="AU90" s="69"/>
      <c r="AV90" s="69"/>
      <c r="AW90" s="69"/>
      <c r="AX90" s="69"/>
      <c r="AY90" s="69"/>
      <c r="AZ90" s="69"/>
      <c r="BA90" s="69"/>
      <c r="BB90" s="69"/>
      <c r="BC90" s="69"/>
      <c r="BD90" s="69"/>
      <c r="BE90" s="69"/>
      <c r="BF90" s="69"/>
      <c r="BG90" s="69"/>
      <c r="BH90" s="69"/>
    </row>
    <row r="91" spans="1:60" x14ac:dyDescent="0.25">
      <c r="A91" s="69"/>
      <c r="B91" s="69"/>
      <c r="C91" s="69"/>
      <c r="D91" s="69"/>
      <c r="E91" s="69"/>
      <c r="F91" s="69"/>
      <c r="G91" s="69"/>
      <c r="H91" s="69"/>
      <c r="I91" s="69"/>
      <c r="J91" s="69"/>
      <c r="K91" s="69"/>
      <c r="L91" s="69"/>
      <c r="M91" s="69"/>
      <c r="N91" s="69"/>
      <c r="O91" s="69"/>
      <c r="P91" s="69"/>
      <c r="Q91" s="69"/>
      <c r="R91" s="69"/>
      <c r="S91" s="69"/>
      <c r="T91" s="69"/>
      <c r="U91" s="69"/>
      <c r="V91" s="69"/>
      <c r="W91" s="69"/>
      <c r="X91" s="69"/>
      <c r="Y91" s="69"/>
      <c r="Z91" s="69"/>
      <c r="AA91" s="69"/>
      <c r="AB91" s="69"/>
      <c r="AC91" s="69"/>
      <c r="AD91" s="69"/>
      <c r="AE91" s="69"/>
      <c r="AF91" s="69"/>
      <c r="AG91" s="69"/>
      <c r="AH91" s="69"/>
      <c r="AI91" s="69"/>
      <c r="AJ91" s="69"/>
      <c r="AK91" s="69"/>
      <c r="AL91" s="69"/>
      <c r="AM91" s="69"/>
      <c r="AN91" s="69"/>
      <c r="AO91" s="69"/>
      <c r="AP91" s="69"/>
      <c r="AQ91" s="69"/>
      <c r="AR91" s="69"/>
      <c r="AS91" s="69"/>
      <c r="AT91" s="69"/>
      <c r="AU91" s="69"/>
      <c r="AV91" s="69"/>
      <c r="AW91" s="69"/>
      <c r="AX91" s="69"/>
      <c r="AY91" s="69"/>
      <c r="AZ91" s="69"/>
      <c r="BA91" s="69"/>
      <c r="BB91" s="69"/>
      <c r="BC91" s="69"/>
      <c r="BD91" s="69"/>
      <c r="BE91" s="69"/>
      <c r="BF91" s="69"/>
      <c r="BG91" s="69"/>
      <c r="BH91" s="69"/>
    </row>
    <row r="92" spans="1:60" x14ac:dyDescent="0.25">
      <c r="A92" s="69"/>
      <c r="B92" s="69"/>
      <c r="C92" s="69"/>
      <c r="D92" s="69"/>
      <c r="E92" s="69"/>
      <c r="F92" s="69"/>
      <c r="G92" s="69"/>
      <c r="H92" s="69"/>
      <c r="I92" s="69"/>
      <c r="J92" s="69"/>
      <c r="K92" s="69"/>
      <c r="L92" s="69"/>
      <c r="M92" s="69"/>
      <c r="N92" s="69"/>
      <c r="O92" s="69"/>
      <c r="P92" s="69"/>
      <c r="Q92" s="69"/>
      <c r="R92" s="69"/>
      <c r="S92" s="69"/>
      <c r="T92" s="69"/>
      <c r="U92" s="69"/>
      <c r="V92" s="69"/>
      <c r="W92" s="69"/>
      <c r="X92" s="69"/>
      <c r="Y92" s="69"/>
      <c r="Z92" s="69"/>
      <c r="AA92" s="69"/>
      <c r="AB92" s="69"/>
      <c r="AC92" s="69"/>
      <c r="AD92" s="69"/>
      <c r="AE92" s="69"/>
      <c r="AF92" s="69"/>
      <c r="AG92" s="69"/>
      <c r="AH92" s="69"/>
      <c r="AI92" s="69"/>
      <c r="AJ92" s="69"/>
      <c r="AK92" s="69"/>
      <c r="AL92" s="69"/>
      <c r="AM92" s="69"/>
      <c r="AN92" s="69"/>
      <c r="AO92" s="69"/>
      <c r="AP92" s="69"/>
      <c r="AQ92" s="69"/>
      <c r="AR92" s="69"/>
      <c r="AS92" s="69"/>
      <c r="AT92" s="69"/>
      <c r="AU92" s="69"/>
      <c r="AV92" s="69"/>
      <c r="AW92" s="69"/>
      <c r="AX92" s="69"/>
      <c r="AY92" s="69"/>
      <c r="AZ92" s="69"/>
      <c r="BA92" s="69"/>
      <c r="BB92" s="69"/>
      <c r="BC92" s="69"/>
      <c r="BD92" s="69"/>
      <c r="BE92" s="69"/>
      <c r="BF92" s="69"/>
      <c r="BG92" s="69"/>
      <c r="BH92" s="69"/>
    </row>
    <row r="93" spans="1:60" x14ac:dyDescent="0.25">
      <c r="A93" s="69"/>
      <c r="B93" s="69"/>
      <c r="C93" s="69"/>
      <c r="D93" s="69"/>
      <c r="E93" s="69"/>
      <c r="F93" s="69"/>
      <c r="G93" s="69"/>
      <c r="H93" s="69"/>
      <c r="I93" s="69"/>
      <c r="J93" s="69"/>
      <c r="K93" s="69"/>
      <c r="L93" s="69"/>
      <c r="M93" s="69"/>
      <c r="N93" s="69"/>
      <c r="O93" s="69"/>
      <c r="P93" s="69"/>
      <c r="Q93" s="69"/>
      <c r="R93" s="69"/>
      <c r="S93" s="69"/>
      <c r="T93" s="69"/>
      <c r="U93" s="69"/>
      <c r="V93" s="69"/>
      <c r="W93" s="69"/>
      <c r="X93" s="69"/>
      <c r="Y93" s="69"/>
      <c r="Z93" s="69"/>
      <c r="AA93" s="69"/>
      <c r="AB93" s="69"/>
      <c r="AC93" s="69"/>
      <c r="AD93" s="69"/>
      <c r="AE93" s="69"/>
      <c r="AF93" s="69"/>
      <c r="AG93" s="69"/>
      <c r="AH93" s="69"/>
      <c r="AI93" s="69"/>
      <c r="AJ93" s="69"/>
      <c r="AK93" s="69"/>
      <c r="AL93" s="69"/>
      <c r="AM93" s="69"/>
      <c r="AN93" s="69"/>
      <c r="AO93" s="69"/>
      <c r="AP93" s="69"/>
      <c r="AQ93" s="69"/>
      <c r="AR93" s="69"/>
      <c r="AS93" s="69"/>
      <c r="AT93" s="69"/>
      <c r="AU93" s="69"/>
      <c r="AV93" s="69"/>
      <c r="AW93" s="69"/>
      <c r="AX93" s="69"/>
      <c r="AY93" s="69"/>
      <c r="AZ93" s="69"/>
      <c r="BA93" s="69"/>
      <c r="BB93" s="69"/>
      <c r="BC93" s="69"/>
      <c r="BD93" s="69"/>
      <c r="BE93" s="69"/>
      <c r="BF93" s="69"/>
      <c r="BG93" s="69"/>
      <c r="BH93" s="69"/>
    </row>
    <row r="94" spans="1:60" x14ac:dyDescent="0.25">
      <c r="A94" s="69"/>
      <c r="B94" s="69"/>
      <c r="C94" s="69"/>
      <c r="D94" s="69"/>
      <c r="E94" s="69"/>
      <c r="F94" s="69"/>
      <c r="G94" s="69"/>
      <c r="H94" s="69"/>
      <c r="I94" s="69"/>
      <c r="J94" s="69"/>
      <c r="K94" s="69"/>
      <c r="L94" s="69"/>
      <c r="M94" s="69"/>
      <c r="N94" s="69"/>
      <c r="O94" s="69"/>
      <c r="P94" s="69"/>
      <c r="Q94" s="69"/>
      <c r="R94" s="69"/>
      <c r="S94" s="69"/>
      <c r="T94" s="69"/>
      <c r="U94" s="69"/>
      <c r="V94" s="69"/>
      <c r="W94" s="69"/>
      <c r="X94" s="69"/>
      <c r="Y94" s="69"/>
      <c r="Z94" s="69"/>
      <c r="AA94" s="69"/>
      <c r="AB94" s="69"/>
      <c r="AC94" s="69"/>
      <c r="AD94" s="69"/>
      <c r="AE94" s="69"/>
      <c r="AF94" s="69"/>
      <c r="AG94" s="69"/>
      <c r="AH94" s="69"/>
      <c r="AI94" s="69"/>
      <c r="AJ94" s="69"/>
      <c r="AK94" s="69"/>
      <c r="AL94" s="69"/>
      <c r="AM94" s="69"/>
      <c r="AN94" s="69"/>
      <c r="AO94" s="69"/>
      <c r="AP94" s="69"/>
      <c r="AQ94" s="69"/>
      <c r="AR94" s="69"/>
      <c r="AS94" s="69"/>
      <c r="AT94" s="69"/>
      <c r="AU94" s="69"/>
      <c r="AV94" s="69"/>
      <c r="AW94" s="69"/>
      <c r="AX94" s="69"/>
      <c r="AY94" s="69"/>
      <c r="AZ94" s="69"/>
      <c r="BA94" s="69"/>
      <c r="BB94" s="69"/>
      <c r="BC94" s="69"/>
      <c r="BD94" s="69"/>
      <c r="BE94" s="69"/>
      <c r="BF94" s="69"/>
      <c r="BG94" s="69"/>
      <c r="BH94" s="69"/>
    </row>
    <row r="95" spans="1:60" x14ac:dyDescent="0.25">
      <c r="A95" s="69"/>
      <c r="B95" s="69"/>
      <c r="C95" s="69"/>
      <c r="D95" s="69"/>
      <c r="E95" s="69"/>
      <c r="F95" s="69"/>
      <c r="G95" s="69"/>
      <c r="H95" s="69"/>
      <c r="I95" s="69"/>
      <c r="J95" s="69"/>
      <c r="K95" s="69"/>
      <c r="L95" s="69"/>
      <c r="M95" s="69"/>
      <c r="N95" s="69"/>
      <c r="O95" s="69"/>
      <c r="P95" s="69"/>
      <c r="Q95" s="69"/>
      <c r="R95" s="69"/>
      <c r="S95" s="69"/>
      <c r="T95" s="69"/>
      <c r="U95" s="69"/>
      <c r="V95" s="69"/>
      <c r="W95" s="69"/>
      <c r="X95" s="69"/>
      <c r="Y95" s="69"/>
      <c r="Z95" s="69"/>
      <c r="AA95" s="69"/>
      <c r="AB95" s="69"/>
      <c r="AC95" s="69"/>
      <c r="AD95" s="69"/>
      <c r="AE95" s="69"/>
      <c r="AF95" s="69"/>
      <c r="AG95" s="69"/>
      <c r="AH95" s="69"/>
      <c r="AI95" s="69"/>
      <c r="AJ95" s="69"/>
      <c r="AK95" s="69"/>
      <c r="AL95" s="69"/>
      <c r="AM95" s="69"/>
      <c r="AN95" s="69"/>
      <c r="AO95" s="69"/>
      <c r="AP95" s="69"/>
      <c r="AQ95" s="69"/>
      <c r="AR95" s="69"/>
      <c r="AS95" s="69"/>
      <c r="AT95" s="69"/>
      <c r="AU95" s="69"/>
      <c r="AV95" s="69"/>
      <c r="AW95" s="69"/>
      <c r="AX95" s="69"/>
      <c r="AY95" s="69"/>
      <c r="AZ95" s="69"/>
      <c r="BA95" s="69"/>
      <c r="BB95" s="69"/>
      <c r="BC95" s="69"/>
      <c r="BD95" s="69"/>
      <c r="BE95" s="69"/>
      <c r="BF95" s="69"/>
      <c r="BG95" s="69"/>
      <c r="BH95" s="69"/>
    </row>
    <row r="96" spans="1:60" x14ac:dyDescent="0.25">
      <c r="A96" s="69"/>
      <c r="B96" s="69"/>
      <c r="C96" s="69"/>
      <c r="D96" s="69"/>
      <c r="E96" s="69"/>
      <c r="F96" s="69"/>
      <c r="G96" s="69"/>
      <c r="H96" s="69"/>
      <c r="I96" s="69"/>
      <c r="J96" s="69"/>
      <c r="K96" s="69"/>
      <c r="L96" s="69"/>
      <c r="M96" s="69"/>
      <c r="N96" s="69"/>
      <c r="O96" s="69"/>
      <c r="P96" s="69"/>
      <c r="Q96" s="69"/>
      <c r="R96" s="69"/>
      <c r="S96" s="69"/>
      <c r="T96" s="69"/>
      <c r="U96" s="69"/>
      <c r="V96" s="69"/>
      <c r="W96" s="69"/>
      <c r="X96" s="69"/>
      <c r="Y96" s="69"/>
      <c r="Z96" s="69"/>
      <c r="AA96" s="69"/>
      <c r="AB96" s="69"/>
      <c r="AC96" s="69"/>
      <c r="AD96" s="69"/>
      <c r="AE96" s="69"/>
      <c r="AF96" s="69"/>
      <c r="AG96" s="69"/>
      <c r="AH96" s="69"/>
      <c r="AI96" s="69"/>
      <c r="AJ96" s="69"/>
      <c r="AK96" s="69"/>
      <c r="AL96" s="69"/>
      <c r="AM96" s="69"/>
      <c r="AN96" s="69"/>
      <c r="AO96" s="69"/>
      <c r="AP96" s="69"/>
      <c r="AQ96" s="69"/>
      <c r="AR96" s="69"/>
      <c r="AS96" s="69"/>
      <c r="AT96" s="69"/>
      <c r="AU96" s="69"/>
      <c r="AV96" s="69"/>
      <c r="AW96" s="69"/>
      <c r="AX96" s="69"/>
      <c r="AY96" s="69"/>
      <c r="AZ96" s="69"/>
      <c r="BA96" s="69"/>
      <c r="BB96" s="69"/>
      <c r="BC96" s="69"/>
      <c r="BD96" s="69"/>
      <c r="BE96" s="69"/>
      <c r="BF96" s="69"/>
      <c r="BG96" s="69"/>
      <c r="BH96" s="69"/>
    </row>
    <row r="97" spans="1:60" x14ac:dyDescent="0.25">
      <c r="A97" s="69"/>
      <c r="B97" s="69"/>
      <c r="C97" s="69"/>
      <c r="D97" s="69"/>
      <c r="E97" s="69"/>
      <c r="F97" s="69"/>
      <c r="G97" s="69"/>
      <c r="H97" s="69"/>
      <c r="I97" s="69"/>
      <c r="J97" s="69"/>
      <c r="K97" s="69"/>
      <c r="L97" s="69"/>
      <c r="M97" s="69"/>
      <c r="N97" s="69"/>
      <c r="O97" s="69"/>
      <c r="P97" s="69"/>
      <c r="Q97" s="69"/>
      <c r="R97" s="69"/>
      <c r="S97" s="69"/>
      <c r="T97" s="69"/>
      <c r="U97" s="69"/>
      <c r="V97" s="69"/>
      <c r="W97" s="69"/>
      <c r="X97" s="69"/>
      <c r="Y97" s="69"/>
      <c r="Z97" s="69"/>
      <c r="AA97" s="69"/>
      <c r="AB97" s="69"/>
      <c r="AC97" s="69"/>
      <c r="AD97" s="69"/>
      <c r="AE97" s="69"/>
      <c r="AF97" s="69"/>
      <c r="AG97" s="69"/>
      <c r="AH97" s="69"/>
      <c r="AI97" s="69"/>
      <c r="AJ97" s="69"/>
      <c r="AK97" s="69"/>
      <c r="AL97" s="69"/>
      <c r="AM97" s="69"/>
      <c r="AN97" s="69"/>
      <c r="AO97" s="69"/>
      <c r="AP97" s="69"/>
      <c r="AQ97" s="69"/>
      <c r="AR97" s="69"/>
      <c r="AS97" s="69"/>
      <c r="AT97" s="69"/>
      <c r="AU97" s="69"/>
      <c r="AV97" s="69"/>
      <c r="AW97" s="69"/>
      <c r="AX97" s="69"/>
      <c r="AY97" s="69"/>
      <c r="AZ97" s="69"/>
      <c r="BA97" s="69"/>
      <c r="BB97" s="69"/>
      <c r="BC97" s="69"/>
      <c r="BD97" s="69"/>
      <c r="BE97" s="69"/>
      <c r="BF97" s="69"/>
      <c r="BG97" s="69"/>
      <c r="BH97" s="69"/>
    </row>
    <row r="98" spans="1:60" x14ac:dyDescent="0.25">
      <c r="A98" s="69"/>
      <c r="B98" s="69"/>
      <c r="C98" s="69"/>
      <c r="D98" s="69"/>
      <c r="E98" s="69"/>
      <c r="F98" s="69"/>
      <c r="G98" s="69"/>
      <c r="H98" s="69"/>
      <c r="I98" s="69"/>
      <c r="J98" s="69"/>
      <c r="K98" s="69"/>
      <c r="L98" s="69"/>
      <c r="M98" s="69"/>
      <c r="N98" s="69"/>
      <c r="O98" s="69"/>
      <c r="P98" s="69"/>
      <c r="Q98" s="69"/>
      <c r="R98" s="69"/>
      <c r="S98" s="69"/>
      <c r="T98" s="69"/>
      <c r="U98" s="69"/>
      <c r="V98" s="69"/>
      <c r="W98" s="69"/>
      <c r="X98" s="69"/>
      <c r="Y98" s="69"/>
      <c r="Z98" s="69"/>
      <c r="AA98" s="69"/>
      <c r="AB98" s="69"/>
      <c r="AC98" s="69"/>
      <c r="AD98" s="69"/>
      <c r="AE98" s="69"/>
      <c r="AF98" s="69"/>
      <c r="AG98" s="69"/>
      <c r="AH98" s="69"/>
      <c r="AI98" s="69"/>
      <c r="AJ98" s="69"/>
      <c r="AK98" s="69"/>
      <c r="AL98" s="69"/>
      <c r="AM98" s="69"/>
      <c r="AN98" s="69"/>
      <c r="AO98" s="69"/>
      <c r="AP98" s="69"/>
      <c r="AQ98" s="69"/>
      <c r="AR98" s="69"/>
      <c r="AS98" s="69"/>
      <c r="AT98" s="69"/>
      <c r="AU98" s="69"/>
      <c r="AV98" s="69"/>
      <c r="AW98" s="69"/>
      <c r="AX98" s="69"/>
      <c r="AY98" s="69"/>
      <c r="AZ98" s="69"/>
      <c r="BA98" s="69"/>
      <c r="BB98" s="69"/>
      <c r="BC98" s="69"/>
      <c r="BD98" s="69"/>
      <c r="BE98" s="69"/>
      <c r="BF98" s="69"/>
      <c r="BG98" s="69"/>
      <c r="BH98" s="69"/>
    </row>
    <row r="99" spans="1:60" x14ac:dyDescent="0.25">
      <c r="A99" s="69"/>
      <c r="B99" s="69"/>
      <c r="C99" s="69"/>
      <c r="D99" s="69"/>
      <c r="E99" s="69"/>
      <c r="F99" s="69"/>
      <c r="G99" s="69"/>
      <c r="H99" s="69"/>
      <c r="I99" s="69"/>
      <c r="J99" s="69"/>
      <c r="K99" s="69"/>
      <c r="L99" s="69"/>
      <c r="M99" s="69"/>
      <c r="N99" s="69"/>
      <c r="O99" s="69"/>
      <c r="P99" s="69"/>
      <c r="Q99" s="69"/>
      <c r="R99" s="69"/>
      <c r="S99" s="69"/>
      <c r="T99" s="69"/>
      <c r="U99" s="69"/>
      <c r="V99" s="69"/>
      <c r="W99" s="69"/>
      <c r="X99" s="69"/>
      <c r="Y99" s="69"/>
      <c r="Z99" s="69"/>
      <c r="AA99" s="69"/>
      <c r="AB99" s="69"/>
      <c r="AC99" s="69"/>
      <c r="AD99" s="69"/>
      <c r="AE99" s="69"/>
      <c r="AF99" s="69"/>
      <c r="AG99" s="69"/>
      <c r="AH99" s="69"/>
      <c r="AI99" s="69"/>
      <c r="AJ99" s="69"/>
      <c r="AK99" s="69"/>
      <c r="AL99" s="69"/>
      <c r="AM99" s="69"/>
      <c r="AN99" s="69"/>
      <c r="AO99" s="69"/>
      <c r="AP99" s="69"/>
      <c r="AQ99" s="69"/>
      <c r="AR99" s="69"/>
      <c r="AS99" s="69"/>
      <c r="AT99" s="69"/>
      <c r="AU99" s="69"/>
      <c r="AV99" s="69"/>
      <c r="AW99" s="69"/>
      <c r="AX99" s="69"/>
      <c r="AY99" s="69"/>
      <c r="AZ99" s="69"/>
      <c r="BA99" s="69"/>
      <c r="BB99" s="69"/>
      <c r="BC99" s="69"/>
      <c r="BD99" s="69"/>
      <c r="BE99" s="69"/>
      <c r="BF99" s="69"/>
      <c r="BG99" s="69"/>
      <c r="BH99" s="69"/>
    </row>
    <row r="100" spans="1:60" x14ac:dyDescent="0.25">
      <c r="A100" s="69"/>
      <c r="B100" s="69"/>
      <c r="C100" s="69"/>
      <c r="D100" s="69"/>
      <c r="E100" s="69"/>
      <c r="F100" s="69"/>
      <c r="G100" s="69"/>
      <c r="H100" s="69"/>
      <c r="I100" s="69"/>
      <c r="J100" s="69"/>
      <c r="K100" s="69"/>
      <c r="L100" s="69"/>
      <c r="M100" s="69"/>
      <c r="N100" s="69"/>
      <c r="O100" s="69"/>
      <c r="P100" s="69"/>
      <c r="Q100" s="69"/>
      <c r="R100" s="69"/>
      <c r="S100" s="69"/>
      <c r="T100" s="69"/>
      <c r="U100" s="69"/>
      <c r="V100" s="69"/>
      <c r="W100" s="69"/>
      <c r="X100" s="69"/>
      <c r="Y100" s="69"/>
      <c r="Z100" s="69"/>
      <c r="AA100" s="69"/>
      <c r="AB100" s="69"/>
      <c r="AC100" s="69"/>
      <c r="AD100" s="69"/>
      <c r="AE100" s="69"/>
      <c r="AF100" s="69"/>
      <c r="AG100" s="69"/>
      <c r="AH100" s="69"/>
      <c r="AI100" s="69"/>
      <c r="AJ100" s="69"/>
      <c r="AK100" s="69"/>
      <c r="AL100" s="69"/>
      <c r="AM100" s="69"/>
      <c r="AN100" s="69"/>
      <c r="AO100" s="69"/>
      <c r="AP100" s="69"/>
      <c r="AQ100" s="69"/>
      <c r="AR100" s="69"/>
      <c r="AS100" s="69"/>
      <c r="AT100" s="69"/>
      <c r="AU100" s="69"/>
      <c r="AV100" s="69"/>
      <c r="AW100" s="69"/>
      <c r="AX100" s="69"/>
      <c r="AY100" s="69"/>
      <c r="AZ100" s="69"/>
      <c r="BA100" s="69"/>
      <c r="BB100" s="69"/>
      <c r="BC100" s="69"/>
      <c r="BD100" s="69"/>
      <c r="BE100" s="69"/>
      <c r="BF100" s="69"/>
      <c r="BG100" s="69"/>
      <c r="BH100" s="69"/>
    </row>
    <row r="101" spans="1:60" x14ac:dyDescent="0.25">
      <c r="A101" s="69"/>
      <c r="B101" s="69"/>
      <c r="C101" s="69"/>
      <c r="D101" s="69"/>
      <c r="E101" s="69"/>
      <c r="F101" s="69"/>
      <c r="G101" s="69"/>
      <c r="H101" s="69"/>
      <c r="I101" s="69"/>
      <c r="J101" s="69"/>
      <c r="K101" s="69"/>
      <c r="L101" s="69"/>
      <c r="M101" s="69"/>
      <c r="N101" s="69"/>
      <c r="O101" s="69"/>
      <c r="P101" s="69"/>
      <c r="Q101" s="69"/>
      <c r="R101" s="69"/>
      <c r="S101" s="69"/>
      <c r="T101" s="69"/>
      <c r="U101" s="69"/>
      <c r="V101" s="69"/>
      <c r="W101" s="69"/>
      <c r="X101" s="69"/>
      <c r="Y101" s="69"/>
      <c r="Z101" s="69"/>
      <c r="AA101" s="69"/>
      <c r="AB101" s="69"/>
      <c r="AC101" s="69"/>
      <c r="AD101" s="69"/>
      <c r="AE101" s="69"/>
      <c r="AF101" s="69"/>
      <c r="AG101" s="69"/>
      <c r="AH101" s="69"/>
      <c r="AI101" s="69"/>
      <c r="AJ101" s="69"/>
      <c r="AK101" s="69"/>
      <c r="AL101" s="69"/>
      <c r="AM101" s="69"/>
      <c r="AN101" s="69"/>
      <c r="AO101" s="69"/>
      <c r="AP101" s="69"/>
      <c r="AQ101" s="69"/>
      <c r="AR101" s="69"/>
      <c r="AS101" s="69"/>
      <c r="AT101" s="69"/>
      <c r="AU101" s="69"/>
      <c r="AV101" s="69"/>
      <c r="AW101" s="69"/>
      <c r="AX101" s="69"/>
      <c r="AY101" s="69"/>
      <c r="AZ101" s="69"/>
      <c r="BA101" s="69"/>
      <c r="BB101" s="69"/>
      <c r="BC101" s="69"/>
      <c r="BD101" s="69"/>
      <c r="BE101" s="69"/>
      <c r="BF101" s="69"/>
      <c r="BG101" s="69"/>
      <c r="BH101" s="69"/>
    </row>
    <row r="102" spans="1:60" x14ac:dyDescent="0.25">
      <c r="A102" s="69"/>
      <c r="B102" s="69"/>
      <c r="C102" s="69"/>
      <c r="D102" s="69"/>
      <c r="E102" s="69"/>
      <c r="F102" s="69"/>
      <c r="G102" s="69"/>
      <c r="H102" s="69"/>
      <c r="I102" s="69"/>
      <c r="J102" s="69"/>
      <c r="K102" s="69"/>
      <c r="L102" s="69"/>
      <c r="M102" s="69"/>
      <c r="N102" s="69"/>
      <c r="O102" s="69"/>
      <c r="P102" s="69"/>
      <c r="Q102" s="69"/>
      <c r="R102" s="69"/>
      <c r="S102" s="69"/>
      <c r="T102" s="69"/>
      <c r="U102" s="69"/>
      <c r="V102" s="69"/>
      <c r="W102" s="69"/>
      <c r="X102" s="69"/>
      <c r="Y102" s="69"/>
      <c r="Z102" s="69"/>
      <c r="AA102" s="69"/>
      <c r="AB102" s="69"/>
      <c r="AC102" s="69"/>
      <c r="AD102" s="69"/>
      <c r="AE102" s="69"/>
      <c r="AF102" s="69"/>
      <c r="AG102" s="69"/>
      <c r="AH102" s="69"/>
      <c r="AI102" s="69"/>
      <c r="AJ102" s="69"/>
      <c r="AK102" s="69"/>
      <c r="AL102" s="69"/>
      <c r="AM102" s="69"/>
      <c r="AN102" s="69"/>
      <c r="AO102" s="69"/>
      <c r="AP102" s="69"/>
      <c r="AQ102" s="69"/>
      <c r="AR102" s="69"/>
      <c r="AS102" s="69"/>
      <c r="AT102" s="69"/>
      <c r="AU102" s="69"/>
      <c r="AV102" s="69"/>
      <c r="AW102" s="69"/>
      <c r="AX102" s="69"/>
      <c r="AY102" s="69"/>
      <c r="AZ102" s="69"/>
      <c r="BA102" s="69"/>
      <c r="BB102" s="69"/>
      <c r="BC102" s="69"/>
      <c r="BD102" s="69"/>
      <c r="BE102" s="69"/>
      <c r="BF102" s="69"/>
      <c r="BG102" s="69"/>
      <c r="BH102" s="69"/>
    </row>
    <row r="103" spans="1:60" x14ac:dyDescent="0.25">
      <c r="A103" s="69"/>
      <c r="B103" s="69"/>
      <c r="C103" s="69"/>
      <c r="D103" s="69"/>
      <c r="E103" s="69"/>
      <c r="F103" s="69"/>
      <c r="G103" s="69"/>
      <c r="H103" s="69"/>
      <c r="I103" s="69"/>
      <c r="J103" s="69"/>
      <c r="K103" s="69"/>
      <c r="L103" s="69"/>
      <c r="M103" s="69"/>
      <c r="N103" s="69"/>
      <c r="O103" s="69"/>
      <c r="P103" s="69"/>
      <c r="Q103" s="69"/>
      <c r="R103" s="69"/>
      <c r="S103" s="69"/>
      <c r="T103" s="69"/>
      <c r="U103" s="69"/>
      <c r="V103" s="69"/>
      <c r="W103" s="69"/>
      <c r="X103" s="69"/>
      <c r="Y103" s="69"/>
      <c r="Z103" s="69"/>
      <c r="AA103" s="69"/>
      <c r="AB103" s="69"/>
      <c r="AC103" s="69"/>
      <c r="AD103" s="69"/>
      <c r="AE103" s="69"/>
      <c r="AF103" s="69"/>
      <c r="AG103" s="69"/>
      <c r="AH103" s="69"/>
      <c r="AI103" s="69"/>
      <c r="AJ103" s="69"/>
      <c r="AK103" s="69"/>
      <c r="AL103" s="69"/>
      <c r="AM103" s="69"/>
      <c r="AN103" s="69"/>
      <c r="AO103" s="69"/>
      <c r="AP103" s="69"/>
      <c r="AQ103" s="69"/>
      <c r="AR103" s="69"/>
      <c r="AS103" s="69"/>
      <c r="AT103" s="69"/>
      <c r="AU103" s="69"/>
      <c r="AV103" s="69"/>
      <c r="AW103" s="69"/>
      <c r="AX103" s="69"/>
      <c r="AY103" s="69"/>
      <c r="AZ103" s="69"/>
      <c r="BA103" s="69"/>
      <c r="BB103" s="69"/>
      <c r="BC103" s="69"/>
      <c r="BD103" s="69"/>
      <c r="BE103" s="69"/>
      <c r="BF103" s="69"/>
      <c r="BG103" s="69"/>
      <c r="BH103" s="69"/>
    </row>
    <row r="104" spans="1:60" x14ac:dyDescent="0.25">
      <c r="A104" s="69"/>
      <c r="B104" s="69"/>
      <c r="C104" s="69"/>
      <c r="D104" s="69"/>
      <c r="E104" s="69"/>
      <c r="F104" s="69"/>
      <c r="G104" s="69"/>
      <c r="H104" s="69"/>
      <c r="I104" s="69"/>
      <c r="J104" s="69"/>
      <c r="K104" s="69"/>
      <c r="L104" s="69"/>
      <c r="M104" s="69"/>
      <c r="N104" s="69"/>
      <c r="O104" s="69"/>
      <c r="P104" s="69"/>
      <c r="Q104" s="69"/>
      <c r="R104" s="69"/>
      <c r="S104" s="69"/>
      <c r="T104" s="69"/>
      <c r="U104" s="69"/>
      <c r="V104" s="69"/>
      <c r="W104" s="69"/>
      <c r="X104" s="69"/>
      <c r="Y104" s="69"/>
      <c r="Z104" s="69"/>
      <c r="AA104" s="69"/>
      <c r="AB104" s="69"/>
      <c r="AC104" s="69"/>
      <c r="AD104" s="69"/>
      <c r="AE104" s="69"/>
      <c r="AF104" s="69"/>
      <c r="AG104" s="69"/>
      <c r="AH104" s="69"/>
      <c r="AI104" s="69"/>
      <c r="AJ104" s="69"/>
      <c r="AK104" s="69"/>
      <c r="AL104" s="69"/>
      <c r="AM104" s="69"/>
      <c r="AN104" s="69"/>
      <c r="AO104" s="69"/>
      <c r="AP104" s="69"/>
      <c r="AQ104" s="69"/>
      <c r="AR104" s="69"/>
      <c r="AS104" s="69"/>
      <c r="AT104" s="69"/>
      <c r="AU104" s="69"/>
      <c r="AV104" s="69"/>
      <c r="AW104" s="69"/>
      <c r="AX104" s="69"/>
      <c r="AY104" s="69"/>
      <c r="AZ104" s="69"/>
      <c r="BA104" s="69"/>
      <c r="BB104" s="69"/>
      <c r="BC104" s="69"/>
      <c r="BD104" s="69"/>
      <c r="BE104" s="69"/>
      <c r="BF104" s="69"/>
      <c r="BG104" s="69"/>
      <c r="BH104" s="69"/>
    </row>
    <row r="105" spans="1:60" x14ac:dyDescent="0.25">
      <c r="A105" s="69"/>
      <c r="B105" s="69"/>
      <c r="C105" s="69"/>
      <c r="D105" s="69"/>
      <c r="E105" s="69"/>
      <c r="F105" s="69"/>
      <c r="G105" s="69"/>
      <c r="H105" s="69"/>
      <c r="I105" s="69"/>
      <c r="J105" s="69"/>
      <c r="K105" s="69"/>
      <c r="L105" s="69"/>
      <c r="M105" s="69"/>
      <c r="N105" s="69"/>
      <c r="O105" s="69"/>
      <c r="P105" s="69"/>
      <c r="Q105" s="69"/>
      <c r="R105" s="69"/>
      <c r="S105" s="69"/>
      <c r="T105" s="69"/>
      <c r="U105" s="69"/>
      <c r="V105" s="69"/>
      <c r="W105" s="69"/>
      <c r="X105" s="69"/>
      <c r="Y105" s="69"/>
      <c r="Z105" s="69"/>
      <c r="AA105" s="69"/>
      <c r="AB105" s="69"/>
      <c r="AC105" s="69"/>
      <c r="AD105" s="69"/>
      <c r="AE105" s="69"/>
      <c r="AF105" s="69"/>
      <c r="AG105" s="69"/>
      <c r="AH105" s="69"/>
      <c r="AI105" s="69"/>
      <c r="AJ105" s="69"/>
      <c r="AK105" s="69"/>
      <c r="AL105" s="69"/>
      <c r="AM105" s="69"/>
      <c r="AN105" s="69"/>
      <c r="AO105" s="69"/>
      <c r="AP105" s="69"/>
      <c r="AQ105" s="69"/>
      <c r="AR105" s="69"/>
      <c r="AS105" s="69"/>
      <c r="AT105" s="69"/>
      <c r="AU105" s="69"/>
      <c r="AV105" s="69"/>
      <c r="AW105" s="69"/>
      <c r="AX105" s="69"/>
      <c r="AY105" s="69"/>
      <c r="AZ105" s="69"/>
      <c r="BA105" s="69"/>
      <c r="BB105" s="69"/>
      <c r="BC105" s="69"/>
      <c r="BD105" s="69"/>
      <c r="BE105" s="69"/>
      <c r="BF105" s="69"/>
      <c r="BG105" s="69"/>
      <c r="BH105" s="69"/>
    </row>
    <row r="106" spans="1:60" x14ac:dyDescent="0.25">
      <c r="A106" s="69"/>
      <c r="B106" s="69"/>
      <c r="C106" s="69"/>
      <c r="D106" s="69"/>
      <c r="E106" s="69"/>
      <c r="F106" s="69"/>
      <c r="G106" s="69"/>
      <c r="H106" s="69"/>
      <c r="I106" s="69"/>
      <c r="J106" s="69"/>
      <c r="K106" s="69"/>
      <c r="L106" s="69"/>
      <c r="M106" s="69"/>
      <c r="N106" s="69"/>
      <c r="O106" s="69"/>
      <c r="P106" s="69"/>
      <c r="Q106" s="69"/>
      <c r="R106" s="69"/>
      <c r="S106" s="69"/>
      <c r="T106" s="69"/>
      <c r="U106" s="69"/>
      <c r="V106" s="69"/>
      <c r="W106" s="69"/>
      <c r="X106" s="69"/>
      <c r="Y106" s="69"/>
      <c r="Z106" s="69"/>
      <c r="AA106" s="69"/>
      <c r="AB106" s="69"/>
      <c r="AC106" s="69"/>
      <c r="AD106" s="69"/>
      <c r="AE106" s="69"/>
      <c r="AF106" s="69"/>
      <c r="AG106" s="69"/>
      <c r="AH106" s="69"/>
      <c r="AI106" s="69"/>
      <c r="AJ106" s="69"/>
      <c r="AK106" s="69"/>
      <c r="AL106" s="69"/>
      <c r="AM106" s="69"/>
      <c r="AN106" s="69"/>
      <c r="AO106" s="69"/>
      <c r="AP106" s="69"/>
      <c r="AQ106" s="69"/>
      <c r="AR106" s="69"/>
      <c r="AS106" s="69"/>
      <c r="AT106" s="69"/>
      <c r="AU106" s="69"/>
      <c r="AV106" s="69"/>
      <c r="AW106" s="69"/>
      <c r="AX106" s="69"/>
      <c r="AY106" s="69"/>
      <c r="AZ106" s="69"/>
      <c r="BA106" s="69"/>
      <c r="BB106" s="69"/>
      <c r="BC106" s="69"/>
      <c r="BD106" s="69"/>
      <c r="BE106" s="69"/>
      <c r="BF106" s="69"/>
      <c r="BG106" s="69"/>
      <c r="BH106" s="69"/>
    </row>
    <row r="107" spans="1:60" x14ac:dyDescent="0.25">
      <c r="A107" s="69"/>
      <c r="B107" s="69"/>
      <c r="C107" s="69"/>
      <c r="D107" s="69"/>
      <c r="E107" s="69"/>
      <c r="F107" s="69"/>
      <c r="G107" s="69"/>
      <c r="H107" s="69"/>
      <c r="I107" s="69"/>
      <c r="J107" s="69"/>
      <c r="K107" s="69"/>
      <c r="L107" s="69"/>
      <c r="M107" s="69"/>
      <c r="N107" s="69"/>
      <c r="O107" s="69"/>
      <c r="P107" s="69"/>
      <c r="Q107" s="69"/>
      <c r="R107" s="69"/>
      <c r="S107" s="69"/>
      <c r="T107" s="69"/>
      <c r="U107" s="69"/>
      <c r="V107" s="69"/>
      <c r="W107" s="69"/>
      <c r="X107" s="69"/>
      <c r="Y107" s="69"/>
      <c r="Z107" s="69"/>
      <c r="AA107" s="69"/>
      <c r="AB107" s="69"/>
      <c r="AC107" s="69"/>
      <c r="AD107" s="69"/>
      <c r="AE107" s="69"/>
      <c r="AF107" s="69"/>
      <c r="AG107" s="69"/>
      <c r="AH107" s="69"/>
      <c r="AI107" s="69"/>
      <c r="AJ107" s="69"/>
      <c r="AK107" s="69"/>
      <c r="AL107" s="69"/>
      <c r="AM107" s="69"/>
      <c r="AN107" s="69"/>
      <c r="AO107" s="69"/>
      <c r="AP107" s="69"/>
      <c r="AQ107" s="69"/>
      <c r="AR107" s="69"/>
      <c r="AS107" s="69"/>
      <c r="AT107" s="69"/>
      <c r="AU107" s="69"/>
      <c r="AV107" s="69"/>
      <c r="AW107" s="69"/>
      <c r="AX107" s="69"/>
      <c r="AY107" s="69"/>
      <c r="AZ107" s="69"/>
      <c r="BA107" s="69"/>
      <c r="BB107" s="69"/>
      <c r="BC107" s="69"/>
      <c r="BD107" s="69"/>
      <c r="BE107" s="69"/>
      <c r="BF107" s="69"/>
      <c r="BG107" s="69"/>
      <c r="BH107" s="69"/>
    </row>
    <row r="108" spans="1:60" x14ac:dyDescent="0.25">
      <c r="A108" s="69"/>
      <c r="B108" s="69"/>
      <c r="C108" s="69"/>
      <c r="D108" s="69"/>
      <c r="E108" s="69"/>
      <c r="F108" s="69"/>
      <c r="G108" s="69"/>
      <c r="H108" s="69"/>
      <c r="I108" s="69"/>
      <c r="J108" s="69"/>
      <c r="K108" s="69"/>
      <c r="L108" s="69"/>
      <c r="M108" s="69"/>
      <c r="N108" s="69"/>
      <c r="O108" s="69"/>
      <c r="P108" s="69"/>
      <c r="Q108" s="69"/>
      <c r="R108" s="69"/>
      <c r="S108" s="69"/>
      <c r="T108" s="69"/>
      <c r="U108" s="69"/>
      <c r="V108" s="69"/>
      <c r="W108" s="69"/>
      <c r="X108" s="69"/>
      <c r="Y108" s="69"/>
      <c r="Z108" s="69"/>
      <c r="AA108" s="69"/>
      <c r="AB108" s="69"/>
      <c r="AC108" s="69"/>
      <c r="AD108" s="69"/>
      <c r="AE108" s="69"/>
      <c r="AF108" s="69"/>
      <c r="AG108" s="69"/>
      <c r="AH108" s="69"/>
      <c r="AI108" s="69"/>
      <c r="AJ108" s="69"/>
      <c r="AK108" s="69"/>
      <c r="AL108" s="69"/>
      <c r="AM108" s="69"/>
      <c r="AN108" s="69"/>
      <c r="AO108" s="69"/>
      <c r="AP108" s="69"/>
      <c r="AQ108" s="69"/>
      <c r="AR108" s="69"/>
      <c r="AS108" s="69"/>
      <c r="AT108" s="69"/>
      <c r="AU108" s="69"/>
      <c r="AV108" s="69"/>
      <c r="AW108" s="69"/>
      <c r="AX108" s="69"/>
      <c r="AY108" s="69"/>
      <c r="AZ108" s="69"/>
      <c r="BA108" s="69"/>
      <c r="BB108" s="69"/>
      <c r="BC108" s="69"/>
      <c r="BD108" s="69"/>
      <c r="BE108" s="69"/>
      <c r="BF108" s="69"/>
      <c r="BG108" s="69"/>
      <c r="BH108" s="69"/>
    </row>
    <row r="109" spans="1:60" x14ac:dyDescent="0.25">
      <c r="A109" s="69"/>
      <c r="B109" s="69"/>
      <c r="C109" s="69"/>
      <c r="D109" s="69"/>
      <c r="E109" s="69"/>
      <c r="F109" s="69"/>
      <c r="G109" s="69"/>
      <c r="H109" s="69"/>
      <c r="I109" s="69"/>
      <c r="J109" s="69"/>
      <c r="K109" s="69"/>
      <c r="L109" s="69"/>
      <c r="M109" s="69"/>
      <c r="N109" s="69"/>
      <c r="O109" s="69"/>
      <c r="P109" s="69"/>
      <c r="Q109" s="69"/>
      <c r="R109" s="69"/>
      <c r="S109" s="69"/>
      <c r="T109" s="69"/>
      <c r="U109" s="69"/>
      <c r="V109" s="69"/>
      <c r="W109" s="69"/>
      <c r="X109" s="69"/>
      <c r="Y109" s="69"/>
      <c r="Z109" s="69"/>
      <c r="AA109" s="69"/>
      <c r="AB109" s="69"/>
      <c r="AC109" s="69"/>
      <c r="AD109" s="69"/>
      <c r="AE109" s="69"/>
      <c r="AF109" s="69"/>
      <c r="AG109" s="69"/>
      <c r="AH109" s="69"/>
      <c r="AI109" s="69"/>
      <c r="AJ109" s="69"/>
      <c r="AK109" s="69"/>
      <c r="AL109" s="69"/>
      <c r="AM109" s="69"/>
      <c r="AN109" s="69"/>
      <c r="AO109" s="69"/>
      <c r="AP109" s="69"/>
      <c r="AQ109" s="69"/>
      <c r="AR109" s="69"/>
      <c r="AS109" s="69"/>
      <c r="AT109" s="69"/>
      <c r="AU109" s="69"/>
      <c r="AV109" s="69"/>
      <c r="AW109" s="69"/>
      <c r="AX109" s="69"/>
      <c r="AY109" s="69"/>
      <c r="AZ109" s="69"/>
      <c r="BA109" s="69"/>
      <c r="BB109" s="69"/>
      <c r="BC109" s="69"/>
      <c r="BD109" s="69"/>
      <c r="BE109" s="69"/>
      <c r="BF109" s="69"/>
      <c r="BG109" s="69"/>
      <c r="BH109" s="69"/>
    </row>
    <row r="110" spans="1:60" x14ac:dyDescent="0.25">
      <c r="A110" s="69"/>
      <c r="B110" s="69"/>
      <c r="C110" s="69"/>
      <c r="D110" s="69"/>
      <c r="E110" s="69"/>
      <c r="F110" s="69"/>
      <c r="G110" s="69"/>
      <c r="H110" s="69"/>
      <c r="I110" s="69"/>
      <c r="J110" s="69"/>
      <c r="K110" s="69"/>
      <c r="L110" s="69"/>
      <c r="M110" s="69"/>
      <c r="N110" s="69"/>
      <c r="O110" s="69"/>
      <c r="P110" s="69"/>
      <c r="Q110" s="69"/>
      <c r="R110" s="69"/>
      <c r="S110" s="69"/>
      <c r="T110" s="69"/>
      <c r="U110" s="69"/>
      <c r="V110" s="69"/>
      <c r="W110" s="69"/>
      <c r="X110" s="69"/>
      <c r="Y110" s="69"/>
      <c r="Z110" s="69"/>
      <c r="AA110" s="69"/>
      <c r="AB110" s="69"/>
      <c r="AC110" s="69"/>
      <c r="AD110" s="69"/>
      <c r="AE110" s="69"/>
      <c r="AF110" s="69"/>
      <c r="AG110" s="69"/>
      <c r="AH110" s="69"/>
      <c r="AI110" s="69"/>
      <c r="AJ110" s="69"/>
      <c r="AK110" s="69"/>
      <c r="AL110" s="69"/>
      <c r="AM110" s="69"/>
      <c r="AN110" s="69"/>
      <c r="AO110" s="69"/>
      <c r="AP110" s="69"/>
      <c r="AQ110" s="69"/>
      <c r="AR110" s="69"/>
      <c r="AS110" s="69"/>
      <c r="AT110" s="69"/>
      <c r="AU110" s="69"/>
      <c r="AV110" s="69"/>
      <c r="AW110" s="69"/>
      <c r="AX110" s="69"/>
      <c r="AY110" s="69"/>
      <c r="AZ110" s="69"/>
      <c r="BA110" s="69"/>
      <c r="BB110" s="69"/>
      <c r="BC110" s="69"/>
      <c r="BD110" s="69"/>
      <c r="BE110" s="69"/>
      <c r="BF110" s="69"/>
      <c r="BG110" s="69"/>
      <c r="BH110" s="69"/>
    </row>
    <row r="111" spans="1:60" x14ac:dyDescent="0.25">
      <c r="A111" s="69"/>
      <c r="B111" s="69"/>
      <c r="C111" s="69"/>
      <c r="D111" s="69"/>
      <c r="E111" s="69"/>
      <c r="F111" s="69"/>
      <c r="G111" s="69"/>
      <c r="H111" s="69"/>
      <c r="I111" s="69"/>
      <c r="J111" s="69"/>
      <c r="K111" s="69"/>
      <c r="L111" s="69"/>
      <c r="M111" s="69"/>
      <c r="N111" s="69"/>
      <c r="O111" s="69"/>
      <c r="P111" s="69"/>
      <c r="Q111" s="69"/>
      <c r="R111" s="69"/>
      <c r="S111" s="69"/>
      <c r="T111" s="69"/>
      <c r="U111" s="69"/>
      <c r="V111" s="69"/>
      <c r="W111" s="69"/>
      <c r="X111" s="69"/>
      <c r="Y111" s="69"/>
      <c r="Z111" s="69"/>
      <c r="AA111" s="69"/>
      <c r="AB111" s="69"/>
      <c r="AC111" s="69"/>
      <c r="AD111" s="69"/>
      <c r="AE111" s="69"/>
      <c r="AF111" s="69"/>
      <c r="AG111" s="69"/>
      <c r="AH111" s="69"/>
      <c r="AI111" s="69"/>
      <c r="AJ111" s="69"/>
      <c r="AK111" s="69"/>
      <c r="AL111" s="69"/>
      <c r="AM111" s="69"/>
      <c r="AN111" s="69"/>
      <c r="AO111" s="69"/>
      <c r="AP111" s="69"/>
      <c r="AQ111" s="69"/>
      <c r="AR111" s="69"/>
      <c r="AS111" s="69"/>
      <c r="AT111" s="69"/>
      <c r="AU111" s="69"/>
      <c r="AV111" s="69"/>
      <c r="AW111" s="69"/>
      <c r="AX111" s="69"/>
      <c r="AY111" s="69"/>
      <c r="AZ111" s="69"/>
      <c r="BA111" s="69"/>
      <c r="BB111" s="69"/>
      <c r="BC111" s="69"/>
      <c r="BD111" s="69"/>
      <c r="BE111" s="69"/>
      <c r="BF111" s="69"/>
      <c r="BG111" s="69"/>
      <c r="BH111" s="69"/>
    </row>
    <row r="112" spans="1:60" x14ac:dyDescent="0.25">
      <c r="A112" s="69"/>
      <c r="B112" s="69"/>
      <c r="C112" s="69"/>
      <c r="D112" s="69"/>
      <c r="E112" s="69"/>
      <c r="F112" s="69"/>
      <c r="G112" s="69"/>
      <c r="H112" s="69"/>
      <c r="I112" s="69"/>
      <c r="J112" s="69"/>
      <c r="K112" s="69"/>
      <c r="L112" s="69"/>
      <c r="M112" s="69"/>
      <c r="N112" s="69"/>
      <c r="O112" s="69"/>
      <c r="P112" s="69"/>
      <c r="Q112" s="69"/>
      <c r="R112" s="69"/>
      <c r="S112" s="69"/>
      <c r="T112" s="69"/>
      <c r="U112" s="69"/>
      <c r="V112" s="69"/>
      <c r="W112" s="69"/>
      <c r="X112" s="69"/>
      <c r="Y112" s="69"/>
      <c r="Z112" s="69"/>
      <c r="AA112" s="69"/>
      <c r="AB112" s="69"/>
      <c r="AC112" s="69"/>
      <c r="AD112" s="69"/>
      <c r="AE112" s="69"/>
      <c r="AF112" s="69"/>
      <c r="AG112" s="69"/>
      <c r="AH112" s="69"/>
      <c r="AI112" s="69"/>
      <c r="AJ112" s="69"/>
      <c r="AK112" s="69"/>
      <c r="AL112" s="69"/>
      <c r="AM112" s="69"/>
      <c r="AN112" s="69"/>
      <c r="AO112" s="69"/>
      <c r="AP112" s="69"/>
      <c r="AQ112" s="69"/>
      <c r="AR112" s="69"/>
      <c r="AS112" s="69"/>
      <c r="AT112" s="69"/>
      <c r="AU112" s="69"/>
      <c r="AV112" s="69"/>
      <c r="AW112" s="69"/>
      <c r="AX112" s="69"/>
      <c r="AY112" s="69"/>
      <c r="AZ112" s="69"/>
      <c r="BA112" s="69"/>
      <c r="BB112" s="69"/>
      <c r="BC112" s="69"/>
      <c r="BD112" s="69"/>
      <c r="BE112" s="69"/>
      <c r="BF112" s="69"/>
      <c r="BG112" s="69"/>
      <c r="BH112" s="69"/>
    </row>
    <row r="113" spans="1:60" x14ac:dyDescent="0.25">
      <c r="A113" s="69"/>
      <c r="B113" s="69"/>
      <c r="C113" s="69"/>
      <c r="D113" s="69"/>
      <c r="E113" s="69"/>
      <c r="F113" s="69"/>
      <c r="G113" s="69"/>
      <c r="H113" s="69"/>
      <c r="I113" s="69"/>
      <c r="J113" s="69"/>
      <c r="K113" s="69"/>
      <c r="L113" s="69"/>
      <c r="M113" s="69"/>
      <c r="N113" s="69"/>
      <c r="O113" s="69"/>
      <c r="P113" s="69"/>
      <c r="Q113" s="69"/>
      <c r="R113" s="69"/>
      <c r="S113" s="69"/>
      <c r="T113" s="69"/>
      <c r="U113" s="69"/>
      <c r="V113" s="69"/>
      <c r="W113" s="69"/>
      <c r="X113" s="69"/>
      <c r="Y113" s="69"/>
      <c r="Z113" s="69"/>
      <c r="AA113" s="69"/>
      <c r="AB113" s="69"/>
      <c r="AC113" s="69"/>
      <c r="AD113" s="69"/>
      <c r="AE113" s="69"/>
      <c r="AF113" s="69"/>
      <c r="AG113" s="69"/>
      <c r="AH113" s="69"/>
      <c r="AI113" s="69"/>
      <c r="AJ113" s="69"/>
      <c r="AK113" s="69"/>
      <c r="AL113" s="69"/>
      <c r="AM113" s="69"/>
      <c r="AN113" s="69"/>
      <c r="AO113" s="69"/>
      <c r="AP113" s="69"/>
      <c r="AQ113" s="69"/>
      <c r="AR113" s="69"/>
      <c r="AS113" s="69"/>
      <c r="AT113" s="69"/>
      <c r="AU113" s="69"/>
      <c r="AV113" s="69"/>
      <c r="AW113" s="69"/>
      <c r="AX113" s="69"/>
      <c r="AY113" s="69"/>
      <c r="AZ113" s="69"/>
      <c r="BA113" s="69"/>
      <c r="BB113" s="69"/>
      <c r="BC113" s="69"/>
      <c r="BD113" s="69"/>
      <c r="BE113" s="69"/>
      <c r="BF113" s="69"/>
      <c r="BG113" s="69"/>
      <c r="BH113" s="69"/>
    </row>
    <row r="114" spans="1:60" x14ac:dyDescent="0.25">
      <c r="A114" s="69"/>
      <c r="B114" s="69"/>
      <c r="C114" s="69"/>
      <c r="D114" s="69"/>
      <c r="E114" s="69"/>
      <c r="F114" s="69"/>
      <c r="G114" s="69"/>
      <c r="H114" s="69"/>
      <c r="I114" s="69"/>
      <c r="J114" s="69"/>
      <c r="K114" s="69"/>
      <c r="L114" s="69"/>
      <c r="M114" s="69"/>
      <c r="N114" s="69"/>
      <c r="O114" s="69"/>
      <c r="P114" s="69"/>
      <c r="Q114" s="69"/>
      <c r="R114" s="69"/>
      <c r="S114" s="69"/>
      <c r="T114" s="69"/>
      <c r="U114" s="69"/>
      <c r="V114" s="69"/>
      <c r="W114" s="69"/>
      <c r="X114" s="69"/>
      <c r="Y114" s="69"/>
      <c r="Z114" s="69"/>
      <c r="AA114" s="69"/>
      <c r="AB114" s="69"/>
      <c r="AC114" s="69"/>
      <c r="AD114" s="69"/>
      <c r="AE114" s="69"/>
      <c r="AF114" s="69"/>
      <c r="AG114" s="69"/>
      <c r="AH114" s="69"/>
      <c r="AI114" s="69"/>
      <c r="AJ114" s="69"/>
      <c r="AK114" s="69"/>
      <c r="AL114" s="69"/>
      <c r="AM114" s="69"/>
      <c r="AN114" s="69"/>
      <c r="AO114" s="69"/>
      <c r="AP114" s="69"/>
      <c r="AQ114" s="69"/>
      <c r="AR114" s="69"/>
      <c r="AS114" s="69"/>
      <c r="AT114" s="69"/>
      <c r="AU114" s="69"/>
      <c r="AV114" s="69"/>
      <c r="AW114" s="69"/>
      <c r="AX114" s="69"/>
      <c r="AY114" s="69"/>
      <c r="AZ114" s="69"/>
      <c r="BA114" s="69"/>
      <c r="BB114" s="69"/>
      <c r="BC114" s="69"/>
      <c r="BD114" s="69"/>
      <c r="BE114" s="69"/>
      <c r="BF114" s="69"/>
      <c r="BG114" s="69"/>
      <c r="BH114" s="69"/>
    </row>
    <row r="115" spans="1:60" x14ac:dyDescent="0.25">
      <c r="A115" s="69"/>
      <c r="B115" s="69"/>
      <c r="C115" s="69"/>
      <c r="D115" s="69"/>
      <c r="E115" s="69"/>
      <c r="F115" s="69"/>
      <c r="G115" s="69"/>
      <c r="H115" s="69"/>
      <c r="I115" s="69"/>
      <c r="J115" s="69"/>
      <c r="K115" s="69"/>
      <c r="L115" s="69"/>
      <c r="M115" s="69"/>
      <c r="N115" s="69"/>
      <c r="O115" s="69"/>
      <c r="P115" s="69"/>
      <c r="Q115" s="69"/>
      <c r="R115" s="69"/>
      <c r="S115" s="69"/>
      <c r="T115" s="69"/>
      <c r="U115" s="69"/>
      <c r="V115" s="69"/>
      <c r="W115" s="69"/>
      <c r="X115" s="69"/>
      <c r="Y115" s="69"/>
      <c r="Z115" s="69"/>
      <c r="AA115" s="69"/>
      <c r="AB115" s="69"/>
      <c r="AC115" s="69"/>
      <c r="AD115" s="69"/>
      <c r="AE115" s="69"/>
      <c r="AF115" s="69"/>
      <c r="AG115" s="69"/>
      <c r="AH115" s="69"/>
      <c r="AI115" s="69"/>
      <c r="AJ115" s="69"/>
      <c r="AK115" s="69"/>
      <c r="AL115" s="69"/>
      <c r="AM115" s="69"/>
      <c r="AN115" s="69"/>
      <c r="AO115" s="69"/>
      <c r="AP115" s="69"/>
      <c r="AQ115" s="69"/>
      <c r="AR115" s="69"/>
      <c r="AS115" s="69"/>
      <c r="AT115" s="69"/>
      <c r="AU115" s="69"/>
      <c r="AV115" s="69"/>
      <c r="AW115" s="69"/>
      <c r="AX115" s="69"/>
      <c r="AY115" s="69"/>
      <c r="AZ115" s="69"/>
      <c r="BA115" s="69"/>
      <c r="BB115" s="69"/>
      <c r="BC115" s="69"/>
      <c r="BD115" s="69"/>
      <c r="BE115" s="69"/>
      <c r="BF115" s="69"/>
      <c r="BG115" s="69"/>
      <c r="BH115" s="69"/>
    </row>
    <row r="116" spans="1:60" x14ac:dyDescent="0.25">
      <c r="A116" s="69"/>
      <c r="B116" s="69"/>
      <c r="C116" s="69"/>
      <c r="D116" s="69"/>
      <c r="E116" s="69"/>
      <c r="F116" s="69"/>
      <c r="G116" s="69"/>
      <c r="H116" s="69"/>
      <c r="I116" s="69"/>
      <c r="J116" s="69"/>
      <c r="K116" s="69"/>
      <c r="L116" s="69"/>
      <c r="M116" s="69"/>
      <c r="N116" s="69"/>
      <c r="O116" s="69"/>
      <c r="P116" s="69"/>
      <c r="Q116" s="69"/>
      <c r="R116" s="69"/>
      <c r="S116" s="69"/>
      <c r="T116" s="69"/>
      <c r="U116" s="69"/>
      <c r="V116" s="69"/>
      <c r="W116" s="69"/>
      <c r="X116" s="69"/>
      <c r="Y116" s="69"/>
      <c r="Z116" s="69"/>
      <c r="AA116" s="69"/>
      <c r="AB116" s="69"/>
      <c r="AC116" s="69"/>
      <c r="AD116" s="69"/>
      <c r="AE116" s="69"/>
      <c r="AF116" s="69"/>
      <c r="AG116" s="69"/>
      <c r="AH116" s="69"/>
      <c r="AI116" s="69"/>
      <c r="AJ116" s="69"/>
      <c r="AK116" s="69"/>
      <c r="AL116" s="69"/>
      <c r="AM116" s="69"/>
      <c r="AN116" s="69"/>
      <c r="AO116" s="69"/>
      <c r="AP116" s="69"/>
      <c r="AQ116" s="69"/>
      <c r="AR116" s="69"/>
      <c r="AS116" s="69"/>
      <c r="AT116" s="69"/>
      <c r="AU116" s="69"/>
      <c r="AV116" s="69"/>
      <c r="AW116" s="69"/>
      <c r="AX116" s="69"/>
      <c r="AY116" s="69"/>
      <c r="AZ116" s="69"/>
      <c r="BA116" s="69"/>
      <c r="BB116" s="69"/>
      <c r="BC116" s="69"/>
      <c r="BD116" s="69"/>
      <c r="BE116" s="69"/>
      <c r="BF116" s="69"/>
      <c r="BG116" s="69"/>
      <c r="BH116" s="69"/>
    </row>
    <row r="117" spans="1:60" x14ac:dyDescent="0.25">
      <c r="A117" s="69"/>
      <c r="B117" s="69"/>
      <c r="C117" s="69"/>
      <c r="D117" s="69"/>
      <c r="E117" s="69"/>
      <c r="F117" s="69"/>
      <c r="G117" s="69"/>
      <c r="H117" s="69"/>
      <c r="I117" s="69"/>
      <c r="J117" s="69"/>
      <c r="K117" s="69"/>
      <c r="L117" s="69"/>
      <c r="M117" s="69"/>
      <c r="N117" s="69"/>
      <c r="O117" s="69"/>
      <c r="P117" s="69"/>
      <c r="Q117" s="69"/>
      <c r="R117" s="69"/>
      <c r="S117" s="69"/>
      <c r="T117" s="69"/>
      <c r="U117" s="69"/>
      <c r="V117" s="69"/>
      <c r="W117" s="69"/>
      <c r="X117" s="69"/>
      <c r="Y117" s="69"/>
      <c r="Z117" s="69"/>
      <c r="AA117" s="69"/>
      <c r="AB117" s="69"/>
      <c r="AC117" s="69"/>
      <c r="AD117" s="69"/>
      <c r="AE117" s="69"/>
      <c r="AF117" s="69"/>
      <c r="AG117" s="69"/>
      <c r="AH117" s="69"/>
      <c r="AI117" s="69"/>
      <c r="AJ117" s="69"/>
      <c r="AK117" s="69"/>
      <c r="AL117" s="69"/>
      <c r="AM117" s="69"/>
      <c r="AN117" s="69"/>
      <c r="AO117" s="69"/>
      <c r="AP117" s="69"/>
      <c r="AQ117" s="69"/>
      <c r="AR117" s="69"/>
      <c r="AS117" s="69"/>
      <c r="AT117" s="69"/>
      <c r="AU117" s="69"/>
      <c r="AV117" s="69"/>
      <c r="AW117" s="69"/>
      <c r="AX117" s="69"/>
      <c r="AY117" s="69"/>
      <c r="AZ117" s="69"/>
      <c r="BA117" s="69"/>
      <c r="BB117" s="69"/>
      <c r="BC117" s="69"/>
      <c r="BD117" s="69"/>
      <c r="BE117" s="69"/>
      <c r="BF117" s="69"/>
      <c r="BG117" s="69"/>
      <c r="BH117" s="69"/>
    </row>
    <row r="118" spans="1:60" x14ac:dyDescent="0.25">
      <c r="A118" s="69"/>
      <c r="B118" s="69"/>
      <c r="C118" s="69"/>
      <c r="D118" s="69"/>
      <c r="E118" s="69"/>
      <c r="F118" s="69"/>
      <c r="G118" s="69"/>
      <c r="H118" s="69"/>
      <c r="I118" s="69"/>
      <c r="J118" s="69"/>
      <c r="K118" s="69"/>
      <c r="L118" s="69"/>
      <c r="M118" s="69"/>
      <c r="N118" s="69"/>
      <c r="O118" s="69"/>
      <c r="P118" s="69"/>
      <c r="Q118" s="69"/>
      <c r="R118" s="69"/>
      <c r="S118" s="69"/>
      <c r="T118" s="69"/>
      <c r="U118" s="69"/>
      <c r="V118" s="69"/>
      <c r="W118" s="69"/>
      <c r="X118" s="69"/>
      <c r="Y118" s="69"/>
      <c r="Z118" s="69"/>
      <c r="AA118" s="69"/>
      <c r="AB118" s="69"/>
      <c r="AC118" s="69"/>
      <c r="AD118" s="69"/>
      <c r="AE118" s="69"/>
      <c r="AF118" s="69"/>
      <c r="AG118" s="69"/>
      <c r="AH118" s="69"/>
      <c r="AI118" s="69"/>
      <c r="AJ118" s="69"/>
      <c r="AK118" s="69"/>
      <c r="AL118" s="69"/>
      <c r="AM118" s="69"/>
      <c r="AN118" s="69"/>
      <c r="AO118" s="69"/>
      <c r="AP118" s="69"/>
      <c r="AQ118" s="69"/>
      <c r="AR118" s="69"/>
      <c r="AS118" s="69"/>
      <c r="AT118" s="69"/>
      <c r="AU118" s="69"/>
      <c r="AV118" s="69"/>
      <c r="AW118" s="69"/>
      <c r="AX118" s="69"/>
      <c r="AY118" s="69"/>
      <c r="AZ118" s="69"/>
      <c r="BA118" s="69"/>
      <c r="BB118" s="69"/>
      <c r="BC118" s="69"/>
      <c r="BD118" s="69"/>
      <c r="BE118" s="69"/>
      <c r="BF118" s="69"/>
      <c r="BG118" s="69"/>
      <c r="BH118" s="69"/>
    </row>
    <row r="119" spans="1:60" x14ac:dyDescent="0.25">
      <c r="A119" s="69"/>
      <c r="B119" s="69"/>
      <c r="C119" s="69"/>
      <c r="D119" s="69"/>
      <c r="E119" s="69"/>
      <c r="F119" s="69"/>
      <c r="G119" s="69"/>
      <c r="H119" s="69"/>
      <c r="I119" s="69"/>
      <c r="J119" s="69"/>
      <c r="K119" s="69"/>
      <c r="L119" s="69"/>
      <c r="M119" s="69"/>
      <c r="N119" s="69"/>
      <c r="O119" s="69"/>
      <c r="P119" s="69"/>
      <c r="Q119" s="69"/>
      <c r="R119" s="69"/>
      <c r="S119" s="69"/>
      <c r="T119" s="69"/>
      <c r="U119" s="69"/>
      <c r="V119" s="69"/>
      <c r="W119" s="69"/>
      <c r="X119" s="69"/>
      <c r="Y119" s="69"/>
      <c r="Z119" s="69"/>
      <c r="AA119" s="69"/>
      <c r="AB119" s="69"/>
      <c r="AC119" s="69"/>
      <c r="AD119" s="69"/>
      <c r="AE119" s="69"/>
      <c r="AF119" s="69"/>
      <c r="AG119" s="69"/>
      <c r="AH119" s="69"/>
      <c r="AI119" s="69"/>
      <c r="AJ119" s="69"/>
      <c r="AK119" s="69"/>
      <c r="AL119" s="69"/>
      <c r="AM119" s="69"/>
      <c r="AN119" s="69"/>
      <c r="AO119" s="69"/>
      <c r="AP119" s="69"/>
      <c r="AQ119" s="69"/>
      <c r="AR119" s="69"/>
      <c r="AS119" s="69"/>
      <c r="AT119" s="69"/>
      <c r="AU119" s="69"/>
      <c r="AV119" s="69"/>
      <c r="AW119" s="69"/>
      <c r="AX119" s="69"/>
      <c r="AY119" s="69"/>
      <c r="AZ119" s="69"/>
      <c r="BA119" s="69"/>
      <c r="BB119" s="69"/>
      <c r="BC119" s="69"/>
      <c r="BD119" s="69"/>
      <c r="BE119" s="69"/>
      <c r="BF119" s="69"/>
      <c r="BG119" s="69"/>
      <c r="BH119" s="69"/>
    </row>
    <row r="120" spans="1:60" x14ac:dyDescent="0.25">
      <c r="A120" s="69"/>
      <c r="B120" s="69"/>
      <c r="C120" s="69"/>
      <c r="D120" s="69"/>
      <c r="E120" s="69"/>
      <c r="F120" s="69"/>
      <c r="G120" s="69"/>
      <c r="H120" s="69"/>
      <c r="I120" s="69"/>
      <c r="J120" s="69"/>
      <c r="K120" s="69"/>
      <c r="L120" s="69"/>
      <c r="M120" s="69"/>
      <c r="N120" s="69"/>
      <c r="O120" s="69"/>
      <c r="P120" s="69"/>
      <c r="Q120" s="69"/>
      <c r="R120" s="69"/>
      <c r="S120" s="69"/>
      <c r="T120" s="69"/>
      <c r="U120" s="69"/>
      <c r="V120" s="69"/>
      <c r="W120" s="69"/>
      <c r="X120" s="69"/>
      <c r="Y120" s="69"/>
      <c r="Z120" s="69"/>
      <c r="AA120" s="69"/>
      <c r="AB120" s="69"/>
      <c r="AC120" s="69"/>
      <c r="AD120" s="69"/>
      <c r="AE120" s="69"/>
      <c r="AF120" s="69"/>
      <c r="AG120" s="69"/>
      <c r="AH120" s="69"/>
      <c r="AI120" s="69"/>
      <c r="AJ120" s="69"/>
      <c r="AK120" s="69"/>
      <c r="AL120" s="69"/>
      <c r="AM120" s="69"/>
      <c r="AN120" s="69"/>
      <c r="AO120" s="69"/>
      <c r="AP120" s="69"/>
      <c r="AQ120" s="69"/>
      <c r="AR120" s="69"/>
      <c r="AS120" s="69"/>
      <c r="AT120" s="69"/>
      <c r="AU120" s="69"/>
      <c r="AV120" s="69"/>
      <c r="AW120" s="69"/>
      <c r="AX120" s="69"/>
      <c r="AY120" s="69"/>
      <c r="AZ120" s="69"/>
      <c r="BA120" s="69"/>
      <c r="BB120" s="69"/>
      <c r="BC120" s="69"/>
      <c r="BD120" s="69"/>
      <c r="BE120" s="69"/>
      <c r="BF120" s="69"/>
      <c r="BG120" s="69"/>
      <c r="BH120" s="69"/>
    </row>
    <row r="121" spans="1:60" x14ac:dyDescent="0.25">
      <c r="A121" s="69"/>
      <c r="B121" s="69"/>
      <c r="C121" s="69"/>
      <c r="D121" s="69"/>
      <c r="E121" s="69"/>
      <c r="F121" s="69"/>
      <c r="G121" s="69"/>
      <c r="H121" s="69"/>
      <c r="I121" s="69"/>
      <c r="J121" s="69"/>
      <c r="K121" s="69"/>
      <c r="L121" s="69"/>
      <c r="M121" s="69"/>
      <c r="N121" s="69"/>
      <c r="O121" s="69"/>
      <c r="P121" s="69"/>
      <c r="Q121" s="69"/>
      <c r="R121" s="69"/>
      <c r="S121" s="69"/>
      <c r="T121" s="69"/>
      <c r="U121" s="69"/>
      <c r="V121" s="69"/>
      <c r="W121" s="69"/>
      <c r="X121" s="69"/>
      <c r="Y121" s="69"/>
      <c r="Z121" s="69"/>
      <c r="AA121" s="69"/>
      <c r="AB121" s="69"/>
      <c r="AC121" s="69"/>
      <c r="AD121" s="69"/>
      <c r="AE121" s="69"/>
      <c r="AF121" s="69"/>
      <c r="AG121" s="69"/>
      <c r="AH121" s="69"/>
      <c r="AI121" s="69"/>
      <c r="AJ121" s="69"/>
      <c r="AK121" s="69"/>
      <c r="AL121" s="69"/>
      <c r="AM121" s="69"/>
      <c r="AN121" s="69"/>
      <c r="AO121" s="69"/>
      <c r="AP121" s="69"/>
      <c r="AQ121" s="69"/>
      <c r="AR121" s="69"/>
      <c r="AS121" s="69"/>
      <c r="AT121" s="69"/>
      <c r="AU121" s="69"/>
      <c r="AV121" s="69"/>
      <c r="AW121" s="69"/>
      <c r="AX121" s="69"/>
      <c r="AY121" s="69"/>
      <c r="AZ121" s="69"/>
      <c r="BA121" s="69"/>
      <c r="BB121" s="69"/>
      <c r="BC121" s="69"/>
      <c r="BD121" s="69"/>
      <c r="BE121" s="69"/>
      <c r="BF121" s="69"/>
      <c r="BG121" s="69"/>
      <c r="BH121" s="69"/>
    </row>
    <row r="122" spans="1:60" x14ac:dyDescent="0.25">
      <c r="A122" s="69"/>
      <c r="B122" s="69"/>
      <c r="C122" s="69"/>
      <c r="D122" s="69"/>
      <c r="E122" s="69"/>
      <c r="F122" s="69"/>
      <c r="G122" s="69"/>
      <c r="H122" s="69"/>
      <c r="I122" s="69"/>
      <c r="J122" s="69"/>
      <c r="K122" s="69"/>
      <c r="L122" s="69"/>
      <c r="M122" s="69"/>
      <c r="N122" s="69"/>
      <c r="O122" s="69"/>
      <c r="P122" s="69"/>
      <c r="Q122" s="69"/>
      <c r="R122" s="69"/>
      <c r="S122" s="69"/>
      <c r="T122" s="69"/>
      <c r="U122" s="69"/>
      <c r="V122" s="69"/>
      <c r="W122" s="69"/>
      <c r="X122" s="69"/>
      <c r="Y122" s="69"/>
      <c r="Z122" s="69"/>
      <c r="AA122" s="69"/>
      <c r="AB122" s="69"/>
      <c r="AC122" s="69"/>
      <c r="AD122" s="69"/>
      <c r="AE122" s="69"/>
      <c r="AF122" s="69"/>
      <c r="AG122" s="69"/>
      <c r="AH122" s="69"/>
      <c r="AI122" s="69"/>
      <c r="AJ122" s="69"/>
      <c r="AK122" s="69"/>
      <c r="AL122" s="69"/>
      <c r="AM122" s="69"/>
      <c r="AN122" s="69"/>
      <c r="AO122" s="69"/>
      <c r="AP122" s="69"/>
      <c r="AQ122" s="69"/>
      <c r="AR122" s="69"/>
      <c r="AS122" s="69"/>
      <c r="AT122" s="69"/>
      <c r="AU122" s="69"/>
      <c r="AV122" s="69"/>
      <c r="AW122" s="69"/>
      <c r="AX122" s="69"/>
      <c r="AY122" s="69"/>
      <c r="AZ122" s="69"/>
      <c r="BA122" s="69"/>
      <c r="BB122" s="69"/>
      <c r="BC122" s="69"/>
      <c r="BD122" s="69"/>
      <c r="BE122" s="69"/>
      <c r="BF122" s="69"/>
      <c r="BG122" s="69"/>
      <c r="BH122" s="69"/>
    </row>
    <row r="123" spans="1:60" x14ac:dyDescent="0.25">
      <c r="A123" s="69"/>
      <c r="B123" s="69"/>
      <c r="C123" s="69"/>
      <c r="D123" s="69"/>
      <c r="E123" s="69"/>
      <c r="F123" s="69"/>
      <c r="G123" s="69"/>
      <c r="H123" s="69"/>
      <c r="I123" s="69"/>
      <c r="J123" s="69"/>
      <c r="K123" s="69"/>
      <c r="L123" s="69"/>
      <c r="M123" s="69"/>
      <c r="N123" s="69"/>
      <c r="O123" s="69"/>
      <c r="P123" s="69"/>
      <c r="Q123" s="69"/>
      <c r="R123" s="69"/>
      <c r="S123" s="69"/>
      <c r="T123" s="69"/>
      <c r="U123" s="69"/>
      <c r="V123" s="69"/>
      <c r="W123" s="69"/>
      <c r="X123" s="69"/>
      <c r="Y123" s="69"/>
      <c r="Z123" s="69"/>
      <c r="AA123" s="69"/>
      <c r="AB123" s="69"/>
      <c r="AC123" s="69"/>
      <c r="AD123" s="69"/>
      <c r="AE123" s="69"/>
      <c r="AF123" s="69"/>
      <c r="AG123" s="69"/>
      <c r="AH123" s="69"/>
      <c r="AI123" s="69"/>
      <c r="AJ123" s="69"/>
      <c r="AK123" s="69"/>
      <c r="AL123" s="69"/>
      <c r="AM123" s="69"/>
      <c r="AN123" s="69"/>
      <c r="AO123" s="69"/>
      <c r="AP123" s="69"/>
      <c r="AQ123" s="69"/>
      <c r="AR123" s="69"/>
      <c r="AS123" s="69"/>
      <c r="AT123" s="69"/>
      <c r="AU123" s="69"/>
      <c r="AV123" s="69"/>
      <c r="AW123" s="69"/>
      <c r="AX123" s="69"/>
      <c r="AY123" s="69"/>
      <c r="AZ123" s="69"/>
      <c r="BA123" s="69"/>
      <c r="BB123" s="69"/>
      <c r="BC123" s="69"/>
      <c r="BD123" s="69"/>
      <c r="BE123" s="69"/>
      <c r="BF123" s="69"/>
      <c r="BG123" s="69"/>
      <c r="BH123" s="69"/>
    </row>
    <row r="124" spans="1:60" x14ac:dyDescent="0.25">
      <c r="A124" s="69"/>
      <c r="B124" s="69"/>
      <c r="C124" s="69"/>
      <c r="D124" s="69"/>
      <c r="E124" s="69"/>
      <c r="F124" s="69"/>
      <c r="G124" s="69"/>
      <c r="H124" s="69"/>
      <c r="I124" s="69"/>
      <c r="J124" s="69"/>
      <c r="K124" s="69"/>
      <c r="L124" s="69"/>
      <c r="M124" s="69"/>
      <c r="N124" s="69"/>
      <c r="O124" s="69"/>
      <c r="P124" s="69"/>
      <c r="Q124" s="69"/>
      <c r="R124" s="69"/>
      <c r="S124" s="69"/>
      <c r="T124" s="69"/>
      <c r="U124" s="69"/>
      <c r="V124" s="69"/>
      <c r="W124" s="69"/>
      <c r="X124" s="69"/>
      <c r="Y124" s="69"/>
      <c r="Z124" s="69"/>
      <c r="AA124" s="69"/>
      <c r="AB124" s="69"/>
      <c r="AC124" s="69"/>
      <c r="AD124" s="69"/>
      <c r="AE124" s="69"/>
      <c r="AF124" s="69"/>
      <c r="AG124" s="69"/>
      <c r="AH124" s="69"/>
      <c r="AI124" s="69"/>
      <c r="AJ124" s="69"/>
      <c r="AK124" s="69"/>
      <c r="AL124" s="69"/>
      <c r="AM124" s="69"/>
      <c r="AN124" s="69"/>
      <c r="AO124" s="69"/>
      <c r="AP124" s="69"/>
      <c r="AQ124" s="69"/>
      <c r="AR124" s="69"/>
      <c r="AS124" s="69"/>
      <c r="AT124" s="69"/>
      <c r="AU124" s="69"/>
      <c r="AV124" s="69"/>
      <c r="AW124" s="69"/>
      <c r="AX124" s="69"/>
      <c r="AY124" s="69"/>
      <c r="AZ124" s="69"/>
      <c r="BA124" s="69"/>
      <c r="BB124" s="69"/>
      <c r="BC124" s="69"/>
      <c r="BD124" s="69"/>
      <c r="BE124" s="69"/>
      <c r="BF124" s="69"/>
      <c r="BG124" s="69"/>
      <c r="BH124" s="69"/>
    </row>
    <row r="125" spans="1:60" x14ac:dyDescent="0.25">
      <c r="A125" s="69"/>
      <c r="B125" s="69"/>
      <c r="C125" s="69"/>
      <c r="D125" s="69"/>
      <c r="E125" s="69"/>
      <c r="F125" s="69"/>
      <c r="G125" s="69"/>
      <c r="H125" s="69"/>
      <c r="I125" s="69"/>
      <c r="J125" s="69"/>
      <c r="K125" s="69"/>
      <c r="L125" s="69"/>
      <c r="M125" s="69"/>
      <c r="N125" s="69"/>
      <c r="O125" s="69"/>
      <c r="P125" s="69"/>
      <c r="Q125" s="69"/>
      <c r="R125" s="69"/>
      <c r="S125" s="69"/>
      <c r="T125" s="69"/>
      <c r="U125" s="69"/>
      <c r="V125" s="69"/>
      <c r="W125" s="69"/>
      <c r="X125" s="69"/>
      <c r="Y125" s="69"/>
      <c r="Z125" s="69"/>
      <c r="AA125" s="69"/>
      <c r="AB125" s="69"/>
      <c r="AC125" s="69"/>
      <c r="AD125" s="69"/>
      <c r="AE125" s="69"/>
      <c r="AF125" s="69"/>
      <c r="AG125" s="69"/>
      <c r="AH125" s="69"/>
      <c r="AI125" s="69"/>
      <c r="AJ125" s="69"/>
      <c r="AK125" s="69"/>
      <c r="AL125" s="69"/>
      <c r="AM125" s="69"/>
      <c r="AN125" s="69"/>
      <c r="AO125" s="69"/>
      <c r="AP125" s="69"/>
      <c r="AQ125" s="69"/>
      <c r="AR125" s="69"/>
      <c r="AS125" s="69"/>
      <c r="AT125" s="69"/>
      <c r="AU125" s="69"/>
      <c r="AV125" s="69"/>
      <c r="AW125" s="69"/>
      <c r="AX125" s="69"/>
      <c r="AY125" s="69"/>
      <c r="AZ125" s="69"/>
      <c r="BA125" s="69"/>
      <c r="BB125" s="69"/>
      <c r="BC125" s="69"/>
      <c r="BD125" s="69"/>
      <c r="BE125" s="69"/>
      <c r="BF125" s="69"/>
      <c r="BG125" s="69"/>
      <c r="BH125" s="69"/>
    </row>
    <row r="126" spans="1:60" x14ac:dyDescent="0.25">
      <c r="A126" s="69"/>
      <c r="B126" s="69"/>
      <c r="C126" s="69"/>
      <c r="D126" s="69"/>
      <c r="E126" s="69"/>
      <c r="F126" s="69"/>
      <c r="G126" s="69"/>
      <c r="H126" s="69"/>
      <c r="I126" s="69"/>
      <c r="J126" s="69"/>
      <c r="K126" s="69"/>
      <c r="L126" s="69"/>
      <c r="M126" s="69"/>
      <c r="N126" s="69"/>
      <c r="O126" s="69"/>
      <c r="P126" s="69"/>
      <c r="Q126" s="69"/>
      <c r="R126" s="69"/>
      <c r="S126" s="69"/>
      <c r="T126" s="69"/>
      <c r="U126" s="69"/>
      <c r="V126" s="69"/>
      <c r="W126" s="69"/>
      <c r="X126" s="69"/>
      <c r="Y126" s="69"/>
      <c r="Z126" s="69"/>
      <c r="AA126" s="69"/>
      <c r="AB126" s="69"/>
      <c r="AC126" s="69"/>
      <c r="AD126" s="69"/>
      <c r="AE126" s="69"/>
      <c r="AF126" s="69"/>
      <c r="AG126" s="69"/>
      <c r="AH126" s="69"/>
      <c r="AI126" s="69"/>
      <c r="AJ126" s="69"/>
      <c r="AK126" s="69"/>
      <c r="AL126" s="69"/>
      <c r="AM126" s="69"/>
      <c r="AN126" s="69"/>
      <c r="AO126" s="69"/>
      <c r="AP126" s="69"/>
      <c r="AQ126" s="69"/>
      <c r="AR126" s="69"/>
      <c r="AS126" s="69"/>
      <c r="AT126" s="69"/>
      <c r="AU126" s="69"/>
      <c r="AV126" s="69"/>
      <c r="AW126" s="69"/>
      <c r="AX126" s="69"/>
      <c r="AY126" s="69"/>
      <c r="AZ126" s="69"/>
      <c r="BA126" s="69"/>
      <c r="BB126" s="69"/>
      <c r="BC126" s="69"/>
      <c r="BD126" s="69"/>
      <c r="BE126" s="69"/>
      <c r="BF126" s="69"/>
      <c r="BG126" s="69"/>
      <c r="BH126" s="69"/>
    </row>
    <row r="127" spans="1:60" x14ac:dyDescent="0.25">
      <c r="A127" s="69"/>
      <c r="B127" s="69"/>
      <c r="C127" s="69"/>
      <c r="D127" s="69"/>
      <c r="E127" s="69"/>
      <c r="F127" s="69"/>
      <c r="G127" s="69"/>
      <c r="H127" s="69"/>
      <c r="I127" s="69"/>
      <c r="J127" s="69"/>
      <c r="K127" s="69"/>
      <c r="L127" s="69"/>
      <c r="M127" s="69"/>
      <c r="N127" s="69"/>
      <c r="O127" s="69"/>
      <c r="P127" s="69"/>
      <c r="Q127" s="69"/>
      <c r="R127" s="69"/>
      <c r="S127" s="69"/>
      <c r="T127" s="69"/>
      <c r="U127" s="69"/>
      <c r="V127" s="69"/>
      <c r="W127" s="69"/>
      <c r="X127" s="69"/>
      <c r="Y127" s="69"/>
      <c r="Z127" s="69"/>
      <c r="AA127" s="69"/>
      <c r="AB127" s="69"/>
      <c r="AC127" s="69"/>
      <c r="AD127" s="69"/>
      <c r="AE127" s="69"/>
      <c r="AF127" s="69"/>
      <c r="AG127" s="69"/>
      <c r="AH127" s="69"/>
      <c r="AI127" s="69"/>
      <c r="AJ127" s="69"/>
      <c r="AK127" s="69"/>
      <c r="AL127" s="69"/>
      <c r="AM127" s="69"/>
      <c r="AN127" s="69"/>
      <c r="AO127" s="69"/>
      <c r="AP127" s="69"/>
      <c r="AQ127" s="69"/>
      <c r="AR127" s="69"/>
      <c r="AS127" s="69"/>
      <c r="AT127" s="69"/>
      <c r="AU127" s="69"/>
      <c r="AV127" s="69"/>
      <c r="AW127" s="69"/>
      <c r="AX127" s="69"/>
      <c r="AY127" s="69"/>
      <c r="AZ127" s="69"/>
      <c r="BA127" s="69"/>
      <c r="BB127" s="69"/>
      <c r="BC127" s="69"/>
      <c r="BD127" s="69"/>
      <c r="BE127" s="69"/>
      <c r="BF127" s="69"/>
      <c r="BG127" s="69"/>
      <c r="BH127" s="69"/>
    </row>
    <row r="128" spans="1:60" x14ac:dyDescent="0.25">
      <c r="A128" s="69"/>
      <c r="B128" s="69"/>
      <c r="C128" s="69"/>
      <c r="D128" s="69"/>
      <c r="E128" s="69"/>
      <c r="F128" s="69"/>
      <c r="G128" s="69"/>
      <c r="H128" s="69"/>
      <c r="I128" s="69"/>
      <c r="J128" s="69"/>
      <c r="K128" s="69"/>
      <c r="L128" s="69"/>
      <c r="M128" s="69"/>
      <c r="N128" s="69"/>
      <c r="O128" s="69"/>
      <c r="P128" s="69"/>
      <c r="Q128" s="69"/>
      <c r="R128" s="69"/>
      <c r="S128" s="69"/>
      <c r="T128" s="69"/>
      <c r="U128" s="69"/>
      <c r="V128" s="69"/>
      <c r="W128" s="69"/>
      <c r="X128" s="69"/>
      <c r="Y128" s="69"/>
      <c r="Z128" s="69"/>
      <c r="AA128" s="69"/>
      <c r="AB128" s="69"/>
      <c r="AC128" s="69"/>
      <c r="AD128" s="69"/>
      <c r="AE128" s="69"/>
      <c r="AF128" s="69"/>
      <c r="AG128" s="69"/>
      <c r="AH128" s="69"/>
      <c r="AI128" s="69"/>
      <c r="AJ128" s="69"/>
      <c r="AK128" s="69"/>
      <c r="AL128" s="69"/>
      <c r="AM128" s="69"/>
      <c r="AN128" s="69"/>
      <c r="AO128" s="69"/>
      <c r="AP128" s="69"/>
      <c r="AQ128" s="69"/>
      <c r="AR128" s="69"/>
      <c r="AS128" s="69"/>
      <c r="AT128" s="69"/>
      <c r="AU128" s="69"/>
      <c r="AV128" s="69"/>
      <c r="AW128" s="69"/>
      <c r="AX128" s="69"/>
      <c r="AY128" s="69"/>
      <c r="AZ128" s="69"/>
      <c r="BA128" s="69"/>
      <c r="BB128" s="69"/>
      <c r="BC128" s="69"/>
      <c r="BD128" s="69"/>
      <c r="BE128" s="69"/>
      <c r="BF128" s="69"/>
      <c r="BG128" s="69"/>
      <c r="BH128" s="69"/>
    </row>
    <row r="129" spans="1:60" x14ac:dyDescent="0.25">
      <c r="A129" s="69"/>
      <c r="B129" s="69"/>
      <c r="C129" s="69"/>
      <c r="D129" s="69"/>
      <c r="E129" s="69"/>
      <c r="F129" s="69"/>
      <c r="G129" s="69"/>
      <c r="H129" s="69"/>
      <c r="I129" s="69"/>
      <c r="J129" s="69"/>
      <c r="K129" s="69"/>
      <c r="L129" s="69"/>
      <c r="M129" s="69"/>
      <c r="N129" s="69"/>
      <c r="O129" s="69"/>
      <c r="P129" s="69"/>
      <c r="Q129" s="69"/>
      <c r="R129" s="69"/>
      <c r="S129" s="69"/>
      <c r="T129" s="69"/>
      <c r="U129" s="69"/>
      <c r="V129" s="69"/>
      <c r="W129" s="69"/>
      <c r="X129" s="69"/>
      <c r="Y129" s="69"/>
      <c r="Z129" s="69"/>
      <c r="AA129" s="69"/>
      <c r="AB129" s="69"/>
      <c r="AC129" s="69"/>
      <c r="AD129" s="69"/>
      <c r="AE129" s="69"/>
      <c r="AF129" s="69"/>
      <c r="AG129" s="69"/>
      <c r="AH129" s="69"/>
      <c r="AI129" s="69"/>
      <c r="AJ129" s="69"/>
      <c r="AK129" s="69"/>
      <c r="AL129" s="69"/>
      <c r="AM129" s="69"/>
      <c r="AN129" s="69"/>
      <c r="AO129" s="69"/>
      <c r="AP129" s="69"/>
      <c r="AQ129" s="69"/>
      <c r="AR129" s="69"/>
      <c r="AS129" s="69"/>
      <c r="AT129" s="69"/>
      <c r="AU129" s="69"/>
      <c r="AV129" s="69"/>
      <c r="AW129" s="69"/>
      <c r="AX129" s="69"/>
      <c r="AY129" s="69"/>
      <c r="AZ129" s="69"/>
      <c r="BA129" s="69"/>
      <c r="BB129" s="69"/>
      <c r="BC129" s="69"/>
      <c r="BD129" s="69"/>
      <c r="BE129" s="69"/>
      <c r="BF129" s="69"/>
      <c r="BG129" s="69"/>
      <c r="BH129" s="69"/>
    </row>
    <row r="130" spans="1:60" x14ac:dyDescent="0.25">
      <c r="A130" s="69"/>
      <c r="B130" s="69"/>
      <c r="C130" s="69"/>
      <c r="D130" s="69"/>
      <c r="E130" s="69"/>
      <c r="F130" s="69"/>
      <c r="G130" s="69"/>
      <c r="H130" s="69"/>
      <c r="I130" s="69"/>
      <c r="J130" s="69"/>
      <c r="K130" s="69"/>
      <c r="L130" s="69"/>
      <c r="M130" s="69"/>
      <c r="N130" s="69"/>
      <c r="O130" s="69"/>
      <c r="P130" s="69"/>
      <c r="Q130" s="69"/>
      <c r="R130" s="69"/>
      <c r="S130" s="69"/>
      <c r="T130" s="69"/>
      <c r="U130" s="69"/>
      <c r="V130" s="69"/>
      <c r="W130" s="69"/>
      <c r="X130" s="69"/>
      <c r="Y130" s="69"/>
      <c r="Z130" s="69"/>
      <c r="AA130" s="69"/>
      <c r="AB130" s="69"/>
      <c r="AC130" s="69"/>
      <c r="AD130" s="69"/>
      <c r="AE130" s="69"/>
      <c r="AF130" s="69"/>
      <c r="AG130" s="69"/>
      <c r="AH130" s="69"/>
      <c r="AI130" s="69"/>
      <c r="AJ130" s="69"/>
      <c r="AK130" s="69"/>
      <c r="AL130" s="69"/>
      <c r="AM130" s="69"/>
      <c r="AN130" s="69"/>
      <c r="AO130" s="69"/>
      <c r="AP130" s="69"/>
      <c r="AQ130" s="69"/>
      <c r="AR130" s="69"/>
      <c r="AS130" s="69"/>
      <c r="AT130" s="69"/>
      <c r="AU130" s="69"/>
      <c r="AV130" s="69"/>
      <c r="AW130" s="69"/>
      <c r="AX130" s="69"/>
      <c r="AY130" s="69"/>
      <c r="AZ130" s="69"/>
      <c r="BA130" s="69"/>
      <c r="BB130" s="69"/>
      <c r="BC130" s="69"/>
      <c r="BD130" s="69"/>
      <c r="BE130" s="69"/>
      <c r="BF130" s="69"/>
      <c r="BG130" s="69"/>
      <c r="BH130" s="69"/>
    </row>
    <row r="131" spans="1:60" x14ac:dyDescent="0.25">
      <c r="A131" s="69"/>
      <c r="B131" s="69"/>
      <c r="C131" s="69"/>
      <c r="D131" s="69"/>
      <c r="E131" s="69"/>
      <c r="F131" s="69"/>
      <c r="G131" s="69"/>
      <c r="H131" s="69"/>
      <c r="I131" s="69"/>
      <c r="J131" s="69"/>
      <c r="K131" s="69"/>
      <c r="L131" s="69"/>
      <c r="M131" s="69"/>
      <c r="N131" s="69"/>
      <c r="O131" s="69"/>
      <c r="P131" s="69"/>
      <c r="Q131" s="69"/>
      <c r="R131" s="69"/>
      <c r="S131" s="69"/>
      <c r="T131" s="69"/>
      <c r="U131" s="69"/>
      <c r="V131" s="69"/>
      <c r="W131" s="69"/>
      <c r="X131" s="69"/>
      <c r="Y131" s="69"/>
      <c r="Z131" s="69"/>
      <c r="AA131" s="69"/>
      <c r="AB131" s="69"/>
      <c r="AC131" s="69"/>
      <c r="AD131" s="69"/>
      <c r="AE131" s="69"/>
      <c r="AF131" s="69"/>
      <c r="AG131" s="69"/>
      <c r="AH131" s="69"/>
      <c r="AI131" s="69"/>
      <c r="AJ131" s="69"/>
      <c r="AK131" s="69"/>
      <c r="AL131" s="69"/>
      <c r="AM131" s="69"/>
      <c r="AN131" s="69"/>
      <c r="AO131" s="69"/>
      <c r="AP131" s="69"/>
      <c r="AQ131" s="69"/>
      <c r="AR131" s="69"/>
      <c r="AS131" s="69"/>
      <c r="AT131" s="69"/>
      <c r="AU131" s="69"/>
      <c r="AV131" s="69"/>
      <c r="AW131" s="69"/>
      <c r="AX131" s="69"/>
      <c r="AY131" s="69"/>
      <c r="AZ131" s="69"/>
      <c r="BA131" s="69"/>
      <c r="BB131" s="69"/>
      <c r="BC131" s="69"/>
      <c r="BD131" s="69"/>
      <c r="BE131" s="69"/>
      <c r="BF131" s="69"/>
      <c r="BG131" s="69"/>
      <c r="BH131" s="69"/>
    </row>
    <row r="132" spans="1:60" x14ac:dyDescent="0.25">
      <c r="A132" s="69"/>
      <c r="B132" s="69"/>
      <c r="C132" s="69"/>
      <c r="D132" s="69"/>
      <c r="E132" s="69"/>
      <c r="F132" s="69"/>
      <c r="G132" s="69"/>
      <c r="H132" s="69"/>
      <c r="I132" s="69"/>
      <c r="J132" s="69"/>
      <c r="K132" s="69"/>
      <c r="L132" s="69"/>
      <c r="M132" s="69"/>
      <c r="N132" s="69"/>
      <c r="O132" s="69"/>
      <c r="P132" s="69"/>
      <c r="Q132" s="69"/>
      <c r="R132" s="69"/>
      <c r="S132" s="69"/>
      <c r="T132" s="69"/>
      <c r="U132" s="69"/>
      <c r="V132" s="69"/>
      <c r="W132" s="69"/>
      <c r="X132" s="69"/>
      <c r="Y132" s="69"/>
      <c r="Z132" s="69"/>
      <c r="AA132" s="69"/>
      <c r="AB132" s="69"/>
      <c r="AC132" s="69"/>
      <c r="AD132" s="69"/>
      <c r="AE132" s="69"/>
      <c r="AF132" s="69"/>
      <c r="AG132" s="69"/>
      <c r="AH132" s="69"/>
      <c r="AI132" s="69"/>
      <c r="AJ132" s="69"/>
      <c r="AK132" s="69"/>
      <c r="AL132" s="69"/>
      <c r="AM132" s="69"/>
      <c r="AN132" s="69"/>
      <c r="AO132" s="69"/>
      <c r="AP132" s="69"/>
      <c r="AQ132" s="69"/>
      <c r="AR132" s="69"/>
      <c r="AS132" s="69"/>
      <c r="AT132" s="69"/>
      <c r="AU132" s="69"/>
      <c r="AV132" s="69"/>
      <c r="AW132" s="69"/>
      <c r="AX132" s="69"/>
      <c r="AY132" s="69"/>
      <c r="AZ132" s="69"/>
      <c r="BA132" s="69"/>
      <c r="BB132" s="69"/>
      <c r="BC132" s="69"/>
      <c r="BD132" s="69"/>
      <c r="BE132" s="69"/>
      <c r="BF132" s="69"/>
      <c r="BG132" s="69"/>
      <c r="BH132" s="69"/>
    </row>
    <row r="133" spans="1:60" x14ac:dyDescent="0.25">
      <c r="A133" s="69"/>
      <c r="B133" s="69"/>
      <c r="C133" s="69"/>
      <c r="D133" s="69"/>
      <c r="E133" s="69"/>
      <c r="F133" s="69"/>
      <c r="G133" s="69"/>
      <c r="H133" s="69"/>
      <c r="I133" s="69"/>
      <c r="J133" s="69"/>
      <c r="K133" s="69"/>
      <c r="L133" s="69"/>
      <c r="M133" s="69"/>
      <c r="N133" s="69"/>
      <c r="O133" s="69"/>
      <c r="P133" s="69"/>
      <c r="Q133" s="69"/>
      <c r="R133" s="69"/>
      <c r="S133" s="69"/>
      <c r="T133" s="69"/>
      <c r="U133" s="69"/>
      <c r="V133" s="69"/>
      <c r="W133" s="69"/>
      <c r="X133" s="69"/>
      <c r="Y133" s="69"/>
      <c r="Z133" s="69"/>
      <c r="AA133" s="69"/>
      <c r="AB133" s="69"/>
      <c r="AC133" s="69"/>
      <c r="AD133" s="69"/>
      <c r="AE133" s="69"/>
      <c r="AF133" s="69"/>
      <c r="AG133" s="69"/>
      <c r="AH133" s="69"/>
      <c r="AI133" s="69"/>
      <c r="AJ133" s="69"/>
      <c r="AK133" s="69"/>
      <c r="AL133" s="69"/>
      <c r="AM133" s="69"/>
      <c r="AN133" s="69"/>
      <c r="AO133" s="69"/>
      <c r="AP133" s="69"/>
      <c r="AQ133" s="69"/>
      <c r="AR133" s="69"/>
      <c r="AS133" s="69"/>
      <c r="AT133" s="69"/>
      <c r="AU133" s="69"/>
      <c r="AV133" s="69"/>
      <c r="AW133" s="69"/>
      <c r="AX133" s="69"/>
      <c r="AY133" s="69"/>
      <c r="AZ133" s="69"/>
      <c r="BA133" s="69"/>
      <c r="BB133" s="69"/>
      <c r="BC133" s="69"/>
      <c r="BD133" s="69"/>
      <c r="BE133" s="69"/>
      <c r="BF133" s="69"/>
      <c r="BG133" s="69"/>
      <c r="BH133" s="69"/>
    </row>
    <row r="134" spans="1:60" x14ac:dyDescent="0.25">
      <c r="A134" s="69"/>
      <c r="B134" s="69"/>
      <c r="C134" s="69"/>
      <c r="D134" s="69"/>
      <c r="E134" s="69"/>
      <c r="F134" s="69"/>
      <c r="G134" s="69"/>
      <c r="H134" s="69"/>
      <c r="I134" s="69"/>
      <c r="J134" s="69"/>
      <c r="K134" s="69"/>
      <c r="L134" s="69"/>
      <c r="M134" s="69"/>
      <c r="N134" s="69"/>
      <c r="O134" s="69"/>
      <c r="P134" s="69"/>
      <c r="Q134" s="69"/>
      <c r="R134" s="69"/>
      <c r="S134" s="69"/>
      <c r="T134" s="69"/>
      <c r="U134" s="69"/>
      <c r="V134" s="69"/>
      <c r="W134" s="69"/>
      <c r="X134" s="69"/>
      <c r="Y134" s="69"/>
      <c r="Z134" s="69"/>
      <c r="AA134" s="69"/>
      <c r="AB134" s="69"/>
      <c r="AC134" s="69"/>
      <c r="AD134" s="69"/>
      <c r="AE134" s="69"/>
      <c r="AF134" s="69"/>
      <c r="AG134" s="69"/>
      <c r="AH134" s="69"/>
      <c r="AI134" s="69"/>
      <c r="AJ134" s="69"/>
      <c r="AK134" s="69"/>
      <c r="AL134" s="69"/>
      <c r="AM134" s="69"/>
      <c r="AN134" s="69"/>
      <c r="AO134" s="69"/>
      <c r="AP134" s="69"/>
      <c r="AQ134" s="69"/>
      <c r="AR134" s="69"/>
      <c r="AS134" s="69"/>
      <c r="AT134" s="69"/>
      <c r="AU134" s="69"/>
      <c r="AV134" s="69"/>
      <c r="AW134" s="69"/>
      <c r="AX134" s="69"/>
      <c r="AY134" s="69"/>
      <c r="AZ134" s="69"/>
      <c r="BA134" s="69"/>
      <c r="BB134" s="69"/>
      <c r="BC134" s="69"/>
      <c r="BD134" s="69"/>
      <c r="BE134" s="69"/>
      <c r="BF134" s="69"/>
      <c r="BG134" s="69"/>
      <c r="BH134" s="69"/>
    </row>
    <row r="135" spans="1:60" x14ac:dyDescent="0.25">
      <c r="A135" s="69"/>
      <c r="B135" s="69"/>
      <c r="C135" s="69"/>
      <c r="D135" s="69"/>
      <c r="E135" s="69"/>
      <c r="F135" s="69"/>
      <c r="G135" s="69"/>
      <c r="H135" s="69"/>
      <c r="I135" s="69"/>
      <c r="J135" s="69"/>
      <c r="K135" s="69"/>
      <c r="L135" s="69"/>
      <c r="M135" s="69"/>
      <c r="N135" s="69"/>
      <c r="O135" s="69"/>
      <c r="P135" s="69"/>
      <c r="Q135" s="69"/>
      <c r="R135" s="69"/>
      <c r="S135" s="69"/>
      <c r="T135" s="69"/>
      <c r="U135" s="69"/>
      <c r="V135" s="69"/>
      <c r="W135" s="69"/>
      <c r="X135" s="69"/>
      <c r="Y135" s="69"/>
      <c r="Z135" s="69"/>
      <c r="AA135" s="69"/>
      <c r="AB135" s="69"/>
      <c r="AC135" s="69"/>
      <c r="AD135" s="69"/>
      <c r="AE135" s="69"/>
      <c r="AF135" s="69"/>
      <c r="AG135" s="69"/>
      <c r="AH135" s="69"/>
      <c r="AI135" s="69"/>
      <c r="AJ135" s="69"/>
      <c r="AK135" s="69"/>
      <c r="AL135" s="69"/>
      <c r="AM135" s="69"/>
      <c r="AN135" s="69"/>
      <c r="AO135" s="69"/>
      <c r="AP135" s="69"/>
      <c r="AQ135" s="69"/>
      <c r="AR135" s="69"/>
      <c r="AS135" s="69"/>
      <c r="AT135" s="69"/>
      <c r="AU135" s="69"/>
      <c r="AV135" s="69"/>
      <c r="AW135" s="69"/>
      <c r="AX135" s="69"/>
      <c r="AY135" s="69"/>
      <c r="AZ135" s="69"/>
      <c r="BA135" s="69"/>
      <c r="BB135" s="69"/>
      <c r="BC135" s="69"/>
      <c r="BD135" s="69"/>
      <c r="BE135" s="69"/>
      <c r="BF135" s="69"/>
      <c r="BG135" s="69"/>
      <c r="BH135" s="69"/>
    </row>
    <row r="136" spans="1:60" x14ac:dyDescent="0.25">
      <c r="A136" s="69"/>
      <c r="B136" s="69"/>
      <c r="C136" s="69"/>
      <c r="D136" s="69"/>
      <c r="E136" s="69"/>
      <c r="F136" s="69"/>
      <c r="G136" s="69"/>
      <c r="H136" s="69"/>
      <c r="I136" s="69"/>
      <c r="J136" s="69"/>
      <c r="K136" s="69"/>
      <c r="L136" s="69"/>
      <c r="M136" s="69"/>
      <c r="N136" s="69"/>
      <c r="O136" s="69"/>
      <c r="P136" s="69"/>
      <c r="Q136" s="69"/>
      <c r="R136" s="69"/>
      <c r="S136" s="69"/>
      <c r="T136" s="69"/>
      <c r="U136" s="69"/>
      <c r="V136" s="69"/>
      <c r="W136" s="69"/>
      <c r="X136" s="69"/>
      <c r="Y136" s="69"/>
      <c r="Z136" s="69"/>
      <c r="AA136" s="69"/>
      <c r="AB136" s="69"/>
      <c r="AC136" s="69"/>
      <c r="AD136" s="69"/>
      <c r="AE136" s="69"/>
      <c r="AF136" s="69"/>
      <c r="AG136" s="69"/>
      <c r="AH136" s="69"/>
      <c r="AI136" s="69"/>
      <c r="AJ136" s="69"/>
      <c r="AK136" s="69"/>
      <c r="AL136" s="69"/>
      <c r="AM136" s="69"/>
      <c r="AN136" s="69"/>
      <c r="AO136" s="69"/>
      <c r="AP136" s="69"/>
      <c r="AQ136" s="69"/>
      <c r="AR136" s="69"/>
      <c r="AS136" s="69"/>
      <c r="AT136" s="69"/>
      <c r="AU136" s="69"/>
      <c r="AV136" s="69"/>
      <c r="AW136" s="69"/>
      <c r="AX136" s="69"/>
      <c r="AY136" s="69"/>
      <c r="AZ136" s="69"/>
      <c r="BA136" s="69"/>
      <c r="BB136" s="69"/>
      <c r="BC136" s="69"/>
      <c r="BD136" s="69"/>
      <c r="BE136" s="69"/>
      <c r="BF136" s="69"/>
      <c r="BG136" s="69"/>
      <c r="BH136" s="69"/>
    </row>
    <row r="137" spans="1:60" x14ac:dyDescent="0.25">
      <c r="A137" s="69"/>
      <c r="B137" s="69"/>
      <c r="C137" s="69"/>
      <c r="D137" s="69"/>
      <c r="E137" s="69"/>
      <c r="F137" s="69"/>
      <c r="G137" s="69"/>
      <c r="H137" s="69"/>
      <c r="I137" s="69"/>
      <c r="J137" s="69"/>
      <c r="K137" s="69"/>
      <c r="L137" s="69"/>
      <c r="M137" s="69"/>
      <c r="N137" s="69"/>
      <c r="O137" s="69"/>
      <c r="P137" s="69"/>
      <c r="Q137" s="69"/>
      <c r="R137" s="69"/>
      <c r="S137" s="69"/>
      <c r="T137" s="69"/>
      <c r="U137" s="69"/>
      <c r="V137" s="69"/>
      <c r="W137" s="69"/>
      <c r="X137" s="69"/>
      <c r="Y137" s="69"/>
      <c r="Z137" s="69"/>
      <c r="AA137" s="69"/>
      <c r="AB137" s="69"/>
      <c r="AC137" s="69"/>
      <c r="AD137" s="69"/>
      <c r="AE137" s="69"/>
      <c r="AF137" s="69"/>
      <c r="AG137" s="69"/>
      <c r="AH137" s="69"/>
      <c r="AI137" s="69"/>
      <c r="AJ137" s="69"/>
      <c r="AK137" s="69"/>
      <c r="AL137" s="69"/>
      <c r="AM137" s="69"/>
      <c r="AN137" s="69"/>
      <c r="AO137" s="69"/>
      <c r="AP137" s="69"/>
      <c r="AQ137" s="69"/>
      <c r="AR137" s="69"/>
      <c r="AS137" s="69"/>
      <c r="AT137" s="69"/>
      <c r="AU137" s="69"/>
      <c r="AV137" s="69"/>
      <c r="AW137" s="69"/>
      <c r="AX137" s="69"/>
      <c r="AY137" s="69"/>
      <c r="AZ137" s="69"/>
      <c r="BA137" s="69"/>
      <c r="BB137" s="69"/>
      <c r="BC137" s="69"/>
      <c r="BD137" s="69"/>
      <c r="BE137" s="69"/>
      <c r="BF137" s="69"/>
      <c r="BG137" s="69"/>
      <c r="BH137" s="69"/>
    </row>
    <row r="138" spans="1:60" x14ac:dyDescent="0.25">
      <c r="A138" s="69"/>
      <c r="B138" s="69"/>
      <c r="C138" s="69"/>
      <c r="D138" s="69"/>
      <c r="E138" s="69"/>
      <c r="F138" s="69"/>
      <c r="G138" s="69"/>
      <c r="H138" s="69"/>
      <c r="I138" s="69"/>
      <c r="J138" s="69"/>
      <c r="K138" s="69"/>
      <c r="L138" s="69"/>
      <c r="M138" s="69"/>
      <c r="N138" s="69"/>
      <c r="O138" s="69"/>
      <c r="P138" s="69"/>
      <c r="Q138" s="69"/>
      <c r="R138" s="69"/>
      <c r="S138" s="69"/>
      <c r="T138" s="69"/>
      <c r="U138" s="69"/>
      <c r="V138" s="69"/>
      <c r="W138" s="69"/>
      <c r="X138" s="69"/>
      <c r="Y138" s="69"/>
      <c r="Z138" s="69"/>
      <c r="AA138" s="69"/>
      <c r="AB138" s="69"/>
      <c r="AC138" s="69"/>
      <c r="AD138" s="69"/>
      <c r="AE138" s="69"/>
      <c r="AF138" s="69"/>
      <c r="AG138" s="69"/>
      <c r="AH138" s="69"/>
      <c r="AI138" s="69"/>
      <c r="AJ138" s="69"/>
      <c r="AK138" s="69"/>
      <c r="AL138" s="69"/>
      <c r="AM138" s="69"/>
      <c r="AN138" s="69"/>
      <c r="AO138" s="69"/>
      <c r="AP138" s="69"/>
      <c r="AQ138" s="69"/>
      <c r="AR138" s="69"/>
      <c r="AS138" s="69"/>
      <c r="AT138" s="69"/>
      <c r="AU138" s="69"/>
      <c r="AV138" s="69"/>
      <c r="AW138" s="69"/>
      <c r="AX138" s="69"/>
      <c r="AY138" s="69"/>
      <c r="AZ138" s="69"/>
      <c r="BA138" s="69"/>
      <c r="BB138" s="69"/>
      <c r="BC138" s="69"/>
      <c r="BD138" s="69"/>
      <c r="BE138" s="69"/>
      <c r="BF138" s="69"/>
      <c r="BG138" s="69"/>
      <c r="BH138" s="69"/>
    </row>
    <row r="139" spans="1:60" x14ac:dyDescent="0.25">
      <c r="A139" s="69"/>
      <c r="B139" s="69"/>
      <c r="C139" s="69"/>
      <c r="D139" s="69"/>
      <c r="E139" s="69"/>
      <c r="F139" s="69"/>
      <c r="G139" s="69"/>
      <c r="H139" s="69"/>
      <c r="I139" s="69"/>
      <c r="J139" s="69"/>
      <c r="K139" s="69"/>
      <c r="L139" s="69"/>
      <c r="M139" s="69"/>
      <c r="N139" s="69"/>
      <c r="O139" s="69"/>
      <c r="P139" s="69"/>
      <c r="Q139" s="69"/>
      <c r="R139" s="69"/>
      <c r="S139" s="69"/>
      <c r="T139" s="69"/>
      <c r="U139" s="69"/>
      <c r="V139" s="69"/>
      <c r="W139" s="69"/>
      <c r="X139" s="69"/>
      <c r="Y139" s="69"/>
      <c r="Z139" s="69"/>
      <c r="AA139" s="69"/>
      <c r="AB139" s="69"/>
      <c r="AC139" s="69"/>
      <c r="AD139" s="69"/>
      <c r="AE139" s="69"/>
      <c r="AF139" s="69"/>
      <c r="AG139" s="69"/>
      <c r="AH139" s="69"/>
      <c r="AI139" s="69"/>
      <c r="AJ139" s="69"/>
      <c r="AK139" s="69"/>
      <c r="AL139" s="69"/>
      <c r="AM139" s="69"/>
      <c r="AN139" s="69"/>
      <c r="AO139" s="69"/>
      <c r="AP139" s="69"/>
      <c r="AQ139" s="69"/>
      <c r="AR139" s="69"/>
      <c r="AS139" s="69"/>
      <c r="AT139" s="69"/>
      <c r="AU139" s="69"/>
      <c r="AV139" s="69"/>
      <c r="AW139" s="69"/>
      <c r="AX139" s="69"/>
      <c r="AY139" s="69"/>
      <c r="AZ139" s="69"/>
      <c r="BA139" s="69"/>
      <c r="BB139" s="69"/>
      <c r="BC139" s="69"/>
      <c r="BD139" s="69"/>
      <c r="BE139" s="69"/>
      <c r="BF139" s="69"/>
      <c r="BG139" s="69"/>
      <c r="BH139" s="69"/>
    </row>
    <row r="140" spans="1:60" x14ac:dyDescent="0.25">
      <c r="A140" s="69"/>
      <c r="B140" s="69"/>
      <c r="C140" s="69"/>
      <c r="D140" s="69"/>
      <c r="E140" s="69"/>
      <c r="F140" s="69"/>
      <c r="G140" s="69"/>
      <c r="H140" s="69"/>
      <c r="I140" s="69"/>
      <c r="J140" s="69"/>
      <c r="K140" s="69"/>
      <c r="L140" s="69"/>
      <c r="M140" s="69"/>
      <c r="N140" s="69"/>
      <c r="O140" s="69"/>
      <c r="P140" s="69"/>
      <c r="Q140" s="69"/>
      <c r="R140" s="69"/>
      <c r="S140" s="69"/>
      <c r="T140" s="69"/>
      <c r="U140" s="69"/>
      <c r="V140" s="69"/>
      <c r="W140" s="69"/>
      <c r="X140" s="69"/>
      <c r="Y140" s="69"/>
      <c r="Z140" s="69"/>
      <c r="AA140" s="69"/>
      <c r="AB140" s="69"/>
      <c r="AC140" s="69"/>
      <c r="AD140" s="69"/>
      <c r="AE140" s="69"/>
      <c r="AF140" s="69"/>
      <c r="AG140" s="69"/>
      <c r="AH140" s="69"/>
      <c r="AI140" s="69"/>
      <c r="AJ140" s="69"/>
      <c r="AK140" s="69"/>
      <c r="AL140" s="69"/>
      <c r="AM140" s="69"/>
      <c r="AN140" s="69"/>
      <c r="AO140" s="69"/>
      <c r="AP140" s="69"/>
      <c r="AQ140" s="69"/>
      <c r="AR140" s="69"/>
      <c r="AS140" s="69"/>
      <c r="AT140" s="69"/>
      <c r="AU140" s="69"/>
      <c r="AV140" s="69"/>
      <c r="AW140" s="69"/>
      <c r="AX140" s="69"/>
      <c r="AY140" s="69"/>
      <c r="AZ140" s="69"/>
      <c r="BA140" s="69"/>
      <c r="BB140" s="69"/>
      <c r="BC140" s="69"/>
      <c r="BD140" s="69"/>
      <c r="BE140" s="69"/>
      <c r="BF140" s="69"/>
      <c r="BG140" s="69"/>
      <c r="BH140" s="69"/>
    </row>
    <row r="141" spans="1:60" x14ac:dyDescent="0.25">
      <c r="A141" s="69"/>
      <c r="B141" s="69"/>
      <c r="C141" s="69"/>
      <c r="D141" s="69"/>
      <c r="E141" s="69"/>
      <c r="F141" s="69"/>
      <c r="G141" s="69"/>
      <c r="H141" s="69"/>
      <c r="I141" s="69"/>
      <c r="J141" s="69"/>
      <c r="K141" s="69"/>
      <c r="L141" s="69"/>
      <c r="M141" s="69"/>
      <c r="N141" s="69"/>
      <c r="O141" s="69"/>
      <c r="P141" s="69"/>
      <c r="Q141" s="69"/>
      <c r="R141" s="69"/>
      <c r="S141" s="69"/>
      <c r="T141" s="69"/>
      <c r="U141" s="69"/>
      <c r="V141" s="69"/>
      <c r="W141" s="69"/>
      <c r="X141" s="69"/>
      <c r="Y141" s="69"/>
      <c r="Z141" s="69"/>
      <c r="AA141" s="69"/>
      <c r="AB141" s="69"/>
      <c r="AC141" s="69"/>
      <c r="AD141" s="69"/>
      <c r="AE141" s="69"/>
      <c r="AF141" s="69"/>
      <c r="AG141" s="69"/>
      <c r="AH141" s="69"/>
      <c r="AI141" s="69"/>
      <c r="AJ141" s="69"/>
      <c r="AK141" s="69"/>
      <c r="AL141" s="69"/>
      <c r="AM141" s="69"/>
      <c r="AN141" s="69"/>
      <c r="AO141" s="69"/>
      <c r="AP141" s="69"/>
      <c r="AQ141" s="69"/>
      <c r="AR141" s="69"/>
      <c r="AS141" s="69"/>
      <c r="AT141" s="69"/>
      <c r="AU141" s="69"/>
      <c r="AV141" s="69"/>
      <c r="AW141" s="69"/>
      <c r="AX141" s="69"/>
      <c r="AY141" s="69"/>
      <c r="AZ141" s="69"/>
      <c r="BA141" s="69"/>
      <c r="BB141" s="69"/>
      <c r="BC141" s="69"/>
      <c r="BD141" s="69"/>
      <c r="BE141" s="69"/>
      <c r="BF141" s="69"/>
      <c r="BG141" s="69"/>
      <c r="BH141" s="69"/>
    </row>
    <row r="142" spans="1:60" x14ac:dyDescent="0.25">
      <c r="A142" s="69"/>
      <c r="B142" s="69"/>
      <c r="C142" s="69"/>
      <c r="D142" s="69"/>
      <c r="E142" s="69"/>
      <c r="F142" s="69"/>
      <c r="G142" s="69"/>
      <c r="H142" s="69"/>
      <c r="I142" s="69"/>
      <c r="J142" s="69"/>
      <c r="K142" s="69"/>
      <c r="L142" s="69"/>
      <c r="M142" s="69"/>
      <c r="N142" s="69"/>
      <c r="O142" s="69"/>
      <c r="P142" s="69"/>
      <c r="Q142" s="69"/>
      <c r="R142" s="69"/>
      <c r="S142" s="69"/>
      <c r="T142" s="69"/>
      <c r="U142" s="69"/>
      <c r="V142" s="69"/>
      <c r="W142" s="69"/>
      <c r="X142" s="69"/>
      <c r="Y142" s="69"/>
      <c r="Z142" s="69"/>
      <c r="AA142" s="69"/>
      <c r="AB142" s="69"/>
      <c r="AC142" s="69"/>
      <c r="AD142" s="69"/>
      <c r="AE142" s="69"/>
      <c r="AF142" s="69"/>
      <c r="AG142" s="69"/>
      <c r="AH142" s="69"/>
      <c r="AI142" s="69"/>
      <c r="AJ142" s="69"/>
      <c r="AK142" s="69"/>
      <c r="AL142" s="69"/>
      <c r="AM142" s="69"/>
      <c r="AN142" s="69"/>
      <c r="AO142" s="69"/>
      <c r="AP142" s="69"/>
      <c r="AQ142" s="69"/>
      <c r="AR142" s="69"/>
      <c r="AS142" s="69"/>
      <c r="AT142" s="69"/>
      <c r="AU142" s="69"/>
      <c r="AV142" s="69"/>
      <c r="AW142" s="69"/>
      <c r="AX142" s="69"/>
      <c r="AY142" s="69"/>
      <c r="AZ142" s="69"/>
      <c r="BA142" s="69"/>
      <c r="BB142" s="69"/>
      <c r="BC142" s="69"/>
      <c r="BD142" s="69"/>
      <c r="BE142" s="69"/>
      <c r="BF142" s="69"/>
      <c r="BG142" s="69"/>
      <c r="BH142" s="69"/>
    </row>
    <row r="143" spans="1:60" x14ac:dyDescent="0.25">
      <c r="A143" s="69"/>
      <c r="B143" s="69"/>
      <c r="C143" s="69"/>
      <c r="D143" s="69"/>
      <c r="E143" s="69"/>
      <c r="F143" s="69"/>
      <c r="G143" s="69"/>
      <c r="H143" s="69"/>
      <c r="I143" s="69"/>
      <c r="J143" s="69"/>
      <c r="K143" s="69"/>
      <c r="L143" s="69"/>
      <c r="M143" s="69"/>
      <c r="N143" s="69"/>
      <c r="O143" s="69"/>
      <c r="P143" s="69"/>
      <c r="Q143" s="69"/>
      <c r="R143" s="69"/>
      <c r="S143" s="69"/>
      <c r="T143" s="69"/>
      <c r="U143" s="69"/>
      <c r="V143" s="69"/>
      <c r="W143" s="69"/>
      <c r="X143" s="69"/>
      <c r="Y143" s="69"/>
      <c r="Z143" s="69"/>
      <c r="AA143" s="69"/>
      <c r="AB143" s="69"/>
      <c r="AC143" s="69"/>
      <c r="AD143" s="69"/>
      <c r="AE143" s="69"/>
      <c r="AF143" s="69"/>
      <c r="AG143" s="69"/>
      <c r="AH143" s="69"/>
      <c r="AI143" s="69"/>
      <c r="AJ143" s="69"/>
      <c r="AK143" s="69"/>
      <c r="AL143" s="69"/>
      <c r="AM143" s="69"/>
      <c r="AN143" s="69"/>
      <c r="AO143" s="69"/>
      <c r="AP143" s="69"/>
      <c r="AQ143" s="69"/>
      <c r="AR143" s="69"/>
      <c r="AS143" s="69"/>
      <c r="AT143" s="69"/>
      <c r="AU143" s="69"/>
      <c r="AV143" s="69"/>
      <c r="AW143" s="69"/>
      <c r="AX143" s="69"/>
      <c r="AY143" s="69"/>
      <c r="AZ143" s="69"/>
      <c r="BA143" s="69"/>
      <c r="BB143" s="69"/>
      <c r="BC143" s="69"/>
      <c r="BD143" s="69"/>
      <c r="BE143" s="69"/>
      <c r="BF143" s="69"/>
      <c r="BG143" s="69"/>
      <c r="BH143" s="69"/>
    </row>
    <row r="144" spans="1:60" x14ac:dyDescent="0.25">
      <c r="A144" s="69"/>
      <c r="B144" s="69"/>
      <c r="C144" s="69"/>
      <c r="D144" s="69"/>
      <c r="E144" s="69"/>
      <c r="F144" s="69"/>
      <c r="G144" s="69"/>
      <c r="H144" s="69"/>
      <c r="I144" s="69"/>
      <c r="J144" s="69"/>
      <c r="K144" s="69"/>
      <c r="L144" s="69"/>
      <c r="M144" s="69"/>
      <c r="N144" s="69"/>
      <c r="O144" s="69"/>
      <c r="P144" s="69"/>
      <c r="Q144" s="69"/>
      <c r="R144" s="69"/>
      <c r="S144" s="69"/>
      <c r="T144" s="69"/>
      <c r="U144" s="69"/>
      <c r="V144" s="69"/>
      <c r="W144" s="69"/>
      <c r="X144" s="69"/>
      <c r="Y144" s="69"/>
      <c r="Z144" s="69"/>
      <c r="AA144" s="69"/>
      <c r="AB144" s="69"/>
      <c r="AC144" s="69"/>
      <c r="AD144" s="69"/>
      <c r="AE144" s="69"/>
      <c r="AF144" s="69"/>
      <c r="AG144" s="69"/>
      <c r="AH144" s="69"/>
      <c r="AI144" s="69"/>
      <c r="AJ144" s="69"/>
      <c r="AK144" s="69"/>
      <c r="AL144" s="69"/>
      <c r="AM144" s="69"/>
      <c r="AN144" s="69"/>
      <c r="AO144" s="69"/>
      <c r="AP144" s="69"/>
      <c r="AQ144" s="69"/>
      <c r="AR144" s="69"/>
      <c r="AS144" s="69"/>
      <c r="AT144" s="69"/>
      <c r="AU144" s="69"/>
      <c r="AV144" s="69"/>
      <c r="AW144" s="69"/>
      <c r="AX144" s="69"/>
      <c r="AY144" s="69"/>
      <c r="AZ144" s="69"/>
      <c r="BA144" s="69"/>
      <c r="BB144" s="69"/>
      <c r="BC144" s="69"/>
      <c r="BD144" s="69"/>
      <c r="BE144" s="69"/>
      <c r="BF144" s="69"/>
      <c r="BG144" s="69"/>
      <c r="BH144" s="69"/>
    </row>
    <row r="145" spans="1:60" x14ac:dyDescent="0.25">
      <c r="A145" s="69"/>
      <c r="B145" s="69"/>
      <c r="C145" s="69"/>
      <c r="D145" s="69"/>
      <c r="E145" s="69"/>
      <c r="F145" s="69"/>
      <c r="G145" s="69"/>
      <c r="H145" s="69"/>
      <c r="I145" s="69"/>
      <c r="J145" s="69"/>
      <c r="K145" s="69"/>
      <c r="L145" s="69"/>
      <c r="M145" s="69"/>
      <c r="N145" s="69"/>
      <c r="O145" s="69"/>
      <c r="P145" s="69"/>
      <c r="Q145" s="69"/>
      <c r="R145" s="69"/>
      <c r="S145" s="69"/>
      <c r="T145" s="69"/>
      <c r="U145" s="69"/>
      <c r="V145" s="69"/>
      <c r="W145" s="69"/>
      <c r="X145" s="69"/>
      <c r="Y145" s="69"/>
      <c r="Z145" s="69"/>
      <c r="AA145" s="69"/>
      <c r="AB145" s="69"/>
      <c r="AC145" s="69"/>
      <c r="AD145" s="69"/>
      <c r="AE145" s="69"/>
      <c r="AF145" s="69"/>
      <c r="AG145" s="69"/>
      <c r="AH145" s="69"/>
      <c r="AI145" s="69"/>
      <c r="AJ145" s="69"/>
      <c r="AK145" s="69"/>
      <c r="AL145" s="69"/>
      <c r="AM145" s="69"/>
      <c r="AN145" s="69"/>
      <c r="AO145" s="69"/>
      <c r="AP145" s="69"/>
      <c r="AQ145" s="69"/>
      <c r="AR145" s="69"/>
      <c r="AS145" s="69"/>
      <c r="AT145" s="69"/>
      <c r="AU145" s="69"/>
      <c r="AV145" s="69"/>
      <c r="AW145" s="69"/>
      <c r="AX145" s="69"/>
      <c r="AY145" s="69"/>
      <c r="AZ145" s="69"/>
      <c r="BA145" s="69"/>
      <c r="BB145" s="69"/>
      <c r="BC145" s="69"/>
      <c r="BD145" s="69"/>
      <c r="BE145" s="69"/>
      <c r="BF145" s="69"/>
      <c r="BG145" s="69"/>
      <c r="BH145" s="69"/>
    </row>
    <row r="146" spans="1:60" x14ac:dyDescent="0.25">
      <c r="A146" s="69"/>
      <c r="B146" s="69"/>
      <c r="C146" s="69"/>
      <c r="D146" s="69"/>
      <c r="E146" s="69"/>
      <c r="F146" s="69"/>
      <c r="G146" s="69"/>
      <c r="H146" s="69"/>
      <c r="I146" s="69"/>
      <c r="J146" s="69"/>
      <c r="K146" s="69"/>
      <c r="L146" s="69"/>
      <c r="M146" s="69"/>
      <c r="N146" s="69"/>
      <c r="O146" s="69"/>
      <c r="P146" s="69"/>
      <c r="Q146" s="69"/>
      <c r="R146" s="69"/>
      <c r="S146" s="69"/>
      <c r="T146" s="69"/>
      <c r="U146" s="69"/>
      <c r="V146" s="69"/>
      <c r="W146" s="69"/>
      <c r="X146" s="69"/>
      <c r="Y146" s="69"/>
      <c r="Z146" s="69"/>
      <c r="AA146" s="69"/>
      <c r="AB146" s="69"/>
      <c r="AC146" s="69"/>
      <c r="AD146" s="69"/>
      <c r="AE146" s="69"/>
      <c r="AF146" s="69"/>
      <c r="AG146" s="69"/>
      <c r="AH146" s="69"/>
      <c r="AI146" s="69"/>
      <c r="AJ146" s="69"/>
      <c r="AK146" s="69"/>
      <c r="AL146" s="69"/>
      <c r="AM146" s="69"/>
      <c r="AN146" s="69"/>
      <c r="AO146" s="69"/>
      <c r="AP146" s="69"/>
      <c r="AQ146" s="69"/>
      <c r="AR146" s="69"/>
      <c r="AS146" s="69"/>
      <c r="AT146" s="69"/>
      <c r="AU146" s="69"/>
      <c r="AV146" s="69"/>
      <c r="AW146" s="69"/>
      <c r="AX146" s="69"/>
      <c r="AY146" s="69"/>
      <c r="AZ146" s="69"/>
      <c r="BA146" s="69"/>
      <c r="BB146" s="69"/>
      <c r="BC146" s="69"/>
      <c r="BD146" s="69"/>
      <c r="BE146" s="69"/>
      <c r="BF146" s="69"/>
      <c r="BG146" s="69"/>
      <c r="BH146" s="69"/>
    </row>
    <row r="147" spans="1:60" x14ac:dyDescent="0.25">
      <c r="A147" s="69"/>
      <c r="B147" s="69"/>
      <c r="C147" s="69"/>
      <c r="D147" s="69"/>
      <c r="E147" s="69"/>
      <c r="F147" s="69"/>
      <c r="G147" s="69"/>
      <c r="H147" s="69"/>
      <c r="I147" s="69"/>
      <c r="J147" s="69"/>
      <c r="K147" s="69"/>
      <c r="L147" s="69"/>
      <c r="M147" s="69"/>
      <c r="N147" s="69"/>
      <c r="O147" s="69"/>
      <c r="P147" s="69"/>
      <c r="Q147" s="69"/>
      <c r="R147" s="69"/>
      <c r="S147" s="69"/>
      <c r="T147" s="69"/>
      <c r="U147" s="69"/>
      <c r="V147" s="69"/>
      <c r="W147" s="69"/>
      <c r="X147" s="69"/>
      <c r="Y147" s="69"/>
      <c r="Z147" s="69"/>
      <c r="AA147" s="69"/>
      <c r="AB147" s="69"/>
      <c r="AC147" s="69"/>
      <c r="AD147" s="69"/>
      <c r="AE147" s="69"/>
      <c r="AF147" s="69"/>
      <c r="AG147" s="69"/>
      <c r="AH147" s="69"/>
      <c r="AI147" s="69"/>
      <c r="AJ147" s="69"/>
      <c r="AK147" s="69"/>
      <c r="AL147" s="69"/>
      <c r="AM147" s="69"/>
      <c r="AN147" s="69"/>
      <c r="AO147" s="69"/>
      <c r="AP147" s="69"/>
      <c r="AQ147" s="69"/>
      <c r="AR147" s="69"/>
      <c r="AS147" s="69"/>
      <c r="AT147" s="69"/>
      <c r="AU147" s="69"/>
      <c r="AV147" s="69"/>
      <c r="AW147" s="69"/>
      <c r="AX147" s="69"/>
      <c r="AY147" s="69"/>
      <c r="AZ147" s="69"/>
      <c r="BA147" s="69"/>
      <c r="BB147" s="69"/>
      <c r="BC147" s="69"/>
      <c r="BD147" s="69"/>
      <c r="BE147" s="69"/>
      <c r="BF147" s="69"/>
      <c r="BG147" s="69"/>
      <c r="BH147" s="69"/>
    </row>
    <row r="148" spans="1:60" x14ac:dyDescent="0.25">
      <c r="A148" s="69"/>
      <c r="B148" s="69"/>
      <c r="C148" s="69"/>
      <c r="D148" s="69"/>
      <c r="E148" s="69"/>
      <c r="F148" s="69"/>
      <c r="G148" s="69"/>
      <c r="H148" s="69"/>
      <c r="I148" s="69"/>
      <c r="J148" s="69"/>
      <c r="K148" s="69"/>
      <c r="L148" s="69"/>
      <c r="M148" s="69"/>
      <c r="N148" s="69"/>
      <c r="O148" s="69"/>
      <c r="P148" s="69"/>
      <c r="Q148" s="69"/>
      <c r="R148" s="69"/>
      <c r="S148" s="69"/>
      <c r="T148" s="69"/>
      <c r="U148" s="69"/>
      <c r="V148" s="69"/>
      <c r="W148" s="69"/>
      <c r="X148" s="69"/>
      <c r="Y148" s="69"/>
      <c r="Z148" s="69"/>
      <c r="AA148" s="69"/>
      <c r="AB148" s="69"/>
      <c r="AC148" s="69"/>
      <c r="AD148" s="69"/>
      <c r="AE148" s="69"/>
      <c r="AF148" s="69"/>
      <c r="AG148" s="69"/>
      <c r="AH148" s="69"/>
      <c r="AI148" s="69"/>
      <c r="AJ148" s="69"/>
      <c r="AK148" s="69"/>
      <c r="AL148" s="69"/>
      <c r="AM148" s="69"/>
      <c r="AN148" s="69"/>
      <c r="AO148" s="69"/>
      <c r="AP148" s="69"/>
      <c r="AQ148" s="69"/>
      <c r="AR148" s="69"/>
      <c r="AS148" s="69"/>
      <c r="AT148" s="69"/>
      <c r="AU148" s="69"/>
      <c r="AV148" s="69"/>
      <c r="AW148" s="69"/>
      <c r="AX148" s="69"/>
      <c r="AY148" s="69"/>
      <c r="AZ148" s="69"/>
      <c r="BA148" s="69"/>
      <c r="BB148" s="69"/>
      <c r="BC148" s="69"/>
      <c r="BD148" s="69"/>
      <c r="BE148" s="69"/>
      <c r="BF148" s="69"/>
      <c r="BG148" s="69"/>
      <c r="BH148" s="69"/>
    </row>
    <row r="149" spans="1:60" x14ac:dyDescent="0.25">
      <c r="A149" s="69"/>
      <c r="B149" s="69"/>
      <c r="C149" s="69"/>
      <c r="D149" s="69"/>
      <c r="E149" s="69"/>
      <c r="F149" s="69"/>
      <c r="G149" s="69"/>
      <c r="H149" s="69"/>
      <c r="I149" s="69"/>
      <c r="J149" s="69"/>
      <c r="K149" s="69"/>
      <c r="L149" s="69"/>
      <c r="M149" s="69"/>
      <c r="N149" s="69"/>
      <c r="O149" s="69"/>
      <c r="P149" s="69"/>
      <c r="Q149" s="69"/>
      <c r="R149" s="69"/>
      <c r="S149" s="69"/>
      <c r="T149" s="69"/>
      <c r="U149" s="69"/>
      <c r="V149" s="69"/>
      <c r="W149" s="69"/>
      <c r="X149" s="69"/>
      <c r="Y149" s="69"/>
      <c r="Z149" s="69"/>
      <c r="AA149" s="69"/>
      <c r="AB149" s="69"/>
      <c r="AC149" s="69"/>
      <c r="AD149" s="69"/>
      <c r="AE149" s="69"/>
      <c r="AF149" s="69"/>
      <c r="AG149" s="69"/>
      <c r="AH149" s="69"/>
      <c r="AI149" s="69"/>
      <c r="AJ149" s="69"/>
      <c r="AK149" s="69"/>
      <c r="AL149" s="69"/>
      <c r="AM149" s="69"/>
      <c r="AN149" s="69"/>
      <c r="AO149" s="69"/>
      <c r="AP149" s="69"/>
      <c r="AQ149" s="69"/>
      <c r="AR149" s="69"/>
      <c r="AS149" s="69"/>
      <c r="AT149" s="69"/>
      <c r="AU149" s="69"/>
      <c r="AV149" s="69"/>
      <c r="AW149" s="69"/>
      <c r="AX149" s="69"/>
      <c r="AY149" s="69"/>
      <c r="AZ149" s="69"/>
      <c r="BA149" s="69"/>
      <c r="BB149" s="69"/>
      <c r="BC149" s="69"/>
      <c r="BD149" s="69"/>
      <c r="BE149" s="69"/>
      <c r="BF149" s="69"/>
      <c r="BG149" s="69"/>
      <c r="BH149" s="69"/>
    </row>
    <row r="150" spans="1:60" x14ac:dyDescent="0.25">
      <c r="A150" s="69"/>
      <c r="B150" s="69"/>
      <c r="C150" s="69"/>
      <c r="D150" s="69"/>
      <c r="E150" s="69"/>
      <c r="F150" s="69"/>
      <c r="G150" s="69"/>
      <c r="H150" s="69"/>
      <c r="I150" s="69"/>
      <c r="J150" s="69"/>
      <c r="K150" s="69"/>
      <c r="L150" s="69"/>
      <c r="M150" s="69"/>
      <c r="N150" s="69"/>
      <c r="O150" s="69"/>
      <c r="P150" s="69"/>
      <c r="Q150" s="69"/>
      <c r="R150" s="69"/>
      <c r="S150" s="69"/>
      <c r="T150" s="69"/>
      <c r="U150" s="69"/>
      <c r="V150" s="69"/>
      <c r="W150" s="69"/>
      <c r="X150" s="69"/>
      <c r="Y150" s="69"/>
      <c r="Z150" s="69"/>
      <c r="AA150" s="69"/>
      <c r="AB150" s="69"/>
      <c r="AC150" s="69"/>
      <c r="AD150" s="69"/>
      <c r="AE150" s="69"/>
      <c r="AF150" s="69"/>
      <c r="AG150" s="69"/>
      <c r="AH150" s="69"/>
      <c r="AI150" s="69"/>
      <c r="AJ150" s="69"/>
      <c r="AK150" s="69"/>
      <c r="AL150" s="69"/>
      <c r="AM150" s="69"/>
      <c r="AN150" s="69"/>
      <c r="AO150" s="69"/>
      <c r="AP150" s="69"/>
      <c r="AQ150" s="69"/>
      <c r="AR150" s="69"/>
      <c r="AS150" s="69"/>
      <c r="AT150" s="69"/>
      <c r="AU150" s="69"/>
      <c r="AV150" s="69"/>
      <c r="AW150" s="69"/>
      <c r="AX150" s="69"/>
      <c r="AY150" s="69"/>
      <c r="AZ150" s="69"/>
      <c r="BA150" s="69"/>
      <c r="BB150" s="69"/>
      <c r="BC150" s="69"/>
      <c r="BD150" s="69"/>
      <c r="BE150" s="69"/>
      <c r="BF150" s="69"/>
      <c r="BG150" s="69"/>
      <c r="BH150" s="69"/>
    </row>
    <row r="151" spans="1:60" x14ac:dyDescent="0.25">
      <c r="A151" s="69"/>
      <c r="B151" s="69"/>
      <c r="C151" s="69"/>
      <c r="D151" s="69"/>
      <c r="E151" s="69"/>
      <c r="F151" s="69"/>
      <c r="G151" s="69"/>
      <c r="H151" s="69"/>
      <c r="I151" s="69"/>
      <c r="J151" s="69"/>
      <c r="K151" s="69"/>
      <c r="L151" s="69"/>
      <c r="M151" s="69"/>
      <c r="N151" s="69"/>
      <c r="O151" s="69"/>
      <c r="P151" s="69"/>
      <c r="Q151" s="69"/>
      <c r="R151" s="69"/>
      <c r="S151" s="69"/>
      <c r="T151" s="69"/>
      <c r="U151" s="69"/>
      <c r="V151" s="69"/>
      <c r="W151" s="69"/>
      <c r="X151" s="69"/>
      <c r="Y151" s="69"/>
      <c r="Z151" s="69"/>
      <c r="AA151" s="69"/>
      <c r="AB151" s="69"/>
      <c r="AC151" s="69"/>
      <c r="AD151" s="69"/>
      <c r="AE151" s="69"/>
      <c r="AF151" s="69"/>
      <c r="AG151" s="69"/>
      <c r="AH151" s="69"/>
      <c r="AI151" s="69"/>
      <c r="AJ151" s="69"/>
      <c r="AK151" s="69"/>
      <c r="AL151" s="69"/>
      <c r="AM151" s="69"/>
      <c r="AN151" s="69"/>
      <c r="AO151" s="69"/>
      <c r="AP151" s="69"/>
      <c r="AQ151" s="69"/>
      <c r="AR151" s="69"/>
      <c r="AS151" s="69"/>
      <c r="AT151" s="69"/>
      <c r="AU151" s="69"/>
      <c r="AV151" s="69"/>
      <c r="AW151" s="69"/>
      <c r="AX151" s="69"/>
      <c r="AY151" s="69"/>
      <c r="AZ151" s="69"/>
      <c r="BA151" s="69"/>
      <c r="BB151" s="69"/>
      <c r="BC151" s="69"/>
      <c r="BD151" s="69"/>
      <c r="BE151" s="69"/>
      <c r="BF151" s="69"/>
      <c r="BG151" s="69"/>
      <c r="BH151" s="69"/>
    </row>
    <row r="152" spans="1:60" x14ac:dyDescent="0.25">
      <c r="A152" s="69"/>
      <c r="B152" s="69"/>
      <c r="C152" s="69"/>
      <c r="D152" s="69"/>
      <c r="E152" s="69"/>
      <c r="F152" s="69"/>
      <c r="G152" s="69"/>
      <c r="H152" s="69"/>
      <c r="I152" s="69"/>
      <c r="J152" s="69"/>
      <c r="K152" s="69"/>
      <c r="L152" s="69"/>
      <c r="M152" s="69"/>
      <c r="N152" s="69"/>
      <c r="O152" s="69"/>
      <c r="P152" s="69"/>
      <c r="Q152" s="69"/>
      <c r="R152" s="69"/>
      <c r="S152" s="69"/>
      <c r="T152" s="69"/>
      <c r="U152" s="69"/>
      <c r="V152" s="69"/>
      <c r="W152" s="69"/>
      <c r="X152" s="69"/>
      <c r="Y152" s="69"/>
      <c r="Z152" s="69"/>
      <c r="AA152" s="69"/>
      <c r="AB152" s="69"/>
      <c r="AC152" s="69"/>
      <c r="AD152" s="69"/>
      <c r="AE152" s="69"/>
      <c r="AF152" s="69"/>
      <c r="AG152" s="69"/>
      <c r="AH152" s="69"/>
      <c r="AI152" s="69"/>
      <c r="AJ152" s="69"/>
      <c r="AK152" s="69"/>
      <c r="AL152" s="69"/>
      <c r="AM152" s="69"/>
      <c r="AN152" s="69"/>
      <c r="AO152" s="69"/>
      <c r="AP152" s="69"/>
      <c r="AQ152" s="69"/>
      <c r="AR152" s="69"/>
      <c r="AS152" s="69"/>
      <c r="AT152" s="69"/>
      <c r="AU152" s="69"/>
      <c r="AV152" s="69"/>
      <c r="AW152" s="69"/>
      <c r="AX152" s="69"/>
      <c r="AY152" s="69"/>
      <c r="AZ152" s="69"/>
      <c r="BA152" s="69"/>
      <c r="BB152" s="69"/>
      <c r="BC152" s="69"/>
      <c r="BD152" s="69"/>
      <c r="BE152" s="69"/>
      <c r="BF152" s="69"/>
      <c r="BG152" s="69"/>
      <c r="BH152" s="69"/>
    </row>
    <row r="153" spans="1:60" x14ac:dyDescent="0.25">
      <c r="A153" s="69"/>
      <c r="B153" s="69"/>
      <c r="C153" s="69"/>
      <c r="D153" s="69"/>
      <c r="E153" s="69"/>
      <c r="F153" s="69"/>
      <c r="G153" s="69"/>
      <c r="H153" s="69"/>
      <c r="I153" s="69"/>
      <c r="J153" s="69"/>
      <c r="K153" s="69"/>
      <c r="L153" s="69"/>
      <c r="M153" s="69"/>
      <c r="N153" s="69"/>
      <c r="O153" s="69"/>
      <c r="P153" s="69"/>
      <c r="Q153" s="69"/>
      <c r="R153" s="69"/>
      <c r="S153" s="69"/>
      <c r="T153" s="69"/>
      <c r="U153" s="69"/>
      <c r="V153" s="69"/>
      <c r="W153" s="69"/>
      <c r="X153" s="69"/>
      <c r="Y153" s="69"/>
      <c r="Z153" s="69"/>
      <c r="AA153" s="69"/>
      <c r="AB153" s="69"/>
      <c r="AC153" s="69"/>
      <c r="AD153" s="69"/>
      <c r="AE153" s="69"/>
      <c r="AF153" s="69"/>
      <c r="AG153" s="69"/>
      <c r="AH153" s="69"/>
      <c r="AI153" s="69"/>
      <c r="AJ153" s="69"/>
      <c r="AK153" s="69"/>
      <c r="AL153" s="69"/>
      <c r="AM153" s="69"/>
      <c r="AN153" s="69"/>
      <c r="AO153" s="69"/>
      <c r="AP153" s="69"/>
      <c r="AQ153" s="69"/>
      <c r="AR153" s="69"/>
      <c r="AS153" s="69"/>
      <c r="AT153" s="69"/>
      <c r="AU153" s="69"/>
      <c r="AV153" s="69"/>
      <c r="AW153" s="69"/>
      <c r="AX153" s="69"/>
      <c r="AY153" s="69"/>
      <c r="AZ153" s="69"/>
      <c r="BA153" s="69"/>
      <c r="BB153" s="69"/>
      <c r="BC153" s="69"/>
      <c r="BD153" s="69"/>
      <c r="BE153" s="69"/>
      <c r="BF153" s="69"/>
      <c r="BG153" s="69"/>
      <c r="BH153" s="69"/>
    </row>
    <row r="154" spans="1:60" x14ac:dyDescent="0.25">
      <c r="A154" s="69"/>
      <c r="B154" s="69"/>
      <c r="C154" s="69"/>
      <c r="D154" s="69"/>
      <c r="E154" s="69"/>
      <c r="F154" s="69"/>
      <c r="G154" s="69"/>
      <c r="H154" s="69"/>
      <c r="I154" s="69"/>
      <c r="J154" s="69"/>
      <c r="K154" s="69"/>
      <c r="L154" s="69"/>
      <c r="M154" s="69"/>
      <c r="N154" s="69"/>
      <c r="O154" s="69"/>
      <c r="P154" s="69"/>
      <c r="Q154" s="69"/>
      <c r="R154" s="69"/>
      <c r="S154" s="69"/>
      <c r="T154" s="69"/>
      <c r="U154" s="69"/>
      <c r="V154" s="69"/>
      <c r="W154" s="69"/>
      <c r="X154" s="69"/>
      <c r="Y154" s="69"/>
      <c r="Z154" s="69"/>
      <c r="AA154" s="69"/>
      <c r="AB154" s="69"/>
      <c r="AC154" s="69"/>
      <c r="AD154" s="69"/>
      <c r="AE154" s="69"/>
      <c r="AF154" s="69"/>
      <c r="AG154" s="69"/>
      <c r="AH154" s="69"/>
      <c r="AI154" s="69"/>
      <c r="AJ154" s="69"/>
      <c r="AK154" s="69"/>
      <c r="AL154" s="69"/>
      <c r="AM154" s="69"/>
      <c r="AN154" s="69"/>
      <c r="AO154" s="69"/>
      <c r="AP154" s="69"/>
      <c r="AQ154" s="69"/>
      <c r="AR154" s="69"/>
      <c r="AS154" s="69"/>
      <c r="AT154" s="69"/>
      <c r="AU154" s="69"/>
      <c r="AV154" s="69"/>
      <c r="AW154" s="69"/>
      <c r="AX154" s="69"/>
      <c r="AY154" s="69"/>
      <c r="AZ154" s="69"/>
      <c r="BA154" s="69"/>
      <c r="BB154" s="69"/>
      <c r="BC154" s="69"/>
      <c r="BD154" s="69"/>
      <c r="BE154" s="69"/>
      <c r="BF154" s="69"/>
      <c r="BG154" s="69"/>
      <c r="BH154" s="69"/>
    </row>
    <row r="155" spans="1:60" x14ac:dyDescent="0.25">
      <c r="A155" s="69"/>
      <c r="B155" s="69"/>
      <c r="C155" s="69"/>
      <c r="D155" s="69"/>
      <c r="E155" s="69"/>
      <c r="F155" s="69"/>
      <c r="G155" s="69"/>
      <c r="H155" s="69"/>
      <c r="I155" s="69"/>
      <c r="J155" s="69"/>
      <c r="K155" s="69"/>
      <c r="L155" s="69"/>
      <c r="M155" s="69"/>
      <c r="N155" s="69"/>
      <c r="O155" s="69"/>
      <c r="P155" s="69"/>
      <c r="Q155" s="69"/>
      <c r="R155" s="69"/>
      <c r="S155" s="69"/>
      <c r="T155" s="69"/>
      <c r="U155" s="69"/>
      <c r="V155" s="69"/>
      <c r="W155" s="69"/>
      <c r="X155" s="69"/>
      <c r="Y155" s="69"/>
      <c r="Z155" s="69"/>
      <c r="AA155" s="69"/>
      <c r="AB155" s="69"/>
      <c r="AC155" s="69"/>
      <c r="AD155" s="69"/>
      <c r="AE155" s="69"/>
      <c r="AF155" s="69"/>
      <c r="AG155" s="69"/>
      <c r="AH155" s="69"/>
      <c r="AI155" s="69"/>
      <c r="AJ155" s="69"/>
      <c r="AK155" s="69"/>
      <c r="AL155" s="69"/>
      <c r="AM155" s="69"/>
      <c r="AN155" s="69"/>
      <c r="AO155" s="69"/>
      <c r="AP155" s="69"/>
      <c r="AQ155" s="69"/>
      <c r="AR155" s="69"/>
      <c r="AS155" s="69"/>
      <c r="AT155" s="69"/>
      <c r="AU155" s="69"/>
      <c r="AV155" s="69"/>
      <c r="AW155" s="69"/>
      <c r="AX155" s="69"/>
      <c r="AY155" s="69"/>
      <c r="AZ155" s="69"/>
      <c r="BA155" s="69"/>
      <c r="BB155" s="69"/>
      <c r="BC155" s="69"/>
      <c r="BD155" s="69"/>
      <c r="BE155" s="69"/>
      <c r="BF155" s="69"/>
      <c r="BG155" s="69"/>
      <c r="BH155" s="69"/>
    </row>
    <row r="156" spans="1:60" x14ac:dyDescent="0.25">
      <c r="A156" s="69"/>
      <c r="B156" s="69"/>
      <c r="C156" s="69"/>
      <c r="D156" s="69"/>
      <c r="E156" s="69"/>
      <c r="F156" s="69"/>
      <c r="G156" s="69"/>
      <c r="H156" s="69"/>
      <c r="I156" s="69"/>
      <c r="J156" s="69"/>
      <c r="K156" s="69"/>
      <c r="L156" s="69"/>
      <c r="M156" s="69"/>
      <c r="N156" s="69"/>
      <c r="O156" s="69"/>
      <c r="P156" s="69"/>
      <c r="Q156" s="69"/>
      <c r="R156" s="69"/>
      <c r="S156" s="69"/>
      <c r="T156" s="69"/>
      <c r="U156" s="69"/>
      <c r="V156" s="69"/>
      <c r="W156" s="69"/>
      <c r="X156" s="69"/>
      <c r="Y156" s="69"/>
      <c r="Z156" s="69"/>
      <c r="AA156" s="69"/>
      <c r="AB156" s="69"/>
      <c r="AC156" s="69"/>
      <c r="AD156" s="69"/>
      <c r="AE156" s="69"/>
      <c r="AF156" s="69"/>
      <c r="AG156" s="69"/>
      <c r="AH156" s="69"/>
      <c r="AI156" s="69"/>
      <c r="AJ156" s="69"/>
      <c r="AK156" s="69"/>
      <c r="AL156" s="69"/>
      <c r="AM156" s="69"/>
      <c r="AN156" s="69"/>
      <c r="AO156" s="69"/>
      <c r="AP156" s="69"/>
      <c r="AQ156" s="69"/>
      <c r="AR156" s="69"/>
      <c r="AS156" s="69"/>
      <c r="AT156" s="69"/>
      <c r="AU156" s="69"/>
      <c r="AV156" s="69"/>
      <c r="AW156" s="69"/>
      <c r="AX156" s="69"/>
      <c r="AY156" s="69"/>
      <c r="AZ156" s="69"/>
      <c r="BA156" s="69"/>
      <c r="BB156" s="69"/>
      <c r="BC156" s="69"/>
      <c r="BD156" s="69"/>
      <c r="BE156" s="69"/>
      <c r="BF156" s="69"/>
      <c r="BG156" s="69"/>
      <c r="BH156" s="69"/>
    </row>
    <row r="157" spans="1:60" x14ac:dyDescent="0.25">
      <c r="A157" s="69"/>
      <c r="B157" s="69"/>
      <c r="C157" s="69"/>
      <c r="D157" s="69"/>
      <c r="E157" s="69"/>
      <c r="F157" s="69"/>
      <c r="G157" s="69"/>
      <c r="H157" s="69"/>
      <c r="I157" s="69"/>
      <c r="J157" s="69"/>
      <c r="K157" s="69"/>
      <c r="L157" s="69"/>
      <c r="M157" s="69"/>
      <c r="N157" s="69"/>
      <c r="O157" s="69"/>
      <c r="P157" s="69"/>
      <c r="Q157" s="69"/>
      <c r="R157" s="69"/>
      <c r="S157" s="69"/>
      <c r="T157" s="69"/>
      <c r="U157" s="69"/>
      <c r="V157" s="69"/>
      <c r="W157" s="69"/>
      <c r="X157" s="69"/>
      <c r="Y157" s="69"/>
      <c r="Z157" s="69"/>
      <c r="AA157" s="69"/>
      <c r="AB157" s="69"/>
      <c r="AC157" s="69"/>
      <c r="AD157" s="69"/>
      <c r="AE157" s="69"/>
      <c r="AF157" s="69"/>
      <c r="AG157" s="69"/>
      <c r="AH157" s="69"/>
      <c r="AI157" s="69"/>
      <c r="AJ157" s="69"/>
      <c r="AK157" s="69"/>
      <c r="AL157" s="69"/>
      <c r="AM157" s="69"/>
      <c r="AN157" s="69"/>
      <c r="AO157" s="69"/>
      <c r="AP157" s="69"/>
      <c r="AQ157" s="69"/>
      <c r="AR157" s="69"/>
      <c r="AS157" s="69"/>
      <c r="AT157" s="69"/>
      <c r="AU157" s="69"/>
      <c r="AV157" s="69"/>
      <c r="AW157" s="69"/>
      <c r="AX157" s="69"/>
      <c r="AY157" s="69"/>
      <c r="AZ157" s="69"/>
      <c r="BA157" s="69"/>
      <c r="BB157" s="69"/>
      <c r="BC157" s="69"/>
      <c r="BD157" s="69"/>
      <c r="BE157" s="69"/>
      <c r="BF157" s="69"/>
      <c r="BG157" s="69"/>
      <c r="BH157" s="69"/>
    </row>
    <row r="158" spans="1:60" x14ac:dyDescent="0.25">
      <c r="A158" s="69"/>
      <c r="B158" s="69"/>
      <c r="C158" s="69"/>
      <c r="D158" s="69"/>
      <c r="E158" s="69"/>
      <c r="F158" s="69"/>
      <c r="G158" s="69"/>
      <c r="H158" s="69"/>
      <c r="I158" s="69"/>
      <c r="J158" s="69"/>
      <c r="K158" s="69"/>
      <c r="L158" s="69"/>
      <c r="M158" s="69"/>
      <c r="N158" s="69"/>
      <c r="O158" s="69"/>
      <c r="P158" s="69"/>
      <c r="Q158" s="69"/>
      <c r="R158" s="69"/>
      <c r="S158" s="69"/>
      <c r="T158" s="69"/>
      <c r="U158" s="69"/>
      <c r="V158" s="69"/>
      <c r="W158" s="69"/>
      <c r="X158" s="69"/>
      <c r="Y158" s="69"/>
      <c r="Z158" s="69"/>
      <c r="AA158" s="69"/>
      <c r="AB158" s="69"/>
      <c r="AC158" s="69"/>
      <c r="AD158" s="69"/>
      <c r="AE158" s="69"/>
      <c r="AF158" s="69"/>
      <c r="AG158" s="69"/>
      <c r="AH158" s="69"/>
      <c r="AI158" s="69"/>
      <c r="AJ158" s="69"/>
      <c r="AK158" s="69"/>
      <c r="AL158" s="69"/>
      <c r="AM158" s="69"/>
      <c r="AN158" s="69"/>
      <c r="AO158" s="69"/>
      <c r="AP158" s="69"/>
      <c r="AQ158" s="69"/>
      <c r="AR158" s="69"/>
      <c r="AS158" s="69"/>
      <c r="AT158" s="69"/>
      <c r="AU158" s="69"/>
      <c r="AV158" s="69"/>
      <c r="AW158" s="69"/>
      <c r="AX158" s="69"/>
      <c r="AY158" s="69"/>
      <c r="AZ158" s="69"/>
      <c r="BA158" s="69"/>
      <c r="BB158" s="69"/>
      <c r="BC158" s="69"/>
      <c r="BD158" s="69"/>
      <c r="BE158" s="69"/>
      <c r="BF158" s="69"/>
      <c r="BG158" s="69"/>
      <c r="BH158" s="69"/>
    </row>
    <row r="159" spans="1:60" x14ac:dyDescent="0.25">
      <c r="A159" s="69"/>
      <c r="B159" s="69"/>
      <c r="C159" s="69"/>
      <c r="D159" s="69"/>
      <c r="E159" s="69"/>
      <c r="F159" s="69"/>
      <c r="G159" s="69"/>
      <c r="H159" s="69"/>
      <c r="I159" s="69"/>
      <c r="J159" s="69"/>
      <c r="K159" s="69"/>
      <c r="L159" s="69"/>
      <c r="M159" s="69"/>
      <c r="N159" s="69"/>
      <c r="O159" s="69"/>
      <c r="P159" s="69"/>
      <c r="Q159" s="69"/>
      <c r="R159" s="69"/>
      <c r="S159" s="69"/>
      <c r="T159" s="69"/>
      <c r="U159" s="69"/>
      <c r="V159" s="69"/>
      <c r="W159" s="69"/>
      <c r="X159" s="69"/>
      <c r="Y159" s="69"/>
      <c r="Z159" s="69"/>
      <c r="AA159" s="69"/>
      <c r="AB159" s="69"/>
      <c r="AC159" s="69"/>
      <c r="AD159" s="69"/>
      <c r="AE159" s="69"/>
      <c r="AF159" s="69"/>
      <c r="AG159" s="69"/>
      <c r="AH159" s="69"/>
      <c r="AI159" s="69"/>
      <c r="AJ159" s="69"/>
      <c r="AK159" s="69"/>
      <c r="AL159" s="69"/>
      <c r="AM159" s="69"/>
      <c r="AN159" s="69"/>
      <c r="AO159" s="69"/>
      <c r="AP159" s="69"/>
      <c r="AQ159" s="69"/>
      <c r="AR159" s="69"/>
      <c r="AS159" s="69"/>
      <c r="AT159" s="69"/>
      <c r="AU159" s="69"/>
      <c r="AV159" s="69"/>
      <c r="AW159" s="69"/>
      <c r="AX159" s="69"/>
      <c r="AY159" s="69"/>
      <c r="AZ159" s="69"/>
      <c r="BA159" s="69"/>
      <c r="BB159" s="69"/>
      <c r="BC159" s="69"/>
      <c r="BD159" s="69"/>
      <c r="BE159" s="69"/>
      <c r="BF159" s="69"/>
      <c r="BG159" s="69"/>
      <c r="BH159" s="69"/>
    </row>
    <row r="160" spans="1:60" x14ac:dyDescent="0.25">
      <c r="A160" s="69"/>
      <c r="B160" s="69"/>
      <c r="C160" s="69"/>
      <c r="D160" s="69"/>
      <c r="E160" s="69"/>
      <c r="F160" s="69"/>
      <c r="G160" s="69"/>
      <c r="H160" s="69"/>
      <c r="I160" s="69"/>
      <c r="J160" s="69"/>
      <c r="K160" s="69"/>
      <c r="L160" s="69"/>
      <c r="M160" s="69"/>
      <c r="N160" s="69"/>
      <c r="O160" s="69"/>
      <c r="P160" s="69"/>
      <c r="Q160" s="69"/>
      <c r="R160" s="69"/>
      <c r="S160" s="69"/>
      <c r="T160" s="69"/>
      <c r="U160" s="69"/>
      <c r="V160" s="69"/>
      <c r="W160" s="69"/>
      <c r="X160" s="69"/>
      <c r="Y160" s="69"/>
      <c r="Z160" s="69"/>
      <c r="AA160" s="69"/>
      <c r="AB160" s="69"/>
      <c r="AC160" s="69"/>
      <c r="AD160" s="69"/>
      <c r="AE160" s="69"/>
      <c r="AF160" s="69"/>
      <c r="AG160" s="69"/>
      <c r="AH160" s="69"/>
      <c r="AI160" s="69"/>
      <c r="AJ160" s="69"/>
      <c r="AK160" s="69"/>
      <c r="AL160" s="69"/>
      <c r="AM160" s="69"/>
      <c r="AN160" s="69"/>
      <c r="AO160" s="69"/>
      <c r="AP160" s="69"/>
      <c r="AQ160" s="69"/>
      <c r="AR160" s="69"/>
      <c r="AS160" s="69"/>
      <c r="AT160" s="69"/>
      <c r="AU160" s="69"/>
      <c r="AV160" s="69"/>
      <c r="AW160" s="69"/>
      <c r="AX160" s="69"/>
      <c r="AY160" s="69"/>
      <c r="AZ160" s="69"/>
      <c r="BA160" s="69"/>
      <c r="BB160" s="69"/>
      <c r="BC160" s="69"/>
      <c r="BD160" s="69"/>
      <c r="BE160" s="69"/>
      <c r="BF160" s="69"/>
      <c r="BG160" s="69"/>
      <c r="BH160" s="69"/>
    </row>
    <row r="161" spans="1:60" x14ac:dyDescent="0.25">
      <c r="A161" s="69"/>
      <c r="B161" s="69"/>
      <c r="C161" s="69"/>
      <c r="D161" s="69"/>
      <c r="E161" s="69"/>
      <c r="F161" s="69"/>
      <c r="G161" s="69"/>
      <c r="H161" s="69"/>
      <c r="I161" s="69"/>
      <c r="J161" s="69"/>
      <c r="K161" s="69"/>
      <c r="L161" s="69"/>
      <c r="M161" s="69"/>
      <c r="N161" s="69"/>
      <c r="O161" s="69"/>
      <c r="P161" s="69"/>
      <c r="Q161" s="69"/>
      <c r="R161" s="69"/>
      <c r="S161" s="69"/>
      <c r="T161" s="69"/>
      <c r="U161" s="69"/>
      <c r="V161" s="69"/>
      <c r="W161" s="69"/>
      <c r="X161" s="69"/>
      <c r="Y161" s="69"/>
      <c r="Z161" s="69"/>
      <c r="AA161" s="69"/>
      <c r="AB161" s="69"/>
      <c r="AC161" s="69"/>
      <c r="AD161" s="69"/>
      <c r="AE161" s="69"/>
      <c r="AF161" s="69"/>
      <c r="AG161" s="69"/>
      <c r="AH161" s="69"/>
      <c r="AI161" s="69"/>
      <c r="AJ161" s="69"/>
      <c r="AK161" s="69"/>
      <c r="AL161" s="69"/>
      <c r="AM161" s="69"/>
      <c r="AN161" s="69"/>
      <c r="AO161" s="69"/>
      <c r="AP161" s="69"/>
      <c r="AQ161" s="69"/>
      <c r="AR161" s="69"/>
      <c r="AS161" s="69"/>
      <c r="AT161" s="69"/>
      <c r="AU161" s="69"/>
      <c r="AV161" s="69"/>
      <c r="AW161" s="69"/>
      <c r="AX161" s="69"/>
      <c r="AY161" s="69"/>
      <c r="AZ161" s="69"/>
      <c r="BA161" s="69"/>
      <c r="BB161" s="69"/>
      <c r="BC161" s="69"/>
      <c r="BD161" s="69"/>
      <c r="BE161" s="69"/>
      <c r="BF161" s="69"/>
      <c r="BG161" s="69"/>
      <c r="BH161" s="69"/>
    </row>
    <row r="162" spans="1:60" x14ac:dyDescent="0.25">
      <c r="A162" s="69"/>
      <c r="B162" s="69"/>
      <c r="C162" s="69"/>
      <c r="D162" s="69"/>
      <c r="E162" s="69"/>
      <c r="F162" s="69"/>
      <c r="G162" s="69"/>
      <c r="H162" s="69"/>
      <c r="I162" s="69"/>
      <c r="J162" s="69"/>
      <c r="K162" s="69"/>
      <c r="L162" s="69"/>
      <c r="M162" s="69"/>
      <c r="N162" s="69"/>
      <c r="O162" s="69"/>
      <c r="P162" s="69"/>
      <c r="Q162" s="69"/>
      <c r="R162" s="69"/>
      <c r="S162" s="69"/>
      <c r="T162" s="69"/>
      <c r="U162" s="69"/>
      <c r="V162" s="69"/>
      <c r="W162" s="69"/>
      <c r="X162" s="69"/>
      <c r="Y162" s="69"/>
      <c r="Z162" s="69"/>
      <c r="AA162" s="69"/>
      <c r="AB162" s="69"/>
      <c r="AC162" s="69"/>
      <c r="AD162" s="69"/>
      <c r="AE162" s="69"/>
      <c r="AF162" s="69"/>
      <c r="AG162" s="69"/>
      <c r="AH162" s="69"/>
      <c r="AI162" s="69"/>
      <c r="AJ162" s="69"/>
      <c r="AK162" s="69"/>
      <c r="AL162" s="69"/>
      <c r="AM162" s="69"/>
      <c r="AN162" s="69"/>
      <c r="AO162" s="69"/>
      <c r="AP162" s="69"/>
      <c r="AQ162" s="69"/>
      <c r="AR162" s="69"/>
      <c r="AS162" s="69"/>
      <c r="AT162" s="69"/>
      <c r="AU162" s="69"/>
      <c r="AV162" s="69"/>
      <c r="AW162" s="69"/>
      <c r="AX162" s="69"/>
      <c r="AY162" s="69"/>
      <c r="AZ162" s="69"/>
      <c r="BA162" s="69"/>
      <c r="BB162" s="69"/>
      <c r="BC162" s="69"/>
      <c r="BD162" s="69"/>
      <c r="BE162" s="69"/>
      <c r="BF162" s="69"/>
      <c r="BG162" s="69"/>
      <c r="BH162" s="69"/>
    </row>
    <row r="163" spans="1:60" x14ac:dyDescent="0.25">
      <c r="A163" s="69"/>
      <c r="B163" s="69"/>
      <c r="C163" s="69"/>
      <c r="D163" s="69"/>
      <c r="E163" s="69"/>
      <c r="F163" s="69"/>
      <c r="G163" s="69"/>
      <c r="H163" s="69"/>
      <c r="I163" s="69"/>
      <c r="J163" s="69"/>
      <c r="K163" s="69"/>
      <c r="L163" s="69"/>
      <c r="M163" s="69"/>
      <c r="N163" s="69"/>
      <c r="O163" s="69"/>
      <c r="P163" s="69"/>
      <c r="Q163" s="69"/>
      <c r="R163" s="69"/>
      <c r="S163" s="69"/>
      <c r="T163" s="69"/>
      <c r="U163" s="69"/>
      <c r="V163" s="69"/>
      <c r="W163" s="69"/>
      <c r="X163" s="69"/>
      <c r="Y163" s="69"/>
      <c r="Z163" s="69"/>
      <c r="AA163" s="69"/>
      <c r="AB163" s="69"/>
      <c r="AC163" s="69"/>
      <c r="AD163" s="69"/>
      <c r="AE163" s="69"/>
      <c r="AF163" s="69"/>
      <c r="AG163" s="69"/>
      <c r="AH163" s="69"/>
      <c r="AI163" s="69"/>
      <c r="AJ163" s="69"/>
      <c r="AK163" s="69"/>
      <c r="AL163" s="69"/>
      <c r="AM163" s="69"/>
      <c r="AN163" s="69"/>
      <c r="AO163" s="69"/>
      <c r="AP163" s="69"/>
      <c r="AQ163" s="69"/>
      <c r="AR163" s="69"/>
      <c r="AS163" s="69"/>
      <c r="AT163" s="69"/>
      <c r="AU163" s="69"/>
      <c r="AV163" s="69"/>
      <c r="AW163" s="69"/>
      <c r="AX163" s="69"/>
      <c r="AY163" s="69"/>
      <c r="AZ163" s="69"/>
      <c r="BA163" s="69"/>
      <c r="BB163" s="69"/>
      <c r="BC163" s="69"/>
      <c r="BD163" s="69"/>
      <c r="BE163" s="69"/>
      <c r="BF163" s="69"/>
      <c r="BG163" s="69"/>
      <c r="BH163" s="69"/>
    </row>
    <row r="164" spans="1:60" x14ac:dyDescent="0.25">
      <c r="A164" s="69"/>
      <c r="B164" s="69"/>
      <c r="C164" s="69"/>
      <c r="D164" s="69"/>
      <c r="E164" s="69"/>
      <c r="F164" s="69"/>
      <c r="G164" s="69"/>
      <c r="H164" s="69"/>
      <c r="I164" s="69"/>
      <c r="J164" s="69"/>
      <c r="K164" s="69"/>
      <c r="L164" s="69"/>
      <c r="M164" s="69"/>
      <c r="N164" s="69"/>
      <c r="O164" s="69"/>
      <c r="P164" s="69"/>
      <c r="Q164" s="69"/>
      <c r="R164" s="69"/>
      <c r="S164" s="69"/>
      <c r="T164" s="69"/>
      <c r="U164" s="69"/>
      <c r="V164" s="69"/>
      <c r="W164" s="69"/>
      <c r="X164" s="69"/>
      <c r="Y164" s="69"/>
      <c r="Z164" s="69"/>
      <c r="AA164" s="69"/>
      <c r="AB164" s="69"/>
      <c r="AC164" s="69"/>
      <c r="AD164" s="69"/>
      <c r="AE164" s="69"/>
      <c r="AF164" s="69"/>
      <c r="AG164" s="69"/>
      <c r="AH164" s="69"/>
      <c r="AI164" s="69"/>
      <c r="AJ164" s="69"/>
      <c r="AK164" s="69"/>
      <c r="AL164" s="69"/>
      <c r="AM164" s="69"/>
      <c r="AN164" s="69"/>
      <c r="AO164" s="69"/>
      <c r="AP164" s="69"/>
      <c r="AQ164" s="69"/>
      <c r="AR164" s="69"/>
      <c r="AS164" s="69"/>
      <c r="AT164" s="69"/>
      <c r="AU164" s="69"/>
      <c r="AV164" s="69"/>
      <c r="AW164" s="69"/>
      <c r="AX164" s="69"/>
      <c r="AY164" s="69"/>
      <c r="AZ164" s="69"/>
      <c r="BA164" s="69"/>
      <c r="BB164" s="69"/>
      <c r="BC164" s="69"/>
      <c r="BD164" s="69"/>
      <c r="BE164" s="69"/>
      <c r="BF164" s="69"/>
      <c r="BG164" s="69"/>
      <c r="BH164" s="69"/>
    </row>
    <row r="165" spans="1:60" x14ac:dyDescent="0.25">
      <c r="A165" s="69"/>
      <c r="B165" s="69"/>
      <c r="C165" s="69"/>
      <c r="D165" s="69"/>
      <c r="E165" s="69"/>
      <c r="F165" s="69"/>
      <c r="G165" s="69"/>
      <c r="H165" s="69"/>
      <c r="I165" s="69"/>
      <c r="J165" s="69"/>
      <c r="K165" s="69"/>
      <c r="L165" s="69"/>
      <c r="M165" s="69"/>
      <c r="N165" s="69"/>
      <c r="O165" s="69"/>
      <c r="P165" s="69"/>
      <c r="Q165" s="69"/>
      <c r="R165" s="69"/>
      <c r="S165" s="69"/>
      <c r="T165" s="69"/>
      <c r="U165" s="69"/>
      <c r="V165" s="69"/>
      <c r="W165" s="69"/>
      <c r="X165" s="69"/>
      <c r="Y165" s="69"/>
      <c r="Z165" s="69"/>
      <c r="AA165" s="69"/>
      <c r="AB165" s="69"/>
      <c r="AC165" s="69"/>
      <c r="AD165" s="69"/>
      <c r="AE165" s="69"/>
      <c r="AF165" s="69"/>
      <c r="AG165" s="69"/>
      <c r="AH165" s="69"/>
      <c r="AI165" s="69"/>
      <c r="AJ165" s="69"/>
      <c r="AK165" s="69"/>
      <c r="AL165" s="69"/>
      <c r="AM165" s="69"/>
      <c r="AN165" s="69"/>
      <c r="AO165" s="69"/>
      <c r="AP165" s="69"/>
      <c r="AQ165" s="69"/>
      <c r="AR165" s="69"/>
      <c r="AS165" s="69"/>
      <c r="AT165" s="69"/>
      <c r="AU165" s="69"/>
      <c r="AV165" s="69"/>
      <c r="AW165" s="69"/>
      <c r="AX165" s="69"/>
      <c r="AY165" s="69"/>
      <c r="AZ165" s="69"/>
      <c r="BA165" s="69"/>
      <c r="BB165" s="69"/>
      <c r="BC165" s="69"/>
      <c r="BD165" s="69"/>
      <c r="BE165" s="69"/>
      <c r="BF165" s="69"/>
      <c r="BG165" s="69"/>
      <c r="BH165" s="69"/>
    </row>
    <row r="166" spans="1:60" x14ac:dyDescent="0.25">
      <c r="A166" s="69"/>
      <c r="B166" s="69"/>
      <c r="C166" s="69"/>
      <c r="D166" s="69"/>
      <c r="E166" s="69"/>
      <c r="F166" s="69"/>
      <c r="G166" s="69"/>
      <c r="H166" s="69"/>
      <c r="I166" s="69"/>
      <c r="J166" s="69"/>
      <c r="K166" s="69"/>
      <c r="L166" s="69"/>
      <c r="M166" s="69"/>
      <c r="N166" s="69"/>
      <c r="O166" s="69"/>
      <c r="P166" s="69"/>
      <c r="Q166" s="69"/>
      <c r="R166" s="69"/>
      <c r="S166" s="69"/>
      <c r="T166" s="69"/>
      <c r="U166" s="69"/>
      <c r="V166" s="69"/>
      <c r="W166" s="69"/>
      <c r="X166" s="69"/>
      <c r="Y166" s="69"/>
      <c r="Z166" s="69"/>
      <c r="AA166" s="69"/>
      <c r="AB166" s="69"/>
      <c r="AC166" s="69"/>
      <c r="AD166" s="69"/>
      <c r="AE166" s="69"/>
      <c r="AF166" s="69"/>
      <c r="AG166" s="69"/>
      <c r="AH166" s="69"/>
      <c r="AI166" s="69"/>
      <c r="AJ166" s="69"/>
      <c r="AK166" s="69"/>
      <c r="AL166" s="69"/>
      <c r="AM166" s="69"/>
      <c r="AN166" s="69"/>
      <c r="AO166" s="69"/>
      <c r="AP166" s="69"/>
      <c r="AQ166" s="69"/>
      <c r="AR166" s="69"/>
      <c r="AS166" s="69"/>
      <c r="AT166" s="69"/>
      <c r="AU166" s="69"/>
      <c r="AV166" s="69"/>
      <c r="AW166" s="69"/>
      <c r="AX166" s="69"/>
      <c r="AY166" s="69"/>
      <c r="AZ166" s="69"/>
      <c r="BA166" s="69"/>
      <c r="BB166" s="69"/>
      <c r="BC166" s="69"/>
      <c r="BD166" s="69"/>
      <c r="BE166" s="69"/>
      <c r="BF166" s="69"/>
      <c r="BG166" s="69"/>
      <c r="BH166" s="69"/>
    </row>
    <row r="167" spans="1:60" x14ac:dyDescent="0.25">
      <c r="A167" s="69"/>
      <c r="B167" s="69"/>
      <c r="C167" s="69"/>
      <c r="D167" s="69"/>
      <c r="E167" s="69"/>
      <c r="F167" s="69"/>
      <c r="G167" s="69"/>
      <c r="H167" s="69"/>
      <c r="I167" s="69"/>
      <c r="J167" s="69"/>
      <c r="K167" s="69"/>
      <c r="L167" s="69"/>
      <c r="M167" s="69"/>
      <c r="N167" s="69"/>
      <c r="O167" s="69"/>
      <c r="P167" s="69"/>
      <c r="Q167" s="69"/>
      <c r="R167" s="69"/>
      <c r="S167" s="69"/>
      <c r="T167" s="69"/>
      <c r="U167" s="69"/>
      <c r="V167" s="69"/>
      <c r="W167" s="69"/>
      <c r="X167" s="69"/>
      <c r="Y167" s="69"/>
      <c r="Z167" s="69"/>
      <c r="AA167" s="69"/>
      <c r="AB167" s="69"/>
      <c r="AC167" s="69"/>
      <c r="AD167" s="69"/>
      <c r="AE167" s="69"/>
      <c r="AF167" s="69"/>
      <c r="AG167" s="69"/>
      <c r="AH167" s="69"/>
      <c r="AI167" s="69"/>
      <c r="AJ167" s="69"/>
      <c r="AK167" s="69"/>
      <c r="AL167" s="69"/>
      <c r="AM167" s="69"/>
      <c r="AN167" s="69"/>
      <c r="AO167" s="69"/>
      <c r="AP167" s="69"/>
      <c r="AQ167" s="69"/>
      <c r="AR167" s="69"/>
      <c r="AS167" s="69"/>
      <c r="AT167" s="69"/>
      <c r="AU167" s="69"/>
      <c r="AV167" s="69"/>
      <c r="AW167" s="69"/>
      <c r="AX167" s="69"/>
      <c r="AY167" s="69"/>
      <c r="AZ167" s="69"/>
      <c r="BA167" s="69"/>
      <c r="BB167" s="69"/>
      <c r="BC167" s="69"/>
      <c r="BD167" s="69"/>
      <c r="BE167" s="69"/>
      <c r="BF167" s="69"/>
      <c r="BG167" s="69"/>
      <c r="BH167" s="69"/>
    </row>
    <row r="168" spans="1:60" x14ac:dyDescent="0.25">
      <c r="A168" s="69"/>
      <c r="B168" s="69"/>
      <c r="C168" s="69"/>
      <c r="D168" s="69"/>
      <c r="E168" s="69"/>
      <c r="F168" s="69"/>
      <c r="G168" s="69"/>
      <c r="H168" s="69"/>
      <c r="I168" s="69"/>
      <c r="J168" s="69"/>
      <c r="K168" s="69"/>
      <c r="L168" s="69"/>
      <c r="M168" s="69"/>
      <c r="N168" s="69"/>
      <c r="O168" s="69"/>
      <c r="P168" s="69"/>
      <c r="Q168" s="69"/>
      <c r="R168" s="69"/>
      <c r="S168" s="69"/>
      <c r="T168" s="69"/>
      <c r="U168" s="69"/>
      <c r="V168" s="69"/>
      <c r="W168" s="69"/>
      <c r="X168" s="69"/>
      <c r="Y168" s="69"/>
      <c r="Z168" s="69"/>
      <c r="AA168" s="69"/>
      <c r="AB168" s="69"/>
      <c r="AC168" s="69"/>
      <c r="AD168" s="69"/>
      <c r="AE168" s="69"/>
      <c r="AF168" s="69"/>
      <c r="AG168" s="69"/>
      <c r="AH168" s="69"/>
      <c r="AI168" s="69"/>
      <c r="AJ168" s="69"/>
      <c r="AK168" s="69"/>
      <c r="AL168" s="69"/>
      <c r="AM168" s="69"/>
      <c r="AN168" s="69"/>
      <c r="AO168" s="69"/>
      <c r="AP168" s="69"/>
      <c r="AQ168" s="69"/>
      <c r="AR168" s="69"/>
      <c r="AS168" s="69"/>
      <c r="AT168" s="69"/>
      <c r="AU168" s="69"/>
      <c r="AV168" s="69"/>
      <c r="AW168" s="69"/>
      <c r="AX168" s="69"/>
      <c r="AY168" s="69"/>
      <c r="AZ168" s="69"/>
      <c r="BA168" s="69"/>
      <c r="BB168" s="69"/>
      <c r="BC168" s="69"/>
      <c r="BD168" s="69"/>
      <c r="BE168" s="69"/>
      <c r="BF168" s="69"/>
      <c r="BG168" s="69"/>
      <c r="BH168" s="69"/>
    </row>
    <row r="169" spans="1:60" x14ac:dyDescent="0.25">
      <c r="A169" s="69"/>
      <c r="B169" s="69"/>
      <c r="C169" s="69"/>
      <c r="D169" s="69"/>
      <c r="E169" s="69"/>
      <c r="F169" s="69"/>
      <c r="G169" s="69"/>
      <c r="H169" s="69"/>
      <c r="I169" s="69"/>
      <c r="J169" s="69"/>
      <c r="K169" s="69"/>
      <c r="L169" s="69"/>
      <c r="M169" s="69"/>
      <c r="N169" s="69"/>
      <c r="O169" s="69"/>
      <c r="P169" s="69"/>
      <c r="Q169" s="69"/>
      <c r="R169" s="69"/>
      <c r="S169" s="69"/>
      <c r="T169" s="69"/>
      <c r="U169" s="69"/>
      <c r="V169" s="69"/>
      <c r="W169" s="69"/>
      <c r="X169" s="69"/>
      <c r="Y169" s="69"/>
      <c r="Z169" s="69"/>
      <c r="AA169" s="69"/>
      <c r="AB169" s="69"/>
      <c r="AC169" s="69"/>
      <c r="AD169" s="69"/>
      <c r="AE169" s="69"/>
      <c r="AF169" s="69"/>
      <c r="AG169" s="69"/>
      <c r="AH169" s="69"/>
      <c r="AI169" s="69"/>
      <c r="AJ169" s="69"/>
      <c r="AK169" s="69"/>
      <c r="AL169" s="69"/>
      <c r="AM169" s="69"/>
      <c r="AN169" s="69"/>
      <c r="AO169" s="69"/>
      <c r="AP169" s="69"/>
      <c r="AQ169" s="69"/>
      <c r="AR169" s="69"/>
      <c r="AS169" s="69"/>
      <c r="AT169" s="69"/>
      <c r="AU169" s="69"/>
      <c r="AV169" s="69"/>
      <c r="AW169" s="69"/>
      <c r="AX169" s="69"/>
      <c r="AY169" s="69"/>
      <c r="AZ169" s="69"/>
      <c r="BA169" s="69"/>
      <c r="BB169" s="69"/>
      <c r="BC169" s="69"/>
      <c r="BD169" s="69"/>
      <c r="BE169" s="69"/>
      <c r="BF169" s="69"/>
      <c r="BG169" s="69"/>
      <c r="BH169" s="69"/>
    </row>
    <row r="170" spans="1:60" x14ac:dyDescent="0.25">
      <c r="A170" s="69"/>
      <c r="B170" s="69"/>
      <c r="C170" s="69"/>
      <c r="D170" s="69"/>
      <c r="E170" s="69"/>
      <c r="F170" s="69"/>
      <c r="G170" s="69"/>
      <c r="H170" s="69"/>
      <c r="I170" s="69"/>
      <c r="J170" s="69"/>
      <c r="K170" s="69"/>
      <c r="L170" s="69"/>
      <c r="M170" s="69"/>
      <c r="N170" s="69"/>
      <c r="O170" s="69"/>
      <c r="P170" s="69"/>
      <c r="Q170" s="69"/>
      <c r="R170" s="69"/>
      <c r="S170" s="69"/>
      <c r="T170" s="69"/>
      <c r="U170" s="69"/>
      <c r="V170" s="69"/>
      <c r="W170" s="69"/>
      <c r="X170" s="69"/>
      <c r="Y170" s="69"/>
      <c r="Z170" s="69"/>
      <c r="AA170" s="69"/>
      <c r="AB170" s="69"/>
      <c r="AC170" s="69"/>
      <c r="AD170" s="69"/>
      <c r="AE170" s="69"/>
      <c r="AF170" s="69"/>
      <c r="AG170" s="69"/>
      <c r="AH170" s="69"/>
      <c r="AI170" s="69"/>
      <c r="AJ170" s="69"/>
      <c r="AK170" s="69"/>
      <c r="AL170" s="69"/>
      <c r="AM170" s="69"/>
      <c r="AN170" s="69"/>
      <c r="AO170" s="69"/>
      <c r="AP170" s="69"/>
      <c r="AQ170" s="69"/>
      <c r="AR170" s="69"/>
      <c r="AS170" s="69"/>
      <c r="AT170" s="69"/>
      <c r="AU170" s="69"/>
      <c r="AV170" s="69"/>
      <c r="AW170" s="69"/>
      <c r="AX170" s="69"/>
      <c r="AY170" s="69"/>
      <c r="AZ170" s="69"/>
      <c r="BA170" s="69"/>
      <c r="BB170" s="69"/>
      <c r="BC170" s="69"/>
      <c r="BD170" s="69"/>
      <c r="BE170" s="69"/>
      <c r="BF170" s="69"/>
      <c r="BG170" s="69"/>
      <c r="BH170" s="69"/>
    </row>
    <row r="171" spans="1:60" x14ac:dyDescent="0.25">
      <c r="A171" s="69"/>
      <c r="B171" s="69"/>
      <c r="C171" s="69"/>
      <c r="D171" s="69"/>
      <c r="E171" s="69"/>
      <c r="F171" s="69"/>
      <c r="G171" s="69"/>
      <c r="H171" s="69"/>
      <c r="I171" s="69"/>
      <c r="J171" s="69"/>
      <c r="K171" s="69"/>
      <c r="L171" s="69"/>
      <c r="M171" s="69"/>
      <c r="N171" s="69"/>
      <c r="O171" s="69"/>
      <c r="P171" s="69"/>
      <c r="Q171" s="69"/>
      <c r="R171" s="69"/>
      <c r="S171" s="69"/>
      <c r="T171" s="69"/>
      <c r="U171" s="69"/>
      <c r="V171" s="69"/>
      <c r="W171" s="69"/>
      <c r="X171" s="69"/>
      <c r="Y171" s="69"/>
      <c r="Z171" s="69"/>
      <c r="AA171" s="69"/>
      <c r="AB171" s="69"/>
      <c r="AC171" s="69"/>
      <c r="AD171" s="69"/>
      <c r="AE171" s="69"/>
      <c r="AF171" s="69"/>
      <c r="AG171" s="69"/>
      <c r="AH171" s="69"/>
      <c r="AI171" s="69"/>
      <c r="AJ171" s="69"/>
      <c r="AK171" s="69"/>
      <c r="AL171" s="69"/>
      <c r="AM171" s="69"/>
      <c r="AN171" s="69"/>
      <c r="AO171" s="69"/>
      <c r="AP171" s="69"/>
      <c r="AQ171" s="69"/>
      <c r="AR171" s="69"/>
      <c r="AS171" s="69"/>
      <c r="AT171" s="69"/>
      <c r="AU171" s="69"/>
      <c r="AV171" s="69"/>
      <c r="AW171" s="69"/>
      <c r="AX171" s="69"/>
      <c r="AY171" s="69"/>
      <c r="AZ171" s="69"/>
      <c r="BA171" s="69"/>
      <c r="BB171" s="69"/>
      <c r="BC171" s="69"/>
      <c r="BD171" s="69"/>
      <c r="BE171" s="69"/>
      <c r="BF171" s="69"/>
      <c r="BG171" s="69"/>
      <c r="BH171" s="69"/>
    </row>
    <row r="172" spans="1:60" x14ac:dyDescent="0.25">
      <c r="A172" s="69"/>
      <c r="B172" s="69"/>
      <c r="C172" s="69"/>
      <c r="D172" s="69"/>
      <c r="E172" s="69"/>
      <c r="F172" s="69"/>
      <c r="G172" s="69"/>
      <c r="H172" s="69"/>
      <c r="I172" s="69"/>
      <c r="J172" s="69"/>
      <c r="K172" s="69"/>
      <c r="L172" s="69"/>
      <c r="M172" s="69"/>
      <c r="N172" s="69"/>
      <c r="O172" s="69"/>
      <c r="P172" s="69"/>
      <c r="Q172" s="69"/>
      <c r="R172" s="69"/>
      <c r="S172" s="69"/>
      <c r="T172" s="69"/>
      <c r="U172" s="69"/>
      <c r="V172" s="69"/>
      <c r="W172" s="69"/>
      <c r="X172" s="69"/>
      <c r="Y172" s="69"/>
      <c r="Z172" s="69"/>
      <c r="AA172" s="69"/>
      <c r="AB172" s="69"/>
      <c r="AC172" s="69"/>
      <c r="AD172" s="69"/>
      <c r="AE172" s="69"/>
      <c r="AF172" s="69"/>
      <c r="AG172" s="69"/>
      <c r="AH172" s="69"/>
      <c r="AI172" s="69"/>
      <c r="AJ172" s="69"/>
      <c r="AK172" s="69"/>
      <c r="AL172" s="69"/>
      <c r="AM172" s="69"/>
      <c r="AN172" s="69"/>
      <c r="AO172" s="69"/>
      <c r="AP172" s="69"/>
      <c r="AQ172" s="69"/>
      <c r="AR172" s="69"/>
      <c r="AS172" s="69"/>
      <c r="AT172" s="69"/>
      <c r="AU172" s="69"/>
      <c r="AV172" s="69"/>
      <c r="AW172" s="69"/>
      <c r="AX172" s="69"/>
      <c r="AY172" s="69"/>
      <c r="AZ172" s="69"/>
      <c r="BA172" s="69"/>
      <c r="BB172" s="69"/>
      <c r="BC172" s="69"/>
      <c r="BD172" s="69"/>
      <c r="BE172" s="69"/>
      <c r="BF172" s="69"/>
      <c r="BG172" s="69"/>
      <c r="BH172" s="69"/>
    </row>
    <row r="173" spans="1:60" x14ac:dyDescent="0.25">
      <c r="A173" s="69"/>
      <c r="B173" s="69"/>
      <c r="C173" s="69"/>
      <c r="D173" s="69"/>
      <c r="E173" s="69"/>
      <c r="F173" s="69"/>
      <c r="G173" s="69"/>
      <c r="H173" s="69"/>
      <c r="I173" s="69"/>
      <c r="J173" s="69"/>
      <c r="K173" s="69"/>
      <c r="L173" s="69"/>
      <c r="M173" s="69"/>
      <c r="N173" s="69"/>
      <c r="O173" s="69"/>
      <c r="P173" s="69"/>
      <c r="Q173" s="69"/>
      <c r="R173" s="69"/>
      <c r="S173" s="69"/>
      <c r="T173" s="69"/>
      <c r="U173" s="69"/>
      <c r="V173" s="69"/>
      <c r="W173" s="69"/>
      <c r="X173" s="69"/>
      <c r="Y173" s="69"/>
      <c r="Z173" s="69"/>
      <c r="AA173" s="69"/>
      <c r="AB173" s="69"/>
      <c r="AC173" s="69"/>
      <c r="AD173" s="69"/>
      <c r="AE173" s="69"/>
      <c r="AF173" s="69"/>
      <c r="AG173" s="69"/>
      <c r="AH173" s="69"/>
      <c r="AI173" s="69"/>
      <c r="AJ173" s="69"/>
      <c r="AK173" s="69"/>
      <c r="AL173" s="69"/>
      <c r="AM173" s="69"/>
      <c r="AN173" s="69"/>
      <c r="AO173" s="69"/>
      <c r="AP173" s="69"/>
      <c r="AQ173" s="69"/>
      <c r="AR173" s="69"/>
      <c r="AS173" s="69"/>
      <c r="AT173" s="69"/>
      <c r="AU173" s="69"/>
      <c r="AV173" s="69"/>
      <c r="AW173" s="69"/>
      <c r="AX173" s="69"/>
      <c r="AY173" s="69"/>
      <c r="AZ173" s="69"/>
      <c r="BA173" s="69"/>
      <c r="BB173" s="69"/>
      <c r="BC173" s="69"/>
      <c r="BD173" s="69"/>
      <c r="BE173" s="69"/>
      <c r="BF173" s="69"/>
      <c r="BG173" s="69"/>
      <c r="BH173" s="69"/>
    </row>
    <row r="174" spans="1:60" x14ac:dyDescent="0.25">
      <c r="A174" s="69"/>
      <c r="B174" s="69"/>
      <c r="C174" s="69"/>
      <c r="D174" s="69"/>
      <c r="E174" s="69"/>
      <c r="F174" s="69"/>
      <c r="G174" s="69"/>
      <c r="H174" s="69"/>
      <c r="I174" s="69"/>
      <c r="J174" s="69"/>
      <c r="K174" s="69"/>
      <c r="L174" s="69"/>
      <c r="M174" s="69"/>
      <c r="N174" s="69"/>
      <c r="O174" s="69"/>
      <c r="P174" s="69"/>
      <c r="Q174" s="69"/>
      <c r="R174" s="69"/>
      <c r="S174" s="69"/>
      <c r="T174" s="69"/>
      <c r="U174" s="69"/>
      <c r="V174" s="69"/>
      <c r="W174" s="69"/>
      <c r="X174" s="69"/>
      <c r="Y174" s="69"/>
      <c r="Z174" s="69"/>
      <c r="AA174" s="69"/>
      <c r="AB174" s="69"/>
      <c r="AC174" s="69"/>
      <c r="AD174" s="69"/>
      <c r="AE174" s="69"/>
      <c r="AF174" s="69"/>
      <c r="AG174" s="69"/>
      <c r="AH174" s="69"/>
      <c r="AI174" s="69"/>
      <c r="AJ174" s="69"/>
      <c r="AK174" s="69"/>
      <c r="AL174" s="69"/>
      <c r="AM174" s="69"/>
      <c r="AN174" s="69"/>
      <c r="AO174" s="69"/>
      <c r="AP174" s="69"/>
      <c r="AQ174" s="69"/>
      <c r="AR174" s="69"/>
      <c r="AS174" s="69"/>
      <c r="AT174" s="69"/>
      <c r="AU174" s="69"/>
      <c r="AV174" s="69"/>
      <c r="AW174" s="69"/>
      <c r="AX174" s="69"/>
      <c r="AY174" s="69"/>
      <c r="AZ174" s="69"/>
      <c r="BA174" s="69"/>
      <c r="BB174" s="69"/>
      <c r="BC174" s="69"/>
      <c r="BD174" s="69"/>
      <c r="BE174" s="69"/>
      <c r="BF174" s="69"/>
      <c r="BG174" s="69"/>
      <c r="BH174" s="69"/>
    </row>
    <row r="175" spans="1:60" x14ac:dyDescent="0.25">
      <c r="A175" s="69"/>
      <c r="B175" s="69"/>
      <c r="C175" s="69"/>
      <c r="D175" s="69"/>
      <c r="E175" s="69"/>
      <c r="F175" s="69"/>
      <c r="G175" s="69"/>
      <c r="H175" s="69"/>
      <c r="I175" s="69"/>
      <c r="J175" s="69"/>
      <c r="K175" s="69"/>
      <c r="L175" s="69"/>
      <c r="M175" s="69"/>
      <c r="N175" s="69"/>
      <c r="O175" s="69"/>
      <c r="P175" s="69"/>
      <c r="Q175" s="69"/>
      <c r="R175" s="69"/>
      <c r="S175" s="69"/>
      <c r="T175" s="69"/>
      <c r="U175" s="69"/>
      <c r="V175" s="69"/>
      <c r="W175" s="69"/>
      <c r="X175" s="69"/>
      <c r="Y175" s="69"/>
      <c r="Z175" s="69"/>
      <c r="AA175" s="69"/>
      <c r="AB175" s="69"/>
      <c r="AC175" s="69"/>
      <c r="AD175" s="69"/>
      <c r="AE175" s="69"/>
      <c r="AF175" s="69"/>
      <c r="AG175" s="69"/>
      <c r="AH175" s="69"/>
      <c r="AI175" s="69"/>
      <c r="AJ175" s="69"/>
      <c r="AK175" s="69"/>
      <c r="AL175" s="69"/>
      <c r="AM175" s="69"/>
      <c r="AN175" s="69"/>
      <c r="AO175" s="69"/>
      <c r="AP175" s="69"/>
      <c r="AQ175" s="69"/>
      <c r="AR175" s="69"/>
      <c r="AS175" s="69"/>
      <c r="AT175" s="69"/>
      <c r="AU175" s="69"/>
      <c r="AV175" s="69"/>
      <c r="AW175" s="69"/>
      <c r="AX175" s="69"/>
      <c r="AY175" s="69"/>
      <c r="AZ175" s="69"/>
      <c r="BA175" s="69"/>
      <c r="BB175" s="69"/>
      <c r="BC175" s="69"/>
      <c r="BD175" s="69"/>
      <c r="BE175" s="69"/>
      <c r="BF175" s="69"/>
      <c r="BG175" s="69"/>
      <c r="BH175" s="69"/>
    </row>
    <row r="176" spans="1:60" x14ac:dyDescent="0.25">
      <c r="A176" s="69"/>
      <c r="B176" s="69"/>
      <c r="C176" s="69"/>
      <c r="D176" s="69"/>
      <c r="E176" s="69"/>
      <c r="F176" s="69"/>
      <c r="G176" s="69"/>
      <c r="H176" s="69"/>
      <c r="I176" s="69"/>
      <c r="J176" s="69"/>
      <c r="K176" s="69"/>
      <c r="L176" s="69"/>
      <c r="M176" s="69"/>
      <c r="N176" s="69"/>
      <c r="O176" s="69"/>
      <c r="P176" s="69"/>
      <c r="Q176" s="69"/>
      <c r="R176" s="69"/>
      <c r="S176" s="69"/>
      <c r="T176" s="69"/>
      <c r="U176" s="69"/>
      <c r="V176" s="69"/>
      <c r="W176" s="69"/>
      <c r="X176" s="69"/>
      <c r="Y176" s="69"/>
      <c r="Z176" s="69"/>
      <c r="AA176" s="69"/>
      <c r="AB176" s="69"/>
      <c r="AC176" s="69"/>
      <c r="AD176" s="69"/>
      <c r="AE176" s="69"/>
      <c r="AF176" s="69"/>
      <c r="AG176" s="69"/>
      <c r="AH176" s="69"/>
      <c r="AI176" s="69"/>
      <c r="AJ176" s="69"/>
      <c r="AK176" s="69"/>
      <c r="AL176" s="69"/>
      <c r="AM176" s="69"/>
      <c r="AN176" s="69"/>
      <c r="AO176" s="69"/>
      <c r="AP176" s="69"/>
      <c r="AQ176" s="69"/>
      <c r="AR176" s="69"/>
      <c r="AS176" s="69"/>
      <c r="AT176" s="69"/>
      <c r="AU176" s="69"/>
      <c r="AV176" s="69"/>
      <c r="AW176" s="69"/>
      <c r="AX176" s="69"/>
      <c r="AY176" s="69"/>
      <c r="AZ176" s="69"/>
      <c r="BA176" s="69"/>
      <c r="BB176" s="69"/>
      <c r="BC176" s="69"/>
      <c r="BD176" s="69"/>
      <c r="BE176" s="69"/>
      <c r="BF176" s="69"/>
      <c r="BG176" s="69"/>
      <c r="BH176" s="69"/>
    </row>
    <row r="177" spans="1:60" x14ac:dyDescent="0.25">
      <c r="A177" s="69"/>
      <c r="B177" s="69"/>
      <c r="C177" s="69"/>
      <c r="D177" s="69"/>
      <c r="E177" s="69"/>
      <c r="F177" s="69"/>
      <c r="G177" s="69"/>
      <c r="H177" s="69"/>
      <c r="I177" s="69"/>
      <c r="J177" s="69"/>
      <c r="K177" s="69"/>
      <c r="L177" s="69"/>
      <c r="M177" s="69"/>
      <c r="N177" s="69"/>
      <c r="O177" s="69"/>
      <c r="P177" s="69"/>
      <c r="Q177" s="69"/>
      <c r="R177" s="69"/>
      <c r="S177" s="69"/>
      <c r="T177" s="69"/>
      <c r="U177" s="69"/>
      <c r="V177" s="69"/>
      <c r="W177" s="69"/>
      <c r="X177" s="69"/>
      <c r="Y177" s="69"/>
      <c r="Z177" s="69"/>
      <c r="AA177" s="69"/>
      <c r="AB177" s="69"/>
      <c r="AC177" s="69"/>
      <c r="AD177" s="69"/>
      <c r="AE177" s="69"/>
      <c r="AF177" s="69"/>
      <c r="AG177" s="69"/>
      <c r="AH177" s="69"/>
      <c r="AI177" s="69"/>
      <c r="AJ177" s="69"/>
      <c r="AK177" s="69"/>
      <c r="AL177" s="69"/>
      <c r="AM177" s="69"/>
      <c r="AN177" s="69"/>
      <c r="AO177" s="69"/>
      <c r="AP177" s="69"/>
      <c r="AQ177" s="69"/>
      <c r="AR177" s="69"/>
      <c r="AS177" s="69"/>
      <c r="AT177" s="69"/>
      <c r="AU177" s="69"/>
      <c r="AV177" s="69"/>
      <c r="AW177" s="69"/>
      <c r="AX177" s="69"/>
      <c r="AY177" s="69"/>
      <c r="AZ177" s="69"/>
      <c r="BA177" s="69"/>
      <c r="BB177" s="69"/>
      <c r="BC177" s="69"/>
      <c r="BD177" s="69"/>
      <c r="BE177" s="69"/>
      <c r="BF177" s="69"/>
      <c r="BG177" s="69"/>
      <c r="BH177" s="69"/>
    </row>
    <row r="178" spans="1:60" x14ac:dyDescent="0.25">
      <c r="A178" s="69"/>
      <c r="B178" s="69"/>
      <c r="C178" s="69"/>
      <c r="D178" s="69"/>
      <c r="E178" s="69"/>
      <c r="F178" s="69"/>
      <c r="G178" s="69"/>
      <c r="H178" s="69"/>
      <c r="I178" s="69"/>
      <c r="J178" s="69"/>
      <c r="K178" s="69"/>
      <c r="L178" s="69"/>
      <c r="M178" s="69"/>
      <c r="N178" s="69"/>
      <c r="O178" s="69"/>
      <c r="P178" s="69"/>
      <c r="Q178" s="69"/>
      <c r="R178" s="69"/>
      <c r="S178" s="69"/>
      <c r="T178" s="69"/>
      <c r="U178" s="69"/>
      <c r="V178" s="69"/>
      <c r="W178" s="69"/>
      <c r="X178" s="69"/>
      <c r="Y178" s="69"/>
      <c r="Z178" s="69"/>
      <c r="AA178" s="69"/>
      <c r="AB178" s="69"/>
      <c r="AC178" s="69"/>
      <c r="AD178" s="69"/>
      <c r="AE178" s="69"/>
      <c r="AF178" s="69"/>
      <c r="AG178" s="69"/>
      <c r="AH178" s="69"/>
      <c r="AI178" s="69"/>
      <c r="AJ178" s="69"/>
      <c r="AK178" s="69"/>
      <c r="AL178" s="69"/>
      <c r="AM178" s="69"/>
      <c r="AN178" s="69"/>
      <c r="AO178" s="69"/>
      <c r="AP178" s="69"/>
      <c r="AQ178" s="69"/>
      <c r="AR178" s="69"/>
      <c r="AS178" s="69"/>
      <c r="AT178" s="69"/>
      <c r="AU178" s="69"/>
      <c r="AV178" s="69"/>
      <c r="AW178" s="69"/>
      <c r="AX178" s="69"/>
      <c r="AY178" s="69"/>
      <c r="AZ178" s="69"/>
      <c r="BA178" s="69"/>
      <c r="BB178" s="69"/>
      <c r="BC178" s="69"/>
      <c r="BD178" s="69"/>
      <c r="BE178" s="69"/>
      <c r="BF178" s="69"/>
      <c r="BG178" s="69"/>
      <c r="BH178" s="69"/>
    </row>
    <row r="179" spans="1:60" x14ac:dyDescent="0.25">
      <c r="A179" s="69"/>
      <c r="B179" s="69"/>
      <c r="C179" s="69"/>
      <c r="D179" s="69"/>
      <c r="E179" s="69"/>
      <c r="F179" s="69"/>
      <c r="G179" s="69"/>
      <c r="H179" s="69"/>
      <c r="I179" s="69"/>
      <c r="J179" s="69"/>
      <c r="K179" s="69"/>
      <c r="L179" s="69"/>
      <c r="M179" s="69"/>
      <c r="N179" s="69"/>
      <c r="O179" s="69"/>
      <c r="P179" s="69"/>
      <c r="Q179" s="69"/>
      <c r="R179" s="69"/>
      <c r="S179" s="69"/>
      <c r="T179" s="69"/>
      <c r="U179" s="69"/>
      <c r="V179" s="69"/>
      <c r="W179" s="69"/>
      <c r="X179" s="69"/>
      <c r="Y179" s="69"/>
      <c r="Z179" s="69"/>
      <c r="AA179" s="69"/>
      <c r="AB179" s="69"/>
      <c r="AC179" s="69"/>
      <c r="AD179" s="69"/>
      <c r="AE179" s="69"/>
      <c r="AF179" s="69"/>
      <c r="AG179" s="69"/>
      <c r="AH179" s="69"/>
      <c r="AI179" s="69"/>
      <c r="AJ179" s="69"/>
      <c r="AK179" s="69"/>
      <c r="AL179" s="69"/>
      <c r="AM179" s="69"/>
      <c r="AN179" s="69"/>
      <c r="AO179" s="69"/>
      <c r="AP179" s="69"/>
      <c r="AQ179" s="69"/>
      <c r="AR179" s="69"/>
      <c r="AS179" s="69"/>
      <c r="AT179" s="69"/>
      <c r="AU179" s="69"/>
      <c r="AV179" s="69"/>
      <c r="AW179" s="69"/>
      <c r="AX179" s="69"/>
      <c r="AY179" s="69"/>
      <c r="AZ179" s="69"/>
      <c r="BA179" s="69"/>
      <c r="BB179" s="69"/>
      <c r="BC179" s="69"/>
      <c r="BD179" s="69"/>
      <c r="BE179" s="69"/>
      <c r="BF179" s="69"/>
      <c r="BG179" s="69"/>
      <c r="BH179" s="69"/>
    </row>
    <row r="180" spans="1:60" x14ac:dyDescent="0.25">
      <c r="A180" s="69"/>
      <c r="B180" s="69"/>
      <c r="C180" s="69"/>
      <c r="D180" s="69"/>
      <c r="E180" s="69"/>
      <c r="F180" s="69"/>
      <c r="G180" s="69"/>
      <c r="H180" s="69"/>
      <c r="I180" s="69"/>
      <c r="J180" s="69"/>
      <c r="K180" s="69"/>
      <c r="L180" s="69"/>
      <c r="M180" s="69"/>
      <c r="N180" s="69"/>
      <c r="O180" s="69"/>
      <c r="P180" s="69"/>
      <c r="Q180" s="69"/>
      <c r="R180" s="69"/>
      <c r="S180" s="69"/>
      <c r="T180" s="69"/>
      <c r="U180" s="69"/>
      <c r="V180" s="69"/>
      <c r="W180" s="69"/>
      <c r="X180" s="69"/>
      <c r="Y180" s="69"/>
      <c r="Z180" s="69"/>
      <c r="AA180" s="69"/>
      <c r="AB180" s="69"/>
      <c r="AC180" s="69"/>
      <c r="AD180" s="69"/>
      <c r="AE180" s="69"/>
      <c r="AF180" s="69"/>
      <c r="AG180" s="69"/>
      <c r="AH180" s="69"/>
      <c r="AI180" s="69"/>
      <c r="AJ180" s="69"/>
      <c r="AK180" s="69"/>
      <c r="AL180" s="69"/>
      <c r="AM180" s="69"/>
      <c r="AN180" s="69"/>
      <c r="AO180" s="69"/>
      <c r="AP180" s="69"/>
      <c r="AQ180" s="69"/>
      <c r="AR180" s="69"/>
      <c r="AS180" s="69"/>
      <c r="AT180" s="69"/>
      <c r="AU180" s="69"/>
      <c r="AV180" s="69"/>
      <c r="AW180" s="69"/>
      <c r="AX180" s="69"/>
      <c r="AY180" s="69"/>
      <c r="AZ180" s="69"/>
      <c r="BA180" s="69"/>
      <c r="BB180" s="69"/>
      <c r="BC180" s="69"/>
      <c r="BD180" s="69"/>
      <c r="BE180" s="69"/>
      <c r="BF180" s="69"/>
      <c r="BG180" s="69"/>
      <c r="BH180" s="69"/>
    </row>
    <row r="181" spans="1:60" x14ac:dyDescent="0.25">
      <c r="A181" s="69"/>
      <c r="B181" s="69"/>
      <c r="C181" s="69"/>
      <c r="D181" s="69"/>
      <c r="E181" s="69"/>
      <c r="F181" s="69"/>
      <c r="G181" s="69"/>
      <c r="H181" s="69"/>
      <c r="I181" s="69"/>
      <c r="J181" s="69"/>
      <c r="K181" s="69"/>
      <c r="L181" s="69"/>
      <c r="M181" s="69"/>
      <c r="N181" s="69"/>
      <c r="O181" s="69"/>
      <c r="P181" s="69"/>
      <c r="Q181" s="69"/>
      <c r="R181" s="69"/>
      <c r="S181" s="69"/>
      <c r="T181" s="69"/>
      <c r="U181" s="69"/>
      <c r="V181" s="69"/>
      <c r="W181" s="69"/>
      <c r="X181" s="69"/>
      <c r="Y181" s="69"/>
      <c r="Z181" s="69"/>
      <c r="AA181" s="69"/>
      <c r="AB181" s="69"/>
      <c r="AC181" s="69"/>
      <c r="AD181" s="69"/>
      <c r="AE181" s="69"/>
      <c r="AF181" s="69"/>
      <c r="AG181" s="69"/>
      <c r="AH181" s="69"/>
      <c r="AI181" s="69"/>
      <c r="AJ181" s="69"/>
      <c r="AK181" s="69"/>
      <c r="AL181" s="69"/>
      <c r="AM181" s="69"/>
      <c r="AN181" s="69"/>
      <c r="AO181" s="69"/>
      <c r="AP181" s="69"/>
      <c r="AQ181" s="69"/>
      <c r="AR181" s="69"/>
      <c r="AS181" s="69"/>
      <c r="AT181" s="69"/>
      <c r="AU181" s="69"/>
      <c r="AV181" s="69"/>
      <c r="AW181" s="69"/>
      <c r="AX181" s="69"/>
      <c r="AY181" s="69"/>
      <c r="AZ181" s="69"/>
      <c r="BA181" s="69"/>
      <c r="BB181" s="69"/>
      <c r="BC181" s="69"/>
      <c r="BD181" s="69"/>
      <c r="BE181" s="69"/>
      <c r="BF181" s="69"/>
      <c r="BG181" s="69"/>
      <c r="BH181" s="69"/>
    </row>
    <row r="182" spans="1:60" x14ac:dyDescent="0.25">
      <c r="A182" s="69"/>
      <c r="B182" s="69"/>
      <c r="C182" s="69"/>
      <c r="D182" s="69"/>
      <c r="E182" s="69"/>
      <c r="F182" s="69"/>
      <c r="G182" s="69"/>
      <c r="H182" s="69"/>
      <c r="I182" s="69"/>
      <c r="J182" s="69"/>
      <c r="K182" s="69"/>
      <c r="L182" s="69"/>
      <c r="M182" s="69"/>
      <c r="N182" s="69"/>
      <c r="O182" s="69"/>
      <c r="P182" s="69"/>
      <c r="Q182" s="69"/>
      <c r="R182" s="69"/>
      <c r="S182" s="69"/>
      <c r="T182" s="69"/>
      <c r="U182" s="69"/>
      <c r="V182" s="69"/>
      <c r="W182" s="69"/>
      <c r="X182" s="69"/>
      <c r="Y182" s="69"/>
      <c r="Z182" s="69"/>
      <c r="AA182" s="69"/>
      <c r="AB182" s="69"/>
      <c r="AC182" s="69"/>
      <c r="AD182" s="69"/>
      <c r="AE182" s="69"/>
      <c r="AF182" s="69"/>
      <c r="AG182" s="69"/>
      <c r="AH182" s="69"/>
      <c r="AI182" s="69"/>
      <c r="AJ182" s="69"/>
      <c r="AK182" s="69"/>
      <c r="AL182" s="69"/>
      <c r="AM182" s="69"/>
      <c r="AN182" s="69"/>
      <c r="AO182" s="69"/>
      <c r="AP182" s="69"/>
      <c r="AQ182" s="69"/>
      <c r="AR182" s="69"/>
      <c r="AS182" s="69"/>
      <c r="AT182" s="69"/>
      <c r="AU182" s="69"/>
      <c r="AV182" s="69"/>
      <c r="AW182" s="69"/>
      <c r="AX182" s="69"/>
      <c r="AY182" s="69"/>
      <c r="AZ182" s="69"/>
      <c r="BA182" s="69"/>
      <c r="BB182" s="69"/>
      <c r="BC182" s="69"/>
      <c r="BD182" s="69"/>
      <c r="BE182" s="69"/>
      <c r="BF182" s="69"/>
      <c r="BG182" s="69"/>
      <c r="BH182" s="69"/>
    </row>
    <row r="183" spans="1:60" x14ac:dyDescent="0.25">
      <c r="A183" s="69"/>
      <c r="B183" s="69"/>
      <c r="C183" s="69"/>
      <c r="D183" s="69"/>
      <c r="E183" s="69"/>
      <c r="F183" s="69"/>
      <c r="G183" s="69"/>
      <c r="H183" s="69"/>
      <c r="I183" s="69"/>
      <c r="J183" s="69"/>
      <c r="K183" s="69"/>
      <c r="L183" s="69"/>
      <c r="M183" s="69"/>
      <c r="N183" s="69"/>
      <c r="O183" s="69"/>
      <c r="P183" s="69"/>
      <c r="Q183" s="69"/>
      <c r="R183" s="69"/>
      <c r="S183" s="69"/>
      <c r="T183" s="69"/>
      <c r="U183" s="69"/>
      <c r="V183" s="69"/>
      <c r="W183" s="69"/>
      <c r="X183" s="69"/>
      <c r="Y183" s="69"/>
      <c r="Z183" s="69"/>
      <c r="AA183" s="69"/>
      <c r="AB183" s="69"/>
      <c r="AC183" s="69"/>
      <c r="AD183" s="69"/>
      <c r="AE183" s="69"/>
      <c r="AF183" s="69"/>
      <c r="AG183" s="69"/>
      <c r="AH183" s="69"/>
      <c r="AI183" s="69"/>
      <c r="AJ183" s="69"/>
      <c r="AK183" s="69"/>
      <c r="AL183" s="69"/>
      <c r="AM183" s="69"/>
      <c r="AN183" s="69"/>
      <c r="AO183" s="69"/>
      <c r="AP183" s="69"/>
      <c r="AQ183" s="69"/>
      <c r="AR183" s="69"/>
      <c r="AS183" s="69"/>
      <c r="AT183" s="69"/>
      <c r="AU183" s="69"/>
      <c r="AV183" s="69"/>
      <c r="AW183" s="69"/>
      <c r="AX183" s="69"/>
      <c r="AY183" s="69"/>
      <c r="AZ183" s="69"/>
      <c r="BA183" s="69"/>
      <c r="BB183" s="69"/>
      <c r="BC183" s="69"/>
      <c r="BD183" s="69"/>
      <c r="BE183" s="69"/>
      <c r="BF183" s="69"/>
      <c r="BG183" s="69"/>
      <c r="BH183" s="69"/>
    </row>
    <row r="184" spans="1:60" x14ac:dyDescent="0.25">
      <c r="A184" s="69"/>
      <c r="B184" s="69"/>
      <c r="C184" s="69"/>
      <c r="D184" s="69"/>
      <c r="E184" s="69"/>
      <c r="F184" s="69"/>
      <c r="G184" s="69"/>
      <c r="H184" s="69"/>
      <c r="I184" s="69"/>
      <c r="J184" s="69"/>
      <c r="K184" s="69"/>
      <c r="L184" s="69"/>
      <c r="M184" s="69"/>
      <c r="N184" s="69"/>
      <c r="O184" s="69"/>
      <c r="P184" s="69"/>
      <c r="Q184" s="69"/>
      <c r="R184" s="69"/>
      <c r="S184" s="69"/>
      <c r="T184" s="69"/>
      <c r="U184" s="69"/>
      <c r="V184" s="69"/>
      <c r="W184" s="69"/>
      <c r="X184" s="69"/>
      <c r="Y184" s="69"/>
      <c r="Z184" s="69"/>
      <c r="AA184" s="69"/>
      <c r="AB184" s="69"/>
      <c r="AC184" s="69"/>
      <c r="AD184" s="69"/>
      <c r="AE184" s="69"/>
      <c r="AF184" s="69"/>
      <c r="AG184" s="69"/>
      <c r="AH184" s="69"/>
      <c r="AI184" s="69"/>
      <c r="AJ184" s="69"/>
      <c r="AK184" s="69"/>
      <c r="AL184" s="69"/>
      <c r="AM184" s="69"/>
      <c r="AN184" s="69"/>
      <c r="AO184" s="69"/>
      <c r="AP184" s="69"/>
      <c r="AQ184" s="69"/>
      <c r="AR184" s="69"/>
      <c r="AS184" s="69"/>
      <c r="AT184" s="69"/>
      <c r="AU184" s="69"/>
      <c r="AV184" s="69"/>
      <c r="AW184" s="69"/>
      <c r="AX184" s="69"/>
      <c r="AY184" s="69"/>
      <c r="AZ184" s="69"/>
      <c r="BA184" s="69"/>
      <c r="BB184" s="69"/>
      <c r="BC184" s="69"/>
      <c r="BD184" s="69"/>
      <c r="BE184" s="69"/>
      <c r="BF184" s="69"/>
      <c r="BG184" s="69"/>
      <c r="BH184" s="69"/>
    </row>
    <row r="185" spans="1:60" x14ac:dyDescent="0.25">
      <c r="A185" s="69"/>
      <c r="B185" s="69"/>
      <c r="C185" s="69"/>
      <c r="D185" s="69"/>
      <c r="E185" s="69"/>
      <c r="F185" s="69"/>
      <c r="G185" s="69"/>
      <c r="H185" s="69"/>
      <c r="I185" s="69"/>
      <c r="J185" s="69"/>
      <c r="K185" s="69"/>
      <c r="L185" s="69"/>
      <c r="M185" s="69"/>
      <c r="N185" s="69"/>
      <c r="O185" s="69"/>
      <c r="P185" s="69"/>
      <c r="Q185" s="69"/>
      <c r="R185" s="69"/>
      <c r="S185" s="69"/>
      <c r="T185" s="69"/>
      <c r="U185" s="69"/>
      <c r="V185" s="69"/>
      <c r="W185" s="69"/>
      <c r="X185" s="69"/>
      <c r="Y185" s="69"/>
      <c r="Z185" s="69"/>
      <c r="AA185" s="69"/>
      <c r="AB185" s="69"/>
      <c r="AC185" s="69"/>
      <c r="AD185" s="69"/>
      <c r="AE185" s="69"/>
      <c r="AF185" s="69"/>
      <c r="AG185" s="69"/>
      <c r="AH185" s="69"/>
      <c r="AI185" s="69"/>
      <c r="AJ185" s="69"/>
      <c r="AK185" s="69"/>
      <c r="AL185" s="69"/>
      <c r="AM185" s="69"/>
      <c r="AN185" s="69"/>
      <c r="AO185" s="69"/>
      <c r="AP185" s="69"/>
      <c r="AQ185" s="69"/>
      <c r="AR185" s="69"/>
      <c r="AS185" s="69"/>
      <c r="AT185" s="69"/>
      <c r="AU185" s="69"/>
      <c r="AV185" s="69"/>
      <c r="AW185" s="69"/>
      <c r="AX185" s="69"/>
      <c r="AY185" s="69"/>
      <c r="AZ185" s="69"/>
      <c r="BA185" s="69"/>
      <c r="BB185" s="69"/>
      <c r="BC185" s="69"/>
      <c r="BD185" s="69"/>
      <c r="BE185" s="69"/>
      <c r="BF185" s="69"/>
      <c r="BG185" s="69"/>
      <c r="BH185" s="69"/>
    </row>
    <row r="186" spans="1:60" x14ac:dyDescent="0.25">
      <c r="A186" s="69"/>
      <c r="B186" s="69"/>
      <c r="C186" s="69"/>
      <c r="D186" s="69"/>
      <c r="E186" s="69"/>
      <c r="F186" s="69"/>
      <c r="G186" s="69"/>
      <c r="H186" s="69"/>
      <c r="I186" s="69"/>
      <c r="J186" s="69"/>
      <c r="K186" s="69"/>
      <c r="L186" s="69"/>
      <c r="M186" s="69"/>
      <c r="N186" s="69"/>
      <c r="O186" s="69"/>
      <c r="P186" s="69"/>
      <c r="Q186" s="69"/>
      <c r="R186" s="69"/>
      <c r="S186" s="69"/>
      <c r="T186" s="69"/>
      <c r="U186" s="69"/>
      <c r="V186" s="69"/>
      <c r="W186" s="69"/>
      <c r="X186" s="69"/>
      <c r="Y186" s="69"/>
      <c r="Z186" s="69"/>
      <c r="AA186" s="69"/>
      <c r="AB186" s="69"/>
      <c r="AC186" s="69"/>
      <c r="AD186" s="69"/>
      <c r="AE186" s="69"/>
      <c r="AF186" s="69"/>
      <c r="AG186" s="69"/>
      <c r="AH186" s="69"/>
      <c r="AI186" s="69"/>
      <c r="AJ186" s="69"/>
      <c r="AK186" s="69"/>
      <c r="AL186" s="69"/>
      <c r="AM186" s="69"/>
      <c r="AN186" s="69"/>
      <c r="AO186" s="69"/>
      <c r="AP186" s="69"/>
      <c r="AQ186" s="69"/>
      <c r="AR186" s="69"/>
      <c r="AS186" s="69"/>
      <c r="AT186" s="69"/>
      <c r="AU186" s="69"/>
      <c r="AV186" s="69"/>
      <c r="AW186" s="69"/>
      <c r="AX186" s="69"/>
      <c r="AY186" s="69"/>
      <c r="AZ186" s="69"/>
      <c r="BA186" s="69"/>
      <c r="BB186" s="69"/>
      <c r="BC186" s="69"/>
      <c r="BD186" s="69"/>
      <c r="BE186" s="69"/>
      <c r="BF186" s="69"/>
      <c r="BG186" s="69"/>
      <c r="BH186" s="69"/>
    </row>
    <row r="187" spans="1:60" x14ac:dyDescent="0.25">
      <c r="A187" s="69"/>
      <c r="B187" s="69"/>
      <c r="C187" s="69"/>
      <c r="D187" s="69"/>
      <c r="E187" s="69"/>
      <c r="F187" s="69"/>
      <c r="G187" s="69"/>
      <c r="H187" s="69"/>
      <c r="I187" s="69"/>
      <c r="J187" s="69"/>
      <c r="K187" s="69"/>
      <c r="L187" s="69"/>
      <c r="M187" s="69"/>
      <c r="N187" s="69"/>
      <c r="O187" s="69"/>
      <c r="P187" s="69"/>
      <c r="Q187" s="69"/>
      <c r="R187" s="69"/>
      <c r="S187" s="69"/>
      <c r="T187" s="69"/>
      <c r="U187" s="69"/>
      <c r="V187" s="69"/>
      <c r="W187" s="69"/>
      <c r="X187" s="69"/>
      <c r="Y187" s="69"/>
      <c r="Z187" s="69"/>
      <c r="AA187" s="69"/>
      <c r="AB187" s="69"/>
      <c r="AC187" s="69"/>
      <c r="AD187" s="69"/>
      <c r="AE187" s="69"/>
      <c r="AF187" s="69"/>
      <c r="AG187" s="69"/>
      <c r="AH187" s="69"/>
      <c r="AI187" s="69"/>
      <c r="AJ187" s="69"/>
      <c r="AK187" s="69"/>
      <c r="AL187" s="69"/>
      <c r="AM187" s="69"/>
      <c r="AN187" s="69"/>
      <c r="AO187" s="69"/>
      <c r="AP187" s="69"/>
      <c r="AQ187" s="69"/>
      <c r="AR187" s="69"/>
      <c r="AS187" s="69"/>
      <c r="AT187" s="69"/>
      <c r="AU187" s="69"/>
      <c r="AV187" s="69"/>
      <c r="AW187" s="69"/>
      <c r="AX187" s="69"/>
      <c r="AY187" s="69"/>
      <c r="AZ187" s="69"/>
      <c r="BA187" s="69"/>
      <c r="BB187" s="69"/>
      <c r="BC187" s="69"/>
      <c r="BD187" s="69"/>
      <c r="BE187" s="69"/>
      <c r="BF187" s="69"/>
      <c r="BG187" s="69"/>
      <c r="BH187" s="69"/>
    </row>
    <row r="188" spans="1:60" x14ac:dyDescent="0.25">
      <c r="A188" s="69"/>
      <c r="B188" s="69"/>
      <c r="C188" s="69"/>
      <c r="D188" s="69"/>
      <c r="E188" s="69"/>
      <c r="F188" s="69"/>
      <c r="G188" s="69"/>
      <c r="H188" s="69"/>
      <c r="I188" s="69"/>
      <c r="J188" s="69"/>
      <c r="K188" s="69"/>
      <c r="L188" s="69"/>
      <c r="M188" s="69"/>
      <c r="N188" s="69"/>
      <c r="O188" s="69"/>
      <c r="P188" s="69"/>
      <c r="Q188" s="69"/>
      <c r="R188" s="69"/>
      <c r="S188" s="69"/>
      <c r="T188" s="69"/>
      <c r="U188" s="69"/>
      <c r="V188" s="69"/>
      <c r="W188" s="69"/>
      <c r="X188" s="69"/>
      <c r="Y188" s="69"/>
      <c r="Z188" s="69"/>
      <c r="AA188" s="69"/>
      <c r="AB188" s="69"/>
      <c r="AC188" s="69"/>
      <c r="AD188" s="69"/>
      <c r="AE188" s="69"/>
      <c r="AF188" s="69"/>
      <c r="AG188" s="69"/>
      <c r="AH188" s="69"/>
      <c r="AI188" s="69"/>
      <c r="AJ188" s="69"/>
      <c r="AK188" s="69"/>
      <c r="AL188" s="69"/>
      <c r="AM188" s="69"/>
      <c r="AN188" s="69"/>
      <c r="AO188" s="69"/>
      <c r="AP188" s="69"/>
      <c r="AQ188" s="69"/>
      <c r="AR188" s="69"/>
      <c r="AS188" s="69"/>
      <c r="AT188" s="69"/>
      <c r="AU188" s="69"/>
      <c r="AV188" s="69"/>
      <c r="AW188" s="69"/>
      <c r="AX188" s="69"/>
      <c r="AY188" s="69"/>
      <c r="AZ188" s="69"/>
      <c r="BA188" s="69"/>
      <c r="BB188" s="69"/>
      <c r="BC188" s="69"/>
      <c r="BD188" s="69"/>
      <c r="BE188" s="69"/>
      <c r="BF188" s="69"/>
      <c r="BG188" s="69"/>
      <c r="BH188" s="69"/>
    </row>
    <row r="189" spans="1:60" x14ac:dyDescent="0.25">
      <c r="A189" s="69"/>
      <c r="B189" s="69"/>
      <c r="C189" s="69"/>
      <c r="D189" s="69"/>
      <c r="E189" s="69"/>
      <c r="F189" s="69"/>
      <c r="G189" s="69"/>
      <c r="H189" s="69"/>
      <c r="I189" s="69"/>
      <c r="J189" s="69"/>
      <c r="K189" s="69"/>
      <c r="L189" s="69"/>
      <c r="M189" s="69"/>
      <c r="N189" s="69"/>
      <c r="O189" s="69"/>
      <c r="P189" s="69"/>
      <c r="Q189" s="69"/>
      <c r="R189" s="69"/>
      <c r="S189" s="69"/>
      <c r="T189" s="69"/>
      <c r="U189" s="69"/>
      <c r="V189" s="69"/>
      <c r="W189" s="69"/>
      <c r="X189" s="69"/>
      <c r="Y189" s="69"/>
      <c r="Z189" s="69"/>
      <c r="AA189" s="69"/>
      <c r="AB189" s="69"/>
      <c r="AC189" s="69"/>
      <c r="AD189" s="69"/>
      <c r="AE189" s="69"/>
      <c r="AF189" s="69"/>
      <c r="AG189" s="69"/>
      <c r="AH189" s="69"/>
      <c r="AI189" s="69"/>
      <c r="AJ189" s="69"/>
      <c r="AK189" s="69"/>
      <c r="AL189" s="69"/>
      <c r="AM189" s="69"/>
      <c r="AN189" s="69"/>
      <c r="AO189" s="69"/>
      <c r="AP189" s="69"/>
      <c r="AQ189" s="69"/>
      <c r="AR189" s="69"/>
      <c r="AS189" s="69"/>
      <c r="AT189" s="69"/>
      <c r="AU189" s="69"/>
      <c r="AV189" s="69"/>
      <c r="AW189" s="69"/>
      <c r="AX189" s="69"/>
      <c r="AY189" s="69"/>
      <c r="AZ189" s="69"/>
      <c r="BA189" s="69"/>
      <c r="BB189" s="69"/>
      <c r="BC189" s="69"/>
      <c r="BD189" s="69"/>
      <c r="BE189" s="69"/>
      <c r="BF189" s="69"/>
      <c r="BG189" s="69"/>
      <c r="BH189" s="69"/>
    </row>
    <row r="190" spans="1:60" x14ac:dyDescent="0.25">
      <c r="A190" s="69"/>
      <c r="B190" s="69"/>
      <c r="C190" s="69"/>
      <c r="D190" s="69"/>
      <c r="E190" s="69"/>
      <c r="F190" s="69"/>
      <c r="G190" s="69"/>
      <c r="H190" s="69"/>
      <c r="I190" s="69"/>
      <c r="J190" s="69"/>
      <c r="K190" s="69"/>
      <c r="L190" s="69"/>
      <c r="M190" s="69"/>
      <c r="N190" s="69"/>
      <c r="O190" s="69"/>
      <c r="P190" s="69"/>
      <c r="Q190" s="69"/>
      <c r="R190" s="69"/>
      <c r="S190" s="69"/>
      <c r="T190" s="69"/>
      <c r="U190" s="69"/>
      <c r="V190" s="69"/>
      <c r="W190" s="69"/>
      <c r="X190" s="69"/>
      <c r="Y190" s="69"/>
      <c r="Z190" s="69"/>
      <c r="AA190" s="69"/>
      <c r="AB190" s="69"/>
      <c r="AC190" s="69"/>
      <c r="AD190" s="69"/>
      <c r="AE190" s="69"/>
      <c r="AF190" s="69"/>
      <c r="AG190" s="69"/>
      <c r="AH190" s="69"/>
      <c r="AI190" s="69"/>
      <c r="AJ190" s="69"/>
      <c r="AK190" s="69"/>
      <c r="AL190" s="69"/>
      <c r="AM190" s="69"/>
      <c r="AN190" s="69"/>
      <c r="AO190" s="69"/>
      <c r="AP190" s="69"/>
      <c r="AQ190" s="69"/>
      <c r="AR190" s="69"/>
      <c r="AS190" s="69"/>
      <c r="AT190" s="69"/>
      <c r="AU190" s="69"/>
      <c r="AV190" s="69"/>
      <c r="AW190" s="69"/>
      <c r="AX190" s="69"/>
      <c r="AY190" s="69"/>
      <c r="AZ190" s="69"/>
      <c r="BA190" s="69"/>
      <c r="BB190" s="69"/>
      <c r="BC190" s="69"/>
      <c r="BD190" s="69"/>
      <c r="BE190" s="69"/>
      <c r="BF190" s="69"/>
      <c r="BG190" s="69"/>
      <c r="BH190" s="69"/>
    </row>
    <row r="191" spans="1:60" x14ac:dyDescent="0.25">
      <c r="A191" s="69"/>
      <c r="J191" s="69"/>
      <c r="K191" s="69"/>
      <c r="L191" s="69"/>
      <c r="M191" s="69"/>
      <c r="N191" s="69"/>
      <c r="O191" s="69"/>
      <c r="P191" s="69"/>
      <c r="Q191" s="69"/>
      <c r="R191" s="69"/>
      <c r="S191" s="69"/>
      <c r="T191" s="69"/>
      <c r="U191" s="69"/>
      <c r="V191" s="69"/>
      <c r="W191" s="69"/>
      <c r="X191" s="69"/>
      <c r="Y191" s="69"/>
      <c r="Z191" s="69"/>
      <c r="AA191" s="69"/>
      <c r="AB191" s="69"/>
      <c r="AC191" s="69"/>
      <c r="AD191" s="69"/>
      <c r="AE191" s="69"/>
      <c r="AF191" s="69"/>
      <c r="AG191" s="69"/>
      <c r="AH191" s="69"/>
      <c r="AI191" s="69"/>
      <c r="AJ191" s="69"/>
      <c r="AK191" s="69"/>
      <c r="AL191" s="69"/>
      <c r="AM191" s="69"/>
      <c r="AN191" s="69"/>
      <c r="AO191" s="69"/>
      <c r="AP191" s="69"/>
      <c r="AQ191" s="69"/>
      <c r="AR191" s="69"/>
      <c r="AS191" s="69"/>
      <c r="AT191" s="69"/>
      <c r="AU191" s="69"/>
      <c r="AV191" s="69"/>
      <c r="AW191" s="69"/>
      <c r="AX191" s="69"/>
      <c r="AY191" s="69"/>
      <c r="AZ191" s="69"/>
      <c r="BA191" s="69"/>
      <c r="BB191" s="69"/>
      <c r="BC191" s="69"/>
      <c r="BD191" s="69"/>
      <c r="BE191" s="69"/>
      <c r="BF191" s="69"/>
      <c r="BG191" s="69"/>
      <c r="BH191" s="69"/>
    </row>
    <row r="192" spans="1:60" x14ac:dyDescent="0.25">
      <c r="A192" s="69"/>
      <c r="J192" s="69"/>
      <c r="K192" s="69"/>
      <c r="L192" s="69"/>
      <c r="M192" s="69"/>
      <c r="N192" s="69"/>
      <c r="O192" s="69"/>
      <c r="P192" s="69"/>
      <c r="Q192" s="69"/>
      <c r="R192" s="69"/>
      <c r="S192" s="69"/>
      <c r="T192" s="69"/>
      <c r="U192" s="69"/>
      <c r="V192" s="69"/>
      <c r="W192" s="69"/>
      <c r="X192" s="69"/>
      <c r="Y192" s="69"/>
      <c r="Z192" s="69"/>
      <c r="AA192" s="69"/>
      <c r="AB192" s="69"/>
      <c r="AC192" s="69"/>
      <c r="AD192" s="69"/>
      <c r="AE192" s="69"/>
      <c r="AF192" s="69"/>
      <c r="AG192" s="69"/>
      <c r="AH192" s="69"/>
      <c r="AI192" s="69"/>
      <c r="AJ192" s="69"/>
      <c r="AK192" s="69"/>
      <c r="AL192" s="69"/>
      <c r="AM192" s="69"/>
      <c r="AN192" s="69"/>
      <c r="AO192" s="69"/>
      <c r="AP192" s="69"/>
      <c r="AQ192" s="69"/>
      <c r="AR192" s="69"/>
      <c r="AS192" s="69"/>
      <c r="AT192" s="69"/>
      <c r="AU192" s="69"/>
      <c r="AV192" s="69"/>
      <c r="AW192" s="69"/>
      <c r="AX192" s="69"/>
      <c r="AY192" s="69"/>
      <c r="AZ192" s="69"/>
      <c r="BA192" s="69"/>
      <c r="BB192" s="69"/>
      <c r="BC192" s="69"/>
      <c r="BD192" s="69"/>
      <c r="BE192" s="69"/>
      <c r="BF192" s="69"/>
      <c r="BG192" s="69"/>
      <c r="BH192" s="69"/>
    </row>
    <row r="193" spans="1:60" x14ac:dyDescent="0.25">
      <c r="A193" s="69"/>
      <c r="J193" s="69"/>
      <c r="K193" s="69"/>
      <c r="L193" s="69"/>
      <c r="M193" s="69"/>
      <c r="N193" s="69"/>
      <c r="O193" s="69"/>
      <c r="P193" s="69"/>
      <c r="Q193" s="69"/>
      <c r="R193" s="69"/>
      <c r="S193" s="69"/>
      <c r="T193" s="69"/>
      <c r="U193" s="69"/>
      <c r="V193" s="69"/>
      <c r="W193" s="69"/>
      <c r="X193" s="69"/>
      <c r="Y193" s="69"/>
      <c r="Z193" s="69"/>
      <c r="AA193" s="69"/>
      <c r="AB193" s="69"/>
      <c r="AC193" s="69"/>
      <c r="AD193" s="69"/>
      <c r="AE193" s="69"/>
      <c r="AF193" s="69"/>
      <c r="AG193" s="69"/>
      <c r="AH193" s="69"/>
      <c r="AI193" s="69"/>
      <c r="AJ193" s="69"/>
      <c r="AK193" s="69"/>
      <c r="AL193" s="69"/>
      <c r="AM193" s="69"/>
      <c r="AN193" s="69"/>
      <c r="AO193" s="69"/>
      <c r="AP193" s="69"/>
      <c r="AQ193" s="69"/>
      <c r="AR193" s="69"/>
      <c r="AS193" s="69"/>
      <c r="AT193" s="69"/>
      <c r="AU193" s="69"/>
      <c r="AV193" s="69"/>
      <c r="AW193" s="69"/>
      <c r="AX193" s="69"/>
      <c r="AY193" s="69"/>
      <c r="AZ193" s="69"/>
      <c r="BA193" s="69"/>
      <c r="BB193" s="69"/>
      <c r="BC193" s="69"/>
      <c r="BD193" s="69"/>
      <c r="BE193" s="69"/>
      <c r="BF193" s="69"/>
      <c r="BG193" s="69"/>
      <c r="BH193" s="69"/>
    </row>
    <row r="194" spans="1:60" x14ac:dyDescent="0.25">
      <c r="A194" s="69"/>
      <c r="J194" s="69"/>
      <c r="K194" s="69"/>
      <c r="L194" s="69"/>
      <c r="M194" s="69"/>
      <c r="N194" s="69"/>
      <c r="O194" s="69"/>
      <c r="P194" s="69"/>
      <c r="Q194" s="69"/>
      <c r="R194" s="69"/>
      <c r="S194" s="69"/>
      <c r="T194" s="69"/>
      <c r="U194" s="69"/>
      <c r="V194" s="69"/>
      <c r="W194" s="69"/>
      <c r="X194" s="69"/>
      <c r="Y194" s="69"/>
      <c r="Z194" s="69"/>
      <c r="AA194" s="69"/>
      <c r="AB194" s="69"/>
      <c r="AC194" s="69"/>
      <c r="AD194" s="69"/>
      <c r="AE194" s="69"/>
      <c r="AF194" s="69"/>
      <c r="AG194" s="69"/>
      <c r="AH194" s="69"/>
      <c r="AI194" s="69"/>
      <c r="AJ194" s="69"/>
      <c r="AK194" s="69"/>
      <c r="AL194" s="69"/>
      <c r="AM194" s="69"/>
      <c r="AN194" s="69"/>
      <c r="AO194" s="69"/>
      <c r="AP194" s="69"/>
      <c r="AQ194" s="69"/>
      <c r="AR194" s="69"/>
      <c r="AS194" s="69"/>
      <c r="AT194" s="69"/>
      <c r="AU194" s="69"/>
      <c r="AV194" s="69"/>
      <c r="AW194" s="69"/>
      <c r="AX194" s="69"/>
      <c r="AY194" s="69"/>
      <c r="AZ194" s="69"/>
      <c r="BA194" s="69"/>
      <c r="BB194" s="69"/>
      <c r="BC194" s="69"/>
      <c r="BD194" s="69"/>
      <c r="BE194" s="69"/>
      <c r="BF194" s="69"/>
      <c r="BG194" s="69"/>
      <c r="BH194" s="69"/>
    </row>
    <row r="195" spans="1:60" x14ac:dyDescent="0.25">
      <c r="A195" s="69"/>
      <c r="J195" s="69"/>
      <c r="K195" s="69"/>
      <c r="L195" s="69"/>
      <c r="M195" s="69"/>
      <c r="N195" s="69"/>
      <c r="O195" s="69"/>
      <c r="P195" s="69"/>
      <c r="Q195" s="69"/>
      <c r="R195" s="69"/>
      <c r="S195" s="69"/>
      <c r="T195" s="69"/>
      <c r="U195" s="69"/>
      <c r="V195" s="69"/>
      <c r="W195" s="69"/>
      <c r="X195" s="69"/>
      <c r="Y195" s="69"/>
      <c r="Z195" s="69"/>
      <c r="AA195" s="69"/>
      <c r="AB195" s="69"/>
      <c r="AC195" s="69"/>
      <c r="AD195" s="69"/>
      <c r="AE195" s="69"/>
      <c r="AF195" s="69"/>
      <c r="AG195" s="69"/>
      <c r="AH195" s="69"/>
      <c r="AI195" s="69"/>
      <c r="AJ195" s="69"/>
      <c r="AK195" s="69"/>
      <c r="AL195" s="69"/>
      <c r="AM195" s="69"/>
      <c r="AN195" s="69"/>
      <c r="AO195" s="69"/>
      <c r="AP195" s="69"/>
      <c r="AQ195" s="69"/>
      <c r="AR195" s="69"/>
      <c r="AS195" s="69"/>
      <c r="AT195" s="69"/>
      <c r="AU195" s="69"/>
      <c r="AV195" s="69"/>
      <c r="AW195" s="69"/>
      <c r="AX195" s="69"/>
      <c r="AY195" s="69"/>
      <c r="AZ195" s="69"/>
      <c r="BA195" s="69"/>
      <c r="BB195" s="69"/>
      <c r="BC195" s="69"/>
      <c r="BD195" s="69"/>
      <c r="BE195" s="69"/>
      <c r="BF195" s="69"/>
      <c r="BG195" s="69"/>
      <c r="BH195" s="69"/>
    </row>
    <row r="196" spans="1:60" x14ac:dyDescent="0.25">
      <c r="A196" s="69"/>
      <c r="J196" s="69"/>
      <c r="K196" s="69"/>
      <c r="L196" s="69"/>
      <c r="M196" s="69"/>
      <c r="N196" s="69"/>
      <c r="O196" s="69"/>
      <c r="P196" s="69"/>
      <c r="Q196" s="69"/>
      <c r="R196" s="69"/>
      <c r="S196" s="69"/>
      <c r="T196" s="69"/>
      <c r="U196" s="69"/>
      <c r="V196" s="69"/>
      <c r="W196" s="69"/>
      <c r="X196" s="69"/>
      <c r="Y196" s="69"/>
      <c r="Z196" s="69"/>
      <c r="AA196" s="69"/>
      <c r="AB196" s="69"/>
      <c r="AC196" s="69"/>
      <c r="AD196" s="69"/>
      <c r="AE196" s="69"/>
      <c r="AF196" s="69"/>
      <c r="AG196" s="69"/>
      <c r="AH196" s="69"/>
      <c r="AI196" s="69"/>
      <c r="AJ196" s="69"/>
      <c r="AK196" s="69"/>
      <c r="AL196" s="69"/>
      <c r="AM196" s="69"/>
      <c r="AN196" s="69"/>
      <c r="AO196" s="69"/>
      <c r="AP196" s="69"/>
      <c r="AQ196" s="69"/>
      <c r="AR196" s="69"/>
      <c r="AS196" s="69"/>
      <c r="AT196" s="69"/>
      <c r="AU196" s="69"/>
      <c r="AV196" s="69"/>
      <c r="AW196" s="69"/>
      <c r="AX196" s="69"/>
      <c r="AY196" s="69"/>
      <c r="AZ196" s="69"/>
      <c r="BA196" s="69"/>
      <c r="BB196" s="69"/>
      <c r="BC196" s="69"/>
      <c r="BD196" s="69"/>
      <c r="BE196" s="69"/>
      <c r="BF196" s="69"/>
      <c r="BG196" s="69"/>
      <c r="BH196" s="69"/>
    </row>
    <row r="197" spans="1:60" x14ac:dyDescent="0.25">
      <c r="A197" s="69"/>
      <c r="J197" s="69"/>
      <c r="K197" s="69"/>
      <c r="L197" s="69"/>
      <c r="M197" s="69"/>
      <c r="N197" s="69"/>
      <c r="O197" s="69"/>
      <c r="P197" s="69"/>
      <c r="Q197" s="69"/>
      <c r="R197" s="69"/>
      <c r="S197" s="69"/>
      <c r="T197" s="69"/>
      <c r="U197" s="69"/>
      <c r="V197" s="69"/>
      <c r="W197" s="69"/>
      <c r="X197" s="69"/>
      <c r="Y197" s="69"/>
      <c r="Z197" s="69"/>
      <c r="AA197" s="69"/>
      <c r="AB197" s="69"/>
      <c r="AC197" s="69"/>
      <c r="AD197" s="69"/>
      <c r="AE197" s="69"/>
      <c r="AF197" s="69"/>
      <c r="AG197" s="69"/>
      <c r="AH197" s="69"/>
      <c r="AI197" s="69"/>
      <c r="AJ197" s="69"/>
      <c r="AK197" s="69"/>
      <c r="AL197" s="69"/>
      <c r="AM197" s="69"/>
      <c r="AN197" s="69"/>
      <c r="AO197" s="69"/>
      <c r="AP197" s="69"/>
      <c r="AQ197" s="69"/>
      <c r="AR197" s="69"/>
      <c r="AS197" s="69"/>
      <c r="AT197" s="69"/>
      <c r="AU197" s="69"/>
      <c r="AV197" s="69"/>
      <c r="AW197" s="69"/>
      <c r="AX197" s="69"/>
      <c r="AY197" s="69"/>
      <c r="AZ197" s="69"/>
      <c r="BA197" s="69"/>
      <c r="BB197" s="69"/>
      <c r="BC197" s="69"/>
      <c r="BD197" s="69"/>
      <c r="BE197" s="69"/>
      <c r="BF197" s="69"/>
      <c r="BG197" s="69"/>
      <c r="BH197" s="69"/>
    </row>
    <row r="198" spans="1:60" x14ac:dyDescent="0.25">
      <c r="A198" s="69"/>
      <c r="J198" s="69"/>
      <c r="K198" s="69"/>
      <c r="L198" s="69"/>
      <c r="M198" s="69"/>
      <c r="N198" s="69"/>
      <c r="O198" s="69"/>
      <c r="P198" s="69"/>
      <c r="Q198" s="69"/>
      <c r="R198" s="69"/>
      <c r="S198" s="69"/>
      <c r="T198" s="69"/>
      <c r="U198" s="69"/>
      <c r="V198" s="69"/>
      <c r="W198" s="69"/>
      <c r="X198" s="69"/>
      <c r="Y198" s="69"/>
      <c r="Z198" s="69"/>
      <c r="AA198" s="69"/>
      <c r="AB198" s="69"/>
      <c r="AC198" s="69"/>
      <c r="AD198" s="69"/>
      <c r="AE198" s="69"/>
      <c r="AF198" s="69"/>
      <c r="AG198" s="69"/>
      <c r="AH198" s="69"/>
      <c r="AI198" s="69"/>
      <c r="AJ198" s="69"/>
      <c r="AK198" s="69"/>
      <c r="AL198" s="69"/>
      <c r="AM198" s="69"/>
      <c r="AN198" s="69"/>
      <c r="AO198" s="69"/>
      <c r="AP198" s="69"/>
      <c r="AQ198" s="69"/>
      <c r="AR198" s="69"/>
      <c r="AS198" s="69"/>
      <c r="AT198" s="69"/>
      <c r="AU198" s="69"/>
      <c r="AV198" s="69"/>
      <c r="AW198" s="69"/>
      <c r="AX198" s="69"/>
      <c r="AY198" s="69"/>
      <c r="AZ198" s="69"/>
      <c r="BA198" s="69"/>
      <c r="BB198" s="69"/>
      <c r="BC198" s="69"/>
      <c r="BD198" s="69"/>
      <c r="BE198" s="69"/>
      <c r="BF198" s="69"/>
      <c r="BG198" s="69"/>
      <c r="BH198" s="69"/>
    </row>
    <row r="199" spans="1:60" x14ac:dyDescent="0.25">
      <c r="A199" s="69"/>
      <c r="J199" s="69"/>
      <c r="K199" s="69"/>
      <c r="L199" s="69"/>
      <c r="M199" s="69"/>
      <c r="N199" s="69"/>
      <c r="O199" s="69"/>
      <c r="P199" s="69"/>
      <c r="Q199" s="69"/>
      <c r="R199" s="69"/>
      <c r="S199" s="69"/>
      <c r="T199" s="69"/>
      <c r="U199" s="69"/>
      <c r="V199" s="69"/>
      <c r="W199" s="69"/>
      <c r="X199" s="69"/>
      <c r="Y199" s="69"/>
      <c r="Z199" s="69"/>
      <c r="AA199" s="69"/>
      <c r="AB199" s="69"/>
      <c r="AC199" s="69"/>
      <c r="AD199" s="69"/>
      <c r="AE199" s="69"/>
      <c r="AF199" s="69"/>
      <c r="AG199" s="69"/>
      <c r="AH199" s="69"/>
      <c r="AI199" s="69"/>
      <c r="AJ199" s="69"/>
      <c r="AK199" s="69"/>
      <c r="AL199" s="69"/>
      <c r="AM199" s="69"/>
      <c r="AN199" s="69"/>
      <c r="AO199" s="69"/>
      <c r="AP199" s="69"/>
      <c r="AQ199" s="69"/>
      <c r="AR199" s="69"/>
      <c r="AS199" s="69"/>
      <c r="AT199" s="69"/>
      <c r="AU199" s="69"/>
      <c r="AV199" s="69"/>
      <c r="AW199" s="69"/>
      <c r="AX199" s="69"/>
      <c r="AY199" s="69"/>
      <c r="AZ199" s="69"/>
      <c r="BA199" s="69"/>
      <c r="BB199" s="69"/>
      <c r="BC199" s="69"/>
      <c r="BD199" s="69"/>
      <c r="BE199" s="69"/>
      <c r="BF199" s="69"/>
      <c r="BG199" s="69"/>
      <c r="BH199" s="69"/>
    </row>
    <row r="200" spans="1:60" x14ac:dyDescent="0.25">
      <c r="A200" s="69"/>
      <c r="J200" s="69"/>
      <c r="K200" s="69"/>
      <c r="L200" s="69"/>
      <c r="M200" s="69"/>
      <c r="N200" s="69"/>
      <c r="O200" s="69"/>
      <c r="P200" s="69"/>
      <c r="Q200" s="69"/>
      <c r="R200" s="69"/>
      <c r="S200" s="69"/>
      <c r="T200" s="69"/>
      <c r="U200" s="69"/>
      <c r="V200" s="69"/>
      <c r="W200" s="69"/>
      <c r="X200" s="69"/>
      <c r="Y200" s="69"/>
      <c r="Z200" s="69"/>
      <c r="AA200" s="69"/>
      <c r="AB200" s="69"/>
      <c r="AC200" s="69"/>
      <c r="AD200" s="69"/>
      <c r="AE200" s="69"/>
      <c r="AF200" s="69"/>
      <c r="AG200" s="69"/>
      <c r="AH200" s="69"/>
      <c r="AI200" s="69"/>
      <c r="AJ200" s="69"/>
      <c r="AK200" s="69"/>
      <c r="AL200" s="69"/>
      <c r="AM200" s="69"/>
      <c r="AN200" s="69"/>
      <c r="AO200" s="69"/>
      <c r="AP200" s="69"/>
      <c r="AQ200" s="69"/>
      <c r="AR200" s="69"/>
      <c r="AS200" s="69"/>
      <c r="AT200" s="69"/>
      <c r="AU200" s="69"/>
      <c r="AV200" s="69"/>
      <c r="AW200" s="69"/>
      <c r="AX200" s="69"/>
      <c r="AY200" s="69"/>
      <c r="AZ200" s="69"/>
      <c r="BA200" s="69"/>
      <c r="BB200" s="69"/>
      <c r="BC200" s="69"/>
      <c r="BD200" s="69"/>
      <c r="BE200" s="69"/>
      <c r="BF200" s="69"/>
      <c r="BG200" s="69"/>
      <c r="BH200" s="69"/>
    </row>
    <row r="201" spans="1:60" x14ac:dyDescent="0.25">
      <c r="A201" s="69"/>
      <c r="J201" s="69"/>
      <c r="K201" s="69"/>
      <c r="L201" s="69"/>
      <c r="M201" s="69"/>
      <c r="N201" s="69"/>
      <c r="O201" s="69"/>
      <c r="P201" s="69"/>
      <c r="Q201" s="69"/>
      <c r="R201" s="69"/>
      <c r="S201" s="69"/>
      <c r="T201" s="69"/>
      <c r="U201" s="69"/>
      <c r="V201" s="69"/>
      <c r="W201" s="69"/>
      <c r="X201" s="69"/>
      <c r="Y201" s="69"/>
      <c r="Z201" s="69"/>
      <c r="AA201" s="69"/>
      <c r="AB201" s="69"/>
      <c r="AC201" s="69"/>
      <c r="AD201" s="69"/>
      <c r="AE201" s="69"/>
      <c r="AF201" s="69"/>
      <c r="AG201" s="69"/>
      <c r="AH201" s="69"/>
      <c r="AI201" s="69"/>
      <c r="AJ201" s="69"/>
      <c r="AK201" s="69"/>
      <c r="AL201" s="69"/>
      <c r="AM201" s="69"/>
      <c r="AN201" s="69"/>
      <c r="AO201" s="69"/>
      <c r="AP201" s="69"/>
      <c r="AQ201" s="69"/>
      <c r="AR201" s="69"/>
      <c r="AS201" s="69"/>
      <c r="AT201" s="69"/>
      <c r="AU201" s="69"/>
      <c r="AV201" s="69"/>
      <c r="AW201" s="69"/>
      <c r="AX201" s="69"/>
      <c r="AY201" s="69"/>
      <c r="AZ201" s="69"/>
      <c r="BA201" s="69"/>
      <c r="BB201" s="69"/>
      <c r="BC201" s="69"/>
      <c r="BD201" s="69"/>
      <c r="BE201" s="69"/>
      <c r="BF201" s="69"/>
      <c r="BG201" s="69"/>
      <c r="BH201" s="69"/>
    </row>
    <row r="202" spans="1:60" x14ac:dyDescent="0.25">
      <c r="A202" s="69"/>
      <c r="J202" s="69"/>
      <c r="K202" s="69"/>
      <c r="L202" s="69"/>
      <c r="M202" s="69"/>
      <c r="N202" s="69"/>
      <c r="O202" s="69"/>
      <c r="P202" s="69"/>
      <c r="Q202" s="69"/>
      <c r="R202" s="69"/>
      <c r="S202" s="69"/>
      <c r="T202" s="69"/>
      <c r="U202" s="69"/>
      <c r="V202" s="69"/>
      <c r="W202" s="69"/>
      <c r="X202" s="69"/>
      <c r="Y202" s="69"/>
      <c r="Z202" s="69"/>
      <c r="AA202" s="69"/>
      <c r="AB202" s="69"/>
      <c r="AC202" s="69"/>
      <c r="AD202" s="69"/>
      <c r="AE202" s="69"/>
      <c r="AF202" s="69"/>
      <c r="AG202" s="69"/>
      <c r="AH202" s="69"/>
      <c r="AI202" s="69"/>
      <c r="AJ202" s="69"/>
      <c r="AK202" s="69"/>
      <c r="AL202" s="69"/>
      <c r="AM202" s="69"/>
      <c r="AN202" s="69"/>
      <c r="AO202" s="69"/>
      <c r="AP202" s="69"/>
      <c r="AQ202" s="69"/>
      <c r="AR202" s="69"/>
      <c r="AS202" s="69"/>
      <c r="AT202" s="69"/>
      <c r="AU202" s="69"/>
      <c r="AV202" s="69"/>
      <c r="AW202" s="69"/>
      <c r="AX202" s="69"/>
      <c r="AY202" s="69"/>
      <c r="AZ202" s="69"/>
      <c r="BA202" s="69"/>
      <c r="BB202" s="69"/>
      <c r="BC202" s="69"/>
      <c r="BD202" s="69"/>
      <c r="BE202" s="69"/>
      <c r="BF202" s="69"/>
      <c r="BG202" s="69"/>
      <c r="BH202" s="69"/>
    </row>
    <row r="203" spans="1:60" x14ac:dyDescent="0.25">
      <c r="A203" s="69"/>
      <c r="J203" s="69"/>
      <c r="K203" s="69"/>
      <c r="L203" s="69"/>
      <c r="M203" s="69"/>
      <c r="N203" s="69"/>
      <c r="O203" s="69"/>
      <c r="P203" s="69"/>
      <c r="Q203" s="69"/>
      <c r="R203" s="69"/>
      <c r="S203" s="69"/>
      <c r="T203" s="69"/>
      <c r="U203" s="69"/>
      <c r="V203" s="69"/>
      <c r="W203" s="69"/>
      <c r="X203" s="69"/>
      <c r="Y203" s="69"/>
      <c r="Z203" s="69"/>
      <c r="AA203" s="69"/>
      <c r="AB203" s="69"/>
      <c r="AC203" s="69"/>
      <c r="AD203" s="69"/>
      <c r="AE203" s="69"/>
      <c r="AF203" s="69"/>
      <c r="AG203" s="69"/>
      <c r="AH203" s="69"/>
      <c r="AI203" s="69"/>
      <c r="AJ203" s="69"/>
      <c r="AK203" s="69"/>
      <c r="AL203" s="69"/>
      <c r="AM203" s="69"/>
      <c r="AN203" s="69"/>
      <c r="AO203" s="69"/>
      <c r="AP203" s="69"/>
      <c r="AQ203" s="69"/>
      <c r="AR203" s="69"/>
      <c r="AS203" s="69"/>
      <c r="AT203" s="69"/>
      <c r="AU203" s="69"/>
      <c r="AV203" s="69"/>
      <c r="AW203" s="69"/>
      <c r="AX203" s="69"/>
      <c r="AY203" s="69"/>
      <c r="AZ203" s="69"/>
      <c r="BA203" s="69"/>
      <c r="BB203" s="69"/>
      <c r="BC203" s="69"/>
      <c r="BD203" s="69"/>
      <c r="BE203" s="69"/>
      <c r="BF203" s="69"/>
      <c r="BG203" s="69"/>
      <c r="BH203" s="69"/>
    </row>
    <row r="204" spans="1:60" x14ac:dyDescent="0.25">
      <c r="A204" s="69"/>
      <c r="J204" s="69"/>
      <c r="K204" s="69"/>
      <c r="L204" s="69"/>
      <c r="M204" s="69"/>
      <c r="N204" s="69"/>
      <c r="O204" s="69"/>
      <c r="P204" s="69"/>
      <c r="Q204" s="69"/>
      <c r="R204" s="69"/>
      <c r="S204" s="69"/>
      <c r="T204" s="69"/>
      <c r="U204" s="69"/>
      <c r="V204" s="69"/>
      <c r="W204" s="69"/>
      <c r="X204" s="69"/>
      <c r="Y204" s="69"/>
      <c r="Z204" s="69"/>
      <c r="AA204" s="69"/>
      <c r="AB204" s="69"/>
      <c r="AC204" s="69"/>
      <c r="AD204" s="69"/>
      <c r="AE204" s="69"/>
      <c r="AF204" s="69"/>
      <c r="AG204" s="69"/>
      <c r="AH204" s="69"/>
      <c r="AI204" s="69"/>
      <c r="AJ204" s="69"/>
      <c r="AK204" s="69"/>
      <c r="AL204" s="69"/>
      <c r="AM204" s="69"/>
      <c r="AN204" s="69"/>
      <c r="AO204" s="69"/>
      <c r="AP204" s="69"/>
      <c r="AQ204" s="69"/>
      <c r="AR204" s="69"/>
      <c r="AS204" s="69"/>
      <c r="AT204" s="69"/>
      <c r="AU204" s="69"/>
      <c r="AV204" s="69"/>
      <c r="AW204" s="69"/>
      <c r="AX204" s="69"/>
      <c r="AY204" s="69"/>
      <c r="AZ204" s="69"/>
      <c r="BA204" s="69"/>
      <c r="BB204" s="69"/>
      <c r="BC204" s="69"/>
      <c r="BD204" s="69"/>
      <c r="BE204" s="69"/>
      <c r="BF204" s="69"/>
      <c r="BG204" s="69"/>
      <c r="BH204" s="69"/>
    </row>
    <row r="205" spans="1:60" x14ac:dyDescent="0.25">
      <c r="A205" s="69"/>
      <c r="J205" s="69"/>
      <c r="K205" s="69"/>
      <c r="L205" s="69"/>
      <c r="M205" s="69"/>
      <c r="N205" s="69"/>
      <c r="O205" s="69"/>
      <c r="P205" s="69"/>
      <c r="Q205" s="69"/>
      <c r="R205" s="69"/>
      <c r="S205" s="69"/>
      <c r="T205" s="69"/>
      <c r="U205" s="69"/>
      <c r="V205" s="69"/>
      <c r="W205" s="69"/>
      <c r="X205" s="69"/>
      <c r="Y205" s="69"/>
      <c r="Z205" s="69"/>
      <c r="AA205" s="69"/>
      <c r="AB205" s="69"/>
      <c r="AC205" s="69"/>
      <c r="AD205" s="69"/>
      <c r="AE205" s="69"/>
      <c r="AF205" s="69"/>
      <c r="AG205" s="69"/>
      <c r="AH205" s="69"/>
      <c r="AI205" s="69"/>
      <c r="AJ205" s="69"/>
      <c r="AK205" s="69"/>
      <c r="AL205" s="69"/>
      <c r="AM205" s="69"/>
      <c r="AN205" s="69"/>
      <c r="AO205" s="69"/>
      <c r="AP205" s="69"/>
      <c r="AQ205" s="69"/>
      <c r="AR205" s="69"/>
      <c r="AS205" s="69"/>
      <c r="AT205" s="69"/>
      <c r="AU205" s="69"/>
      <c r="AV205" s="69"/>
      <c r="AW205" s="69"/>
      <c r="AX205" s="69"/>
      <c r="AY205" s="69"/>
      <c r="AZ205" s="69"/>
      <c r="BA205" s="69"/>
      <c r="BB205" s="69"/>
      <c r="BC205" s="69"/>
      <c r="BD205" s="69"/>
      <c r="BE205" s="69"/>
      <c r="BF205" s="69"/>
      <c r="BG205" s="69"/>
      <c r="BH205" s="69"/>
    </row>
    <row r="206" spans="1:60" x14ac:dyDescent="0.25">
      <c r="A206" s="69"/>
      <c r="J206" s="69"/>
      <c r="K206" s="69"/>
      <c r="L206" s="69"/>
      <c r="M206" s="69"/>
      <c r="N206" s="69"/>
      <c r="O206" s="69"/>
      <c r="P206" s="69"/>
      <c r="Q206" s="69"/>
      <c r="R206" s="69"/>
      <c r="S206" s="69"/>
      <c r="T206" s="69"/>
      <c r="U206" s="69"/>
      <c r="V206" s="69"/>
      <c r="W206" s="69"/>
      <c r="X206" s="69"/>
      <c r="Y206" s="69"/>
      <c r="Z206" s="69"/>
      <c r="AA206" s="69"/>
      <c r="AB206" s="69"/>
      <c r="AC206" s="69"/>
      <c r="AD206" s="69"/>
      <c r="AE206" s="69"/>
      <c r="AF206" s="69"/>
      <c r="AG206" s="69"/>
      <c r="AH206" s="69"/>
      <c r="AI206" s="69"/>
      <c r="AJ206" s="69"/>
      <c r="AK206" s="69"/>
      <c r="AL206" s="69"/>
      <c r="AM206" s="69"/>
      <c r="AN206" s="69"/>
      <c r="AO206" s="69"/>
      <c r="AP206" s="69"/>
      <c r="AQ206" s="69"/>
      <c r="AR206" s="69"/>
      <c r="AS206" s="69"/>
      <c r="AT206" s="69"/>
      <c r="AU206" s="69"/>
      <c r="AV206" s="69"/>
      <c r="AW206" s="69"/>
      <c r="AX206" s="69"/>
      <c r="AY206" s="69"/>
      <c r="AZ206" s="69"/>
      <c r="BA206" s="69"/>
      <c r="BB206" s="69"/>
      <c r="BC206" s="69"/>
      <c r="BD206" s="69"/>
      <c r="BE206" s="69"/>
      <c r="BF206" s="69"/>
      <c r="BG206" s="69"/>
      <c r="BH206" s="69"/>
    </row>
    <row r="207" spans="1:60" x14ac:dyDescent="0.25">
      <c r="A207" s="69"/>
      <c r="J207" s="69"/>
      <c r="K207" s="69"/>
      <c r="L207" s="69"/>
      <c r="M207" s="69"/>
      <c r="N207" s="69"/>
      <c r="O207" s="69"/>
      <c r="P207" s="69"/>
      <c r="Q207" s="69"/>
      <c r="R207" s="69"/>
      <c r="S207" s="69"/>
      <c r="T207" s="69"/>
      <c r="U207" s="69"/>
      <c r="V207" s="69"/>
      <c r="W207" s="69"/>
      <c r="X207" s="69"/>
      <c r="Y207" s="69"/>
      <c r="Z207" s="69"/>
      <c r="AA207" s="69"/>
      <c r="AB207" s="69"/>
      <c r="AC207" s="69"/>
      <c r="AD207" s="69"/>
      <c r="AE207" s="69"/>
      <c r="AF207" s="69"/>
      <c r="AG207" s="69"/>
      <c r="AH207" s="69"/>
      <c r="AI207" s="69"/>
      <c r="AJ207" s="69"/>
      <c r="AK207" s="69"/>
      <c r="AL207" s="69"/>
      <c r="AM207" s="69"/>
      <c r="AN207" s="69"/>
      <c r="AO207" s="69"/>
      <c r="AP207" s="69"/>
      <c r="AQ207" s="69"/>
      <c r="AR207" s="69"/>
      <c r="AS207" s="69"/>
      <c r="AT207" s="69"/>
      <c r="AU207" s="69"/>
      <c r="AV207" s="69"/>
      <c r="AW207" s="69"/>
      <c r="AX207" s="69"/>
      <c r="AY207" s="69"/>
      <c r="AZ207" s="69"/>
      <c r="BA207" s="69"/>
      <c r="BB207" s="69"/>
      <c r="BC207" s="69"/>
      <c r="BD207" s="69"/>
      <c r="BE207" s="69"/>
      <c r="BF207" s="69"/>
      <c r="BG207" s="69"/>
      <c r="BH207" s="69"/>
    </row>
    <row r="208" spans="1:60" x14ac:dyDescent="0.25">
      <c r="A208" s="69"/>
      <c r="J208" s="69"/>
      <c r="K208" s="69"/>
      <c r="L208" s="69"/>
      <c r="M208" s="69"/>
      <c r="N208" s="69"/>
      <c r="O208" s="69"/>
      <c r="P208" s="69"/>
      <c r="Q208" s="69"/>
      <c r="R208" s="69"/>
      <c r="S208" s="69"/>
      <c r="T208" s="69"/>
      <c r="U208" s="69"/>
      <c r="V208" s="69"/>
      <c r="W208" s="69"/>
      <c r="X208" s="69"/>
      <c r="Y208" s="69"/>
      <c r="Z208" s="69"/>
      <c r="AA208" s="69"/>
      <c r="AB208" s="69"/>
      <c r="AC208" s="69"/>
      <c r="AD208" s="69"/>
      <c r="AE208" s="69"/>
      <c r="AF208" s="69"/>
      <c r="AG208" s="69"/>
      <c r="AH208" s="69"/>
      <c r="AI208" s="69"/>
      <c r="AJ208" s="69"/>
      <c r="AK208" s="69"/>
      <c r="AL208" s="69"/>
      <c r="AM208" s="69"/>
      <c r="AN208" s="69"/>
      <c r="AO208" s="69"/>
      <c r="AP208" s="69"/>
      <c r="AQ208" s="69"/>
      <c r="AR208" s="69"/>
      <c r="AS208" s="69"/>
      <c r="AT208" s="69"/>
      <c r="AU208" s="69"/>
      <c r="AV208" s="69"/>
      <c r="AW208" s="69"/>
      <c r="AX208" s="69"/>
      <c r="AY208" s="69"/>
      <c r="AZ208" s="69"/>
      <c r="BA208" s="69"/>
      <c r="BB208" s="69"/>
      <c r="BC208" s="69"/>
      <c r="BD208" s="69"/>
      <c r="BE208" s="69"/>
      <c r="BF208" s="69"/>
      <c r="BG208" s="69"/>
      <c r="BH208" s="69"/>
    </row>
    <row r="209" spans="1:60" x14ac:dyDescent="0.25">
      <c r="A209" s="69"/>
      <c r="J209" s="69"/>
      <c r="K209" s="69"/>
      <c r="L209" s="69"/>
      <c r="M209" s="69"/>
      <c r="N209" s="69"/>
      <c r="O209" s="69"/>
      <c r="P209" s="69"/>
      <c r="Q209" s="69"/>
      <c r="R209" s="69"/>
      <c r="S209" s="69"/>
      <c r="T209" s="69"/>
      <c r="U209" s="69"/>
      <c r="V209" s="69"/>
      <c r="W209" s="69"/>
      <c r="X209" s="69"/>
      <c r="Y209" s="69"/>
      <c r="Z209" s="69"/>
      <c r="AA209" s="69"/>
      <c r="AB209" s="69"/>
      <c r="AC209" s="69"/>
      <c r="AD209" s="69"/>
      <c r="AE209" s="69"/>
      <c r="AF209" s="69"/>
      <c r="AG209" s="69"/>
      <c r="AH209" s="69"/>
      <c r="AI209" s="69"/>
      <c r="AJ209" s="69"/>
      <c r="AK209" s="69"/>
      <c r="AL209" s="69"/>
      <c r="AM209" s="69"/>
      <c r="AN209" s="69"/>
      <c r="AO209" s="69"/>
      <c r="AP209" s="69"/>
      <c r="AQ209" s="69"/>
      <c r="AR209" s="69"/>
      <c r="AS209" s="69"/>
      <c r="AT209" s="69"/>
      <c r="AU209" s="69"/>
      <c r="AV209" s="69"/>
      <c r="AW209" s="69"/>
      <c r="AX209" s="69"/>
      <c r="AY209" s="69"/>
      <c r="AZ209" s="69"/>
      <c r="BA209" s="69"/>
      <c r="BB209" s="69"/>
      <c r="BC209" s="69"/>
      <c r="BD209" s="69"/>
      <c r="BE209" s="69"/>
      <c r="BF209" s="69"/>
      <c r="BG209" s="69"/>
      <c r="BH209" s="69"/>
    </row>
    <row r="210" spans="1:60" x14ac:dyDescent="0.25">
      <c r="A210" s="69"/>
      <c r="J210" s="69"/>
      <c r="K210" s="69"/>
      <c r="L210" s="69"/>
      <c r="M210" s="69"/>
      <c r="N210" s="69"/>
      <c r="O210" s="69"/>
      <c r="P210" s="69"/>
      <c r="Q210" s="69"/>
      <c r="R210" s="69"/>
      <c r="S210" s="69"/>
      <c r="T210" s="69"/>
      <c r="U210" s="69"/>
      <c r="V210" s="69"/>
      <c r="W210" s="69"/>
      <c r="X210" s="69"/>
      <c r="Y210" s="69"/>
      <c r="Z210" s="69"/>
      <c r="AA210" s="69"/>
      <c r="AB210" s="69"/>
      <c r="AC210" s="69"/>
      <c r="AD210" s="69"/>
      <c r="AE210" s="69"/>
      <c r="AF210" s="69"/>
      <c r="AG210" s="69"/>
      <c r="AH210" s="69"/>
      <c r="AI210" s="69"/>
      <c r="AJ210" s="69"/>
      <c r="AK210" s="69"/>
      <c r="AL210" s="69"/>
      <c r="AM210" s="69"/>
      <c r="AN210" s="69"/>
      <c r="AO210" s="69"/>
      <c r="AP210" s="69"/>
      <c r="AQ210" s="69"/>
      <c r="AR210" s="69"/>
      <c r="AS210" s="69"/>
      <c r="AT210" s="69"/>
      <c r="AU210" s="69"/>
      <c r="AV210" s="69"/>
      <c r="AW210" s="69"/>
      <c r="AX210" s="69"/>
      <c r="AY210" s="69"/>
      <c r="AZ210" s="69"/>
      <c r="BA210" s="69"/>
      <c r="BB210" s="69"/>
      <c r="BC210" s="69"/>
      <c r="BD210" s="69"/>
      <c r="BE210" s="69"/>
      <c r="BF210" s="69"/>
      <c r="BG210" s="69"/>
      <c r="BH210" s="69"/>
    </row>
    <row r="211" spans="1:60" x14ac:dyDescent="0.25">
      <c r="A211" s="69"/>
      <c r="J211" s="69"/>
      <c r="K211" s="69"/>
      <c r="L211" s="69"/>
      <c r="M211" s="69"/>
      <c r="N211" s="69"/>
      <c r="O211" s="69"/>
      <c r="P211" s="69"/>
      <c r="Q211" s="69"/>
      <c r="R211" s="69"/>
      <c r="S211" s="69"/>
      <c r="T211" s="69"/>
      <c r="U211" s="69"/>
      <c r="V211" s="69"/>
      <c r="W211" s="69"/>
      <c r="X211" s="69"/>
      <c r="Y211" s="69"/>
      <c r="Z211" s="69"/>
      <c r="AA211" s="69"/>
      <c r="AB211" s="69"/>
      <c r="AC211" s="69"/>
      <c r="AD211" s="69"/>
      <c r="AE211" s="69"/>
      <c r="AF211" s="69"/>
      <c r="AG211" s="69"/>
      <c r="AH211" s="69"/>
      <c r="AI211" s="69"/>
      <c r="AJ211" s="69"/>
      <c r="AK211" s="69"/>
      <c r="AL211" s="69"/>
      <c r="AM211" s="69"/>
      <c r="AN211" s="69"/>
      <c r="AO211" s="69"/>
      <c r="AP211" s="69"/>
      <c r="AQ211" s="69"/>
      <c r="AR211" s="69"/>
      <c r="AS211" s="69"/>
      <c r="AT211" s="69"/>
      <c r="AU211" s="69"/>
      <c r="AV211" s="69"/>
      <c r="AW211" s="69"/>
      <c r="AX211" s="69"/>
      <c r="AY211" s="69"/>
      <c r="AZ211" s="69"/>
      <c r="BA211" s="69"/>
      <c r="BB211" s="69"/>
      <c r="BC211" s="69"/>
      <c r="BD211" s="69"/>
      <c r="BE211" s="69"/>
      <c r="BF211" s="69"/>
      <c r="BG211" s="69"/>
      <c r="BH211" s="69"/>
    </row>
    <row r="212" spans="1:60" x14ac:dyDescent="0.25">
      <c r="A212" s="69"/>
      <c r="J212" s="69"/>
      <c r="K212" s="69"/>
      <c r="L212" s="69"/>
      <c r="M212" s="69"/>
      <c r="N212" s="69"/>
      <c r="O212" s="69"/>
      <c r="P212" s="69"/>
      <c r="Q212" s="69"/>
      <c r="R212" s="69"/>
      <c r="S212" s="69"/>
      <c r="T212" s="69"/>
      <c r="U212" s="69"/>
      <c r="V212" s="69"/>
      <c r="W212" s="69"/>
      <c r="X212" s="69"/>
      <c r="Y212" s="69"/>
      <c r="Z212" s="69"/>
      <c r="AA212" s="69"/>
      <c r="AB212" s="69"/>
      <c r="AC212" s="69"/>
      <c r="AD212" s="69"/>
      <c r="AE212" s="69"/>
      <c r="AF212" s="69"/>
      <c r="AG212" s="69"/>
      <c r="AH212" s="69"/>
      <c r="AI212" s="69"/>
      <c r="AJ212" s="69"/>
      <c r="AK212" s="69"/>
      <c r="AL212" s="69"/>
      <c r="AM212" s="69"/>
      <c r="AN212" s="69"/>
      <c r="AO212" s="69"/>
      <c r="AP212" s="69"/>
      <c r="AQ212" s="69"/>
      <c r="AR212" s="69"/>
      <c r="AS212" s="69"/>
      <c r="AT212" s="69"/>
      <c r="AU212" s="69"/>
      <c r="AV212" s="69"/>
      <c r="AW212" s="69"/>
      <c r="AX212" s="69"/>
      <c r="AY212" s="69"/>
      <c r="AZ212" s="69"/>
      <c r="BA212" s="69"/>
      <c r="BB212" s="69"/>
      <c r="BC212" s="69"/>
      <c r="BD212" s="69"/>
      <c r="BE212" s="69"/>
      <c r="BF212" s="69"/>
      <c r="BG212" s="69"/>
      <c r="BH212" s="69"/>
    </row>
    <row r="213" spans="1:60" x14ac:dyDescent="0.25">
      <c r="A213" s="69"/>
      <c r="J213" s="69"/>
      <c r="K213" s="69"/>
      <c r="L213" s="69"/>
      <c r="M213" s="69"/>
      <c r="N213" s="69"/>
      <c r="O213" s="69"/>
      <c r="P213" s="69"/>
      <c r="Q213" s="69"/>
      <c r="R213" s="69"/>
      <c r="S213" s="69"/>
      <c r="T213" s="69"/>
      <c r="U213" s="69"/>
      <c r="V213" s="69"/>
      <c r="W213" s="69"/>
      <c r="X213" s="69"/>
      <c r="Y213" s="69"/>
      <c r="Z213" s="69"/>
      <c r="AA213" s="69"/>
      <c r="AB213" s="69"/>
      <c r="AC213" s="69"/>
      <c r="AD213" s="69"/>
      <c r="AE213" s="69"/>
      <c r="AF213" s="69"/>
      <c r="AG213" s="69"/>
      <c r="AH213" s="69"/>
      <c r="AI213" s="69"/>
      <c r="AJ213" s="69"/>
      <c r="AK213" s="69"/>
      <c r="AL213" s="69"/>
      <c r="AM213" s="69"/>
      <c r="AN213" s="69"/>
      <c r="AO213" s="69"/>
      <c r="AP213" s="69"/>
      <c r="AQ213" s="69"/>
      <c r="AR213" s="69"/>
      <c r="AS213" s="69"/>
      <c r="AT213" s="69"/>
      <c r="AU213" s="69"/>
      <c r="AV213" s="69"/>
      <c r="AW213" s="69"/>
      <c r="AX213" s="69"/>
      <c r="AY213" s="69"/>
      <c r="AZ213" s="69"/>
      <c r="BA213" s="69"/>
      <c r="BB213" s="69"/>
      <c r="BC213" s="69"/>
      <c r="BD213" s="69"/>
      <c r="BE213" s="69"/>
      <c r="BF213" s="69"/>
      <c r="BG213" s="69"/>
      <c r="BH213" s="69"/>
    </row>
    <row r="214" spans="1:60" x14ac:dyDescent="0.25">
      <c r="A214" s="69"/>
      <c r="J214" s="69"/>
      <c r="K214" s="69"/>
      <c r="L214" s="69"/>
      <c r="M214" s="69"/>
      <c r="N214" s="69"/>
      <c r="O214" s="69"/>
      <c r="P214" s="69"/>
      <c r="Q214" s="69"/>
      <c r="R214" s="69"/>
      <c r="S214" s="69"/>
      <c r="T214" s="69"/>
      <c r="U214" s="69"/>
      <c r="V214" s="69"/>
      <c r="W214" s="69"/>
      <c r="X214" s="69"/>
      <c r="Y214" s="69"/>
      <c r="Z214" s="69"/>
      <c r="AA214" s="69"/>
      <c r="AB214" s="69"/>
      <c r="AC214" s="69"/>
      <c r="AD214" s="69"/>
      <c r="AE214" s="69"/>
      <c r="AF214" s="69"/>
      <c r="AG214" s="69"/>
      <c r="AH214" s="69"/>
      <c r="AI214" s="69"/>
      <c r="AJ214" s="69"/>
      <c r="AK214" s="69"/>
      <c r="AL214" s="69"/>
      <c r="AM214" s="69"/>
      <c r="AN214" s="69"/>
      <c r="AO214" s="69"/>
      <c r="AP214" s="69"/>
      <c r="AQ214" s="69"/>
      <c r="AR214" s="69"/>
      <c r="AS214" s="69"/>
      <c r="AT214" s="69"/>
      <c r="AU214" s="69"/>
      <c r="AV214" s="69"/>
      <c r="AW214" s="69"/>
      <c r="AX214" s="69"/>
      <c r="AY214" s="69"/>
      <c r="AZ214" s="69"/>
      <c r="BA214" s="69"/>
      <c r="BB214" s="69"/>
      <c r="BC214" s="69"/>
      <c r="BD214" s="69"/>
      <c r="BE214" s="69"/>
      <c r="BF214" s="69"/>
      <c r="BG214" s="69"/>
      <c r="BH214" s="69"/>
    </row>
    <row r="215" spans="1:60" x14ac:dyDescent="0.25">
      <c r="A215" s="69"/>
      <c r="J215" s="69"/>
      <c r="K215" s="69"/>
      <c r="L215" s="69"/>
      <c r="M215" s="69"/>
      <c r="N215" s="69"/>
      <c r="O215" s="69"/>
      <c r="P215" s="69"/>
      <c r="Q215" s="69"/>
      <c r="R215" s="69"/>
      <c r="S215" s="69"/>
      <c r="T215" s="69"/>
      <c r="U215" s="69"/>
      <c r="V215" s="69"/>
      <c r="W215" s="69"/>
      <c r="X215" s="69"/>
      <c r="Y215" s="69"/>
      <c r="Z215" s="69"/>
      <c r="AA215" s="69"/>
      <c r="AB215" s="69"/>
      <c r="AC215" s="69"/>
      <c r="AD215" s="69"/>
      <c r="AE215" s="69"/>
      <c r="AF215" s="69"/>
      <c r="AG215" s="69"/>
      <c r="AH215" s="69"/>
      <c r="AI215" s="69"/>
      <c r="AJ215" s="69"/>
      <c r="AK215" s="69"/>
      <c r="AL215" s="69"/>
      <c r="AM215" s="69"/>
      <c r="AN215" s="69"/>
      <c r="AO215" s="69"/>
      <c r="AP215" s="69"/>
      <c r="AQ215" s="69"/>
      <c r="AR215" s="69"/>
      <c r="AS215" s="69"/>
      <c r="AT215" s="69"/>
      <c r="AU215" s="69"/>
      <c r="AV215" s="69"/>
      <c r="AW215" s="69"/>
      <c r="AX215" s="69"/>
      <c r="AY215" s="69"/>
      <c r="AZ215" s="69"/>
      <c r="BA215" s="69"/>
      <c r="BB215" s="69"/>
      <c r="BC215" s="69"/>
      <c r="BD215" s="69"/>
      <c r="BE215" s="69"/>
      <c r="BF215" s="69"/>
      <c r="BG215" s="69"/>
      <c r="BH215" s="69"/>
    </row>
    <row r="216" spans="1:60" x14ac:dyDescent="0.25">
      <c r="A216" s="69"/>
      <c r="J216" s="69"/>
      <c r="K216" s="69"/>
      <c r="L216" s="69"/>
      <c r="M216" s="69"/>
      <c r="N216" s="69"/>
      <c r="O216" s="69"/>
      <c r="P216" s="69"/>
      <c r="Q216" s="69"/>
      <c r="R216" s="69"/>
      <c r="S216" s="69"/>
      <c r="T216" s="69"/>
      <c r="U216" s="69"/>
      <c r="V216" s="69"/>
      <c r="W216" s="69"/>
      <c r="X216" s="69"/>
      <c r="Y216" s="69"/>
      <c r="Z216" s="69"/>
      <c r="AA216" s="69"/>
      <c r="AB216" s="69"/>
      <c r="AC216" s="69"/>
      <c r="AD216" s="69"/>
      <c r="AE216" s="69"/>
      <c r="AF216" s="69"/>
      <c r="AG216" s="69"/>
      <c r="AH216" s="69"/>
      <c r="AI216" s="69"/>
      <c r="AJ216" s="69"/>
      <c r="AK216" s="69"/>
      <c r="AL216" s="69"/>
      <c r="AM216" s="69"/>
      <c r="AN216" s="69"/>
      <c r="AO216" s="69"/>
      <c r="AP216" s="69"/>
      <c r="AQ216" s="69"/>
      <c r="AR216" s="69"/>
      <c r="AS216" s="69"/>
      <c r="AT216" s="69"/>
      <c r="AU216" s="69"/>
      <c r="AV216" s="69"/>
      <c r="AW216" s="69"/>
      <c r="AX216" s="69"/>
      <c r="AY216" s="69"/>
      <c r="AZ216" s="69"/>
      <c r="BA216" s="69"/>
      <c r="BB216" s="69"/>
      <c r="BC216" s="69"/>
      <c r="BD216" s="69"/>
      <c r="BE216" s="69"/>
      <c r="BF216" s="69"/>
      <c r="BG216" s="69"/>
      <c r="BH216" s="69"/>
    </row>
    <row r="217" spans="1:60" x14ac:dyDescent="0.25">
      <c r="A217" s="69"/>
      <c r="J217" s="69"/>
      <c r="K217" s="69"/>
      <c r="L217" s="69"/>
      <c r="M217" s="69"/>
      <c r="N217" s="69"/>
      <c r="O217" s="69"/>
      <c r="P217" s="69"/>
      <c r="Q217" s="69"/>
      <c r="R217" s="69"/>
      <c r="S217" s="69"/>
      <c r="T217" s="69"/>
      <c r="U217" s="69"/>
      <c r="V217" s="69"/>
      <c r="W217" s="69"/>
      <c r="X217" s="69"/>
      <c r="Y217" s="69"/>
      <c r="Z217" s="69"/>
      <c r="AA217" s="69"/>
      <c r="AB217" s="69"/>
      <c r="AC217" s="69"/>
      <c r="AD217" s="69"/>
      <c r="AE217" s="69"/>
      <c r="AF217" s="69"/>
      <c r="AG217" s="69"/>
      <c r="AH217" s="69"/>
      <c r="AI217" s="69"/>
      <c r="AJ217" s="69"/>
      <c r="AK217" s="69"/>
      <c r="AL217" s="69"/>
      <c r="AM217" s="69"/>
      <c r="AN217" s="69"/>
      <c r="AO217" s="69"/>
      <c r="AP217" s="69"/>
      <c r="AQ217" s="69"/>
      <c r="AR217" s="69"/>
      <c r="AS217" s="69"/>
      <c r="AT217" s="69"/>
      <c r="AU217" s="69"/>
      <c r="AV217" s="69"/>
      <c r="AW217" s="69"/>
      <c r="AX217" s="69"/>
      <c r="AY217" s="69"/>
      <c r="AZ217" s="69"/>
      <c r="BA217" s="69"/>
      <c r="BB217" s="69"/>
      <c r="BC217" s="69"/>
      <c r="BD217" s="69"/>
      <c r="BE217" s="69"/>
      <c r="BF217" s="69"/>
      <c r="BG217" s="69"/>
      <c r="BH217" s="69"/>
    </row>
    <row r="218" spans="1:60" x14ac:dyDescent="0.25">
      <c r="A218" s="69"/>
      <c r="J218" s="69"/>
      <c r="K218" s="69"/>
      <c r="L218" s="69"/>
      <c r="M218" s="69"/>
      <c r="N218" s="69"/>
      <c r="O218" s="69"/>
      <c r="P218" s="69"/>
      <c r="Q218" s="69"/>
      <c r="R218" s="69"/>
      <c r="S218" s="69"/>
      <c r="T218" s="69"/>
      <c r="U218" s="69"/>
      <c r="V218" s="69"/>
      <c r="W218" s="69"/>
      <c r="X218" s="69"/>
      <c r="Y218" s="69"/>
      <c r="Z218" s="69"/>
      <c r="AA218" s="69"/>
      <c r="AB218" s="69"/>
      <c r="AC218" s="69"/>
      <c r="AD218" s="69"/>
      <c r="AE218" s="69"/>
      <c r="AF218" s="69"/>
      <c r="AG218" s="69"/>
      <c r="AH218" s="69"/>
      <c r="AI218" s="69"/>
      <c r="AJ218" s="69"/>
      <c r="AK218" s="69"/>
      <c r="AL218" s="69"/>
      <c r="AM218" s="69"/>
      <c r="AN218" s="69"/>
      <c r="AO218" s="69"/>
      <c r="AP218" s="69"/>
      <c r="AQ218" s="69"/>
      <c r="AR218" s="69"/>
      <c r="AS218" s="69"/>
      <c r="AT218" s="69"/>
      <c r="AU218" s="69"/>
      <c r="AV218" s="69"/>
      <c r="AW218" s="69"/>
      <c r="AX218" s="69"/>
      <c r="AY218" s="69"/>
      <c r="AZ218" s="69"/>
      <c r="BA218" s="69"/>
      <c r="BB218" s="69"/>
      <c r="BC218" s="69"/>
      <c r="BD218" s="69"/>
      <c r="BE218" s="69"/>
      <c r="BF218" s="69"/>
      <c r="BG218" s="69"/>
      <c r="BH218" s="69"/>
    </row>
    <row r="219" spans="1:60" x14ac:dyDescent="0.25">
      <c r="A219" s="69"/>
      <c r="J219" s="69"/>
      <c r="K219" s="69"/>
      <c r="L219" s="69"/>
      <c r="M219" s="69"/>
      <c r="N219" s="69"/>
      <c r="O219" s="69"/>
      <c r="P219" s="69"/>
      <c r="Q219" s="69"/>
      <c r="R219" s="69"/>
      <c r="S219" s="69"/>
      <c r="T219" s="69"/>
      <c r="U219" s="69"/>
      <c r="V219" s="69"/>
      <c r="W219" s="69"/>
      <c r="X219" s="69"/>
      <c r="Y219" s="69"/>
      <c r="Z219" s="69"/>
      <c r="AA219" s="69"/>
      <c r="AB219" s="69"/>
      <c r="AC219" s="69"/>
      <c r="AD219" s="69"/>
      <c r="AE219" s="69"/>
      <c r="AF219" s="69"/>
      <c r="AG219" s="69"/>
      <c r="AH219" s="69"/>
      <c r="AI219" s="69"/>
      <c r="AJ219" s="69"/>
      <c r="AK219" s="69"/>
      <c r="AL219" s="69"/>
      <c r="AM219" s="69"/>
      <c r="AN219" s="69"/>
      <c r="AO219" s="69"/>
      <c r="AP219" s="69"/>
      <c r="AQ219" s="69"/>
      <c r="AR219" s="69"/>
      <c r="AS219" s="69"/>
      <c r="AT219" s="69"/>
      <c r="AU219" s="69"/>
      <c r="AV219" s="69"/>
      <c r="AW219" s="69"/>
      <c r="AX219" s="69"/>
      <c r="AY219" s="69"/>
      <c r="AZ219" s="69"/>
      <c r="BA219" s="69"/>
      <c r="BB219" s="69"/>
      <c r="BC219" s="69"/>
      <c r="BD219" s="69"/>
      <c r="BE219" s="69"/>
      <c r="BF219" s="69"/>
      <c r="BG219" s="69"/>
      <c r="BH219" s="69"/>
    </row>
    <row r="220" spans="1:60" x14ac:dyDescent="0.25">
      <c r="A220" s="69"/>
      <c r="J220" s="69"/>
      <c r="K220" s="69"/>
      <c r="L220" s="69"/>
      <c r="M220" s="69"/>
      <c r="N220" s="69"/>
      <c r="O220" s="69"/>
      <c r="P220" s="69"/>
      <c r="Q220" s="69"/>
      <c r="R220" s="69"/>
      <c r="S220" s="69"/>
      <c r="T220" s="69"/>
      <c r="U220" s="69"/>
      <c r="V220" s="69"/>
      <c r="W220" s="69"/>
      <c r="X220" s="69"/>
      <c r="Y220" s="69"/>
      <c r="Z220" s="69"/>
      <c r="AA220" s="69"/>
      <c r="AB220" s="69"/>
      <c r="AC220" s="69"/>
      <c r="AD220" s="69"/>
      <c r="AE220" s="69"/>
      <c r="AF220" s="69"/>
      <c r="AG220" s="69"/>
      <c r="AH220" s="69"/>
      <c r="AI220" s="69"/>
      <c r="AJ220" s="69"/>
      <c r="AK220" s="69"/>
      <c r="AL220" s="69"/>
      <c r="AM220" s="69"/>
      <c r="AN220" s="69"/>
      <c r="AO220" s="69"/>
      <c r="AP220" s="69"/>
      <c r="AQ220" s="69"/>
      <c r="AR220" s="69"/>
      <c r="AS220" s="69"/>
      <c r="AT220" s="69"/>
      <c r="AU220" s="69"/>
      <c r="AV220" s="69"/>
      <c r="AW220" s="69"/>
      <c r="AX220" s="69"/>
      <c r="AY220" s="69"/>
      <c r="AZ220" s="69"/>
      <c r="BA220" s="69"/>
      <c r="BB220" s="69"/>
      <c r="BC220" s="69"/>
      <c r="BD220" s="69"/>
      <c r="BE220" s="69"/>
      <c r="BF220" s="69"/>
      <c r="BG220" s="69"/>
      <c r="BH220" s="69"/>
    </row>
    <row r="221" spans="1:60" x14ac:dyDescent="0.25">
      <c r="A221" s="69"/>
      <c r="J221" s="69"/>
      <c r="K221" s="69"/>
      <c r="L221" s="69"/>
      <c r="M221" s="69"/>
      <c r="N221" s="69"/>
      <c r="O221" s="69"/>
      <c r="P221" s="69"/>
      <c r="Q221" s="69"/>
      <c r="R221" s="69"/>
      <c r="S221" s="69"/>
      <c r="T221" s="69"/>
      <c r="U221" s="69"/>
      <c r="V221" s="69"/>
      <c r="W221" s="69"/>
      <c r="X221" s="69"/>
      <c r="Y221" s="69"/>
      <c r="Z221" s="69"/>
      <c r="AA221" s="69"/>
      <c r="AB221" s="69"/>
      <c r="AC221" s="69"/>
      <c r="AD221" s="69"/>
      <c r="AE221" s="69"/>
      <c r="AF221" s="69"/>
      <c r="AG221" s="69"/>
      <c r="AH221" s="69"/>
      <c r="AI221" s="69"/>
      <c r="AJ221" s="69"/>
      <c r="AK221" s="69"/>
      <c r="AL221" s="69"/>
      <c r="AM221" s="69"/>
      <c r="AN221" s="69"/>
      <c r="AO221" s="69"/>
      <c r="AP221" s="69"/>
      <c r="AQ221" s="69"/>
      <c r="AR221" s="69"/>
      <c r="AS221" s="69"/>
      <c r="AT221" s="69"/>
      <c r="AU221" s="69"/>
      <c r="AV221" s="69"/>
      <c r="AW221" s="69"/>
      <c r="AX221" s="69"/>
      <c r="AY221" s="69"/>
      <c r="AZ221" s="69"/>
      <c r="BA221" s="69"/>
      <c r="BB221" s="69"/>
      <c r="BC221" s="69"/>
      <c r="BD221" s="69"/>
      <c r="BE221" s="69"/>
      <c r="BF221" s="69"/>
      <c r="BG221" s="69"/>
      <c r="BH221" s="69"/>
    </row>
    <row r="222" spans="1:60" x14ac:dyDescent="0.25">
      <c r="A222" s="69"/>
      <c r="J222" s="69"/>
      <c r="K222" s="69"/>
      <c r="L222" s="69"/>
      <c r="M222" s="69"/>
      <c r="N222" s="69"/>
      <c r="O222" s="69"/>
      <c r="P222" s="69"/>
      <c r="Q222" s="69"/>
      <c r="R222" s="69"/>
      <c r="S222" s="69"/>
      <c r="T222" s="69"/>
      <c r="U222" s="69"/>
      <c r="V222" s="69"/>
      <c r="W222" s="69"/>
      <c r="X222" s="69"/>
      <c r="Y222" s="69"/>
      <c r="Z222" s="69"/>
      <c r="AA222" s="69"/>
      <c r="AB222" s="69"/>
      <c r="AC222" s="69"/>
      <c r="AD222" s="69"/>
      <c r="AE222" s="69"/>
      <c r="AF222" s="69"/>
      <c r="AG222" s="69"/>
      <c r="AH222" s="69"/>
      <c r="AI222" s="69"/>
      <c r="AJ222" s="69"/>
      <c r="AK222" s="69"/>
      <c r="AL222" s="69"/>
      <c r="AM222" s="69"/>
      <c r="AN222" s="69"/>
      <c r="AO222" s="69"/>
      <c r="AP222" s="69"/>
      <c r="AQ222" s="69"/>
      <c r="AR222" s="69"/>
      <c r="AS222" s="69"/>
      <c r="AT222" s="69"/>
      <c r="AU222" s="69"/>
      <c r="AV222" s="69"/>
      <c r="AW222" s="69"/>
      <c r="AX222" s="69"/>
      <c r="AY222" s="69"/>
      <c r="AZ222" s="69"/>
      <c r="BA222" s="69"/>
      <c r="BB222" s="69"/>
      <c r="BC222" s="69"/>
      <c r="BD222" s="69"/>
      <c r="BE222" s="69"/>
      <c r="BF222" s="69"/>
      <c r="BG222" s="69"/>
      <c r="BH222" s="69"/>
    </row>
    <row r="223" spans="1:60" x14ac:dyDescent="0.25">
      <c r="A223" s="69"/>
      <c r="J223" s="69"/>
      <c r="K223" s="69"/>
      <c r="L223" s="69"/>
      <c r="M223" s="69"/>
      <c r="N223" s="69"/>
      <c r="O223" s="69"/>
      <c r="P223" s="69"/>
      <c r="Q223" s="69"/>
      <c r="R223" s="69"/>
      <c r="S223" s="69"/>
      <c r="T223" s="69"/>
      <c r="U223" s="69"/>
      <c r="V223" s="69"/>
      <c r="W223" s="69"/>
      <c r="X223" s="69"/>
      <c r="Y223" s="69"/>
      <c r="Z223" s="69"/>
      <c r="AA223" s="69"/>
      <c r="AB223" s="69"/>
      <c r="AC223" s="69"/>
      <c r="AD223" s="69"/>
      <c r="AE223" s="69"/>
      <c r="AF223" s="69"/>
      <c r="AG223" s="69"/>
      <c r="AH223" s="69"/>
      <c r="AI223" s="69"/>
      <c r="AJ223" s="69"/>
      <c r="AK223" s="69"/>
      <c r="AL223" s="69"/>
      <c r="AM223" s="69"/>
      <c r="AN223" s="69"/>
      <c r="AO223" s="69"/>
      <c r="AP223" s="69"/>
      <c r="AQ223" s="69"/>
      <c r="AR223" s="69"/>
      <c r="AS223" s="69"/>
      <c r="AT223" s="69"/>
      <c r="AU223" s="69"/>
      <c r="AV223" s="69"/>
      <c r="AW223" s="69"/>
      <c r="AX223" s="69"/>
      <c r="AY223" s="69"/>
      <c r="AZ223" s="69"/>
      <c r="BA223" s="69"/>
      <c r="BB223" s="69"/>
      <c r="BC223" s="69"/>
      <c r="BD223" s="69"/>
      <c r="BE223" s="69"/>
      <c r="BF223" s="69"/>
      <c r="BG223" s="69"/>
      <c r="BH223" s="69"/>
    </row>
    <row r="224" spans="1:60" x14ac:dyDescent="0.25">
      <c r="A224" s="69"/>
      <c r="J224" s="69"/>
      <c r="K224" s="69"/>
      <c r="L224" s="69"/>
      <c r="M224" s="69"/>
      <c r="N224" s="69"/>
      <c r="O224" s="69"/>
      <c r="P224" s="69"/>
      <c r="Q224" s="69"/>
      <c r="R224" s="69"/>
      <c r="S224" s="69"/>
      <c r="T224" s="69"/>
      <c r="U224" s="69"/>
      <c r="V224" s="69"/>
      <c r="W224" s="69"/>
      <c r="X224" s="69"/>
      <c r="Y224" s="69"/>
      <c r="Z224" s="69"/>
      <c r="AA224" s="69"/>
      <c r="AB224" s="69"/>
      <c r="AC224" s="69"/>
      <c r="AD224" s="69"/>
      <c r="AE224" s="69"/>
      <c r="AF224" s="69"/>
      <c r="AG224" s="69"/>
      <c r="AH224" s="69"/>
      <c r="AI224" s="69"/>
      <c r="AJ224" s="69"/>
      <c r="AK224" s="69"/>
      <c r="AL224" s="69"/>
      <c r="AM224" s="69"/>
      <c r="AN224" s="69"/>
      <c r="AO224" s="69"/>
      <c r="AP224" s="69"/>
      <c r="AQ224" s="69"/>
      <c r="AR224" s="69"/>
      <c r="AS224" s="69"/>
      <c r="AT224" s="69"/>
      <c r="AU224" s="69"/>
      <c r="AV224" s="69"/>
      <c r="AW224" s="69"/>
      <c r="AX224" s="69"/>
      <c r="AY224" s="69"/>
      <c r="AZ224" s="69"/>
      <c r="BA224" s="69"/>
      <c r="BB224" s="69"/>
      <c r="BC224" s="69"/>
      <c r="BD224" s="69"/>
      <c r="BE224" s="69"/>
      <c r="BF224" s="69"/>
      <c r="BG224" s="69"/>
      <c r="BH224" s="69"/>
    </row>
    <row r="225" spans="1:60" x14ac:dyDescent="0.25">
      <c r="A225" s="69"/>
      <c r="J225" s="69"/>
      <c r="K225" s="69"/>
      <c r="L225" s="69"/>
      <c r="M225" s="69"/>
      <c r="N225" s="69"/>
      <c r="O225" s="69"/>
      <c r="P225" s="69"/>
      <c r="Q225" s="69"/>
      <c r="R225" s="69"/>
      <c r="S225" s="69"/>
      <c r="T225" s="69"/>
      <c r="U225" s="69"/>
      <c r="V225" s="69"/>
      <c r="W225" s="69"/>
      <c r="X225" s="69"/>
      <c r="Y225" s="69"/>
      <c r="Z225" s="69"/>
      <c r="AA225" s="69"/>
      <c r="AB225" s="69"/>
      <c r="AC225" s="69"/>
      <c r="AD225" s="69"/>
      <c r="AE225" s="69"/>
      <c r="AF225" s="69"/>
      <c r="AG225" s="69"/>
      <c r="AH225" s="69"/>
      <c r="AI225" s="69"/>
      <c r="AJ225" s="69"/>
      <c r="AK225" s="69"/>
      <c r="AL225" s="69"/>
      <c r="AM225" s="69"/>
      <c r="AN225" s="69"/>
      <c r="AO225" s="69"/>
      <c r="AP225" s="69"/>
      <c r="AQ225" s="69"/>
      <c r="AR225" s="69"/>
      <c r="AS225" s="69"/>
      <c r="AT225" s="69"/>
      <c r="AU225" s="69"/>
      <c r="AV225" s="69"/>
      <c r="AW225" s="69"/>
      <c r="AX225" s="69"/>
      <c r="AY225" s="69"/>
      <c r="AZ225" s="69"/>
      <c r="BA225" s="69"/>
      <c r="BB225" s="69"/>
      <c r="BC225" s="69"/>
      <c r="BD225" s="69"/>
      <c r="BE225" s="69"/>
      <c r="BF225" s="69"/>
      <c r="BG225" s="69"/>
      <c r="BH225" s="69"/>
    </row>
    <row r="226" spans="1:60" x14ac:dyDescent="0.25">
      <c r="A226" s="69"/>
      <c r="J226" s="69"/>
      <c r="K226" s="69"/>
      <c r="L226" s="69"/>
      <c r="M226" s="69"/>
      <c r="N226" s="69"/>
      <c r="O226" s="69"/>
      <c r="P226" s="69"/>
      <c r="Q226" s="69"/>
      <c r="R226" s="69"/>
      <c r="S226" s="69"/>
      <c r="T226" s="69"/>
      <c r="U226" s="69"/>
      <c r="V226" s="69"/>
      <c r="W226" s="69"/>
      <c r="X226" s="69"/>
      <c r="Y226" s="69"/>
      <c r="Z226" s="69"/>
      <c r="AA226" s="69"/>
      <c r="AB226" s="69"/>
      <c r="AC226" s="69"/>
      <c r="AD226" s="69"/>
      <c r="AE226" s="69"/>
      <c r="AF226" s="69"/>
      <c r="AG226" s="69"/>
      <c r="AH226" s="69"/>
      <c r="AI226" s="69"/>
      <c r="AJ226" s="69"/>
      <c r="AK226" s="69"/>
      <c r="AL226" s="69"/>
      <c r="AM226" s="69"/>
      <c r="AN226" s="69"/>
      <c r="AO226" s="69"/>
      <c r="AP226" s="69"/>
      <c r="AQ226" s="69"/>
      <c r="AR226" s="69"/>
      <c r="AS226" s="69"/>
      <c r="AT226" s="69"/>
      <c r="AU226" s="69"/>
      <c r="AV226" s="69"/>
      <c r="AW226" s="69"/>
      <c r="AX226" s="69"/>
      <c r="AY226" s="69"/>
      <c r="AZ226" s="69"/>
      <c r="BA226" s="69"/>
      <c r="BB226" s="69"/>
      <c r="BC226" s="69"/>
      <c r="BD226" s="69"/>
      <c r="BE226" s="69"/>
      <c r="BF226" s="69"/>
      <c r="BG226" s="69"/>
      <c r="BH226" s="69"/>
    </row>
    <row r="227" spans="1:60" x14ac:dyDescent="0.25">
      <c r="A227" s="69"/>
      <c r="J227" s="69"/>
      <c r="K227" s="69"/>
      <c r="L227" s="69"/>
      <c r="M227" s="69"/>
      <c r="N227" s="69"/>
      <c r="O227" s="69"/>
      <c r="P227" s="69"/>
      <c r="Q227" s="69"/>
      <c r="R227" s="69"/>
      <c r="S227" s="69"/>
      <c r="T227" s="69"/>
      <c r="U227" s="69"/>
      <c r="V227" s="69"/>
      <c r="W227" s="69"/>
      <c r="X227" s="69"/>
      <c r="Y227" s="69"/>
      <c r="Z227" s="69"/>
      <c r="AA227" s="69"/>
      <c r="AB227" s="69"/>
      <c r="AC227" s="69"/>
      <c r="AD227" s="69"/>
      <c r="AE227" s="69"/>
      <c r="AF227" s="69"/>
      <c r="AG227" s="69"/>
      <c r="AH227" s="69"/>
      <c r="AI227" s="69"/>
      <c r="AJ227" s="69"/>
      <c r="AK227" s="69"/>
      <c r="AL227" s="69"/>
      <c r="AM227" s="69"/>
      <c r="AN227" s="69"/>
      <c r="AO227" s="69"/>
      <c r="AP227" s="69"/>
      <c r="AQ227" s="69"/>
      <c r="AR227" s="69"/>
      <c r="AS227" s="69"/>
      <c r="AT227" s="69"/>
      <c r="AU227" s="69"/>
      <c r="AV227" s="69"/>
      <c r="AW227" s="69"/>
      <c r="AX227" s="69"/>
      <c r="AY227" s="69"/>
      <c r="AZ227" s="69"/>
      <c r="BA227" s="69"/>
      <c r="BB227" s="69"/>
      <c r="BC227" s="69"/>
      <c r="BD227" s="69"/>
      <c r="BE227" s="69"/>
      <c r="BF227" s="69"/>
      <c r="BG227" s="69"/>
      <c r="BH227" s="69"/>
    </row>
    <row r="228" spans="1:60" x14ac:dyDescent="0.25">
      <c r="A228" s="69"/>
      <c r="J228" s="69"/>
      <c r="K228" s="69"/>
      <c r="L228" s="69"/>
      <c r="M228" s="69"/>
      <c r="N228" s="69"/>
      <c r="O228" s="69"/>
      <c r="P228" s="69"/>
      <c r="Q228" s="69"/>
      <c r="R228" s="69"/>
      <c r="S228" s="69"/>
      <c r="T228" s="69"/>
      <c r="U228" s="69"/>
      <c r="V228" s="69"/>
      <c r="W228" s="69"/>
      <c r="X228" s="69"/>
      <c r="Y228" s="69"/>
      <c r="Z228" s="69"/>
      <c r="AA228" s="69"/>
      <c r="AB228" s="69"/>
      <c r="AC228" s="69"/>
      <c r="AD228" s="69"/>
      <c r="AE228" s="69"/>
      <c r="AF228" s="69"/>
      <c r="AG228" s="69"/>
      <c r="AH228" s="69"/>
      <c r="AI228" s="69"/>
      <c r="AJ228" s="69"/>
      <c r="AK228" s="69"/>
      <c r="AL228" s="69"/>
      <c r="AM228" s="69"/>
      <c r="AN228" s="69"/>
      <c r="AO228" s="69"/>
      <c r="AP228" s="69"/>
      <c r="AQ228" s="69"/>
      <c r="AR228" s="69"/>
      <c r="AS228" s="69"/>
      <c r="AT228" s="69"/>
      <c r="AU228" s="69"/>
      <c r="AV228" s="69"/>
      <c r="AW228" s="69"/>
      <c r="AX228" s="69"/>
      <c r="AY228" s="69"/>
      <c r="AZ228" s="69"/>
      <c r="BA228" s="69"/>
      <c r="BB228" s="69"/>
      <c r="BC228" s="69"/>
      <c r="BD228" s="69"/>
      <c r="BE228" s="69"/>
      <c r="BF228" s="69"/>
      <c r="BG228" s="69"/>
      <c r="BH228" s="69"/>
    </row>
    <row r="229" spans="1:60" x14ac:dyDescent="0.25">
      <c r="A229" s="69"/>
      <c r="J229" s="69"/>
      <c r="K229" s="69"/>
      <c r="L229" s="69"/>
      <c r="M229" s="69"/>
      <c r="N229" s="69"/>
      <c r="O229" s="69"/>
      <c r="P229" s="69"/>
      <c r="Q229" s="69"/>
      <c r="R229" s="69"/>
      <c r="S229" s="69"/>
      <c r="T229" s="69"/>
      <c r="U229" s="69"/>
      <c r="V229" s="69"/>
      <c r="W229" s="69"/>
      <c r="X229" s="69"/>
      <c r="Y229" s="69"/>
      <c r="Z229" s="69"/>
      <c r="AA229" s="69"/>
      <c r="AB229" s="69"/>
      <c r="AC229" s="69"/>
      <c r="AD229" s="69"/>
      <c r="AE229" s="69"/>
      <c r="AF229" s="69"/>
      <c r="AG229" s="69"/>
      <c r="AH229" s="69"/>
      <c r="AI229" s="69"/>
      <c r="AJ229" s="69"/>
      <c r="AK229" s="69"/>
      <c r="AL229" s="69"/>
      <c r="AM229" s="69"/>
      <c r="AN229" s="69"/>
      <c r="AO229" s="69"/>
      <c r="AP229" s="69"/>
      <c r="AQ229" s="69"/>
      <c r="AR229" s="69"/>
      <c r="AS229" s="69"/>
      <c r="AT229" s="69"/>
      <c r="AU229" s="69"/>
      <c r="AV229" s="69"/>
      <c r="AW229" s="69"/>
      <c r="AX229" s="69"/>
      <c r="AY229" s="69"/>
      <c r="AZ229" s="69"/>
      <c r="BA229" s="69"/>
      <c r="BB229" s="69"/>
      <c r="BC229" s="69"/>
      <c r="BD229" s="69"/>
      <c r="BE229" s="69"/>
      <c r="BF229" s="69"/>
      <c r="BG229" s="69"/>
      <c r="BH229" s="69"/>
    </row>
    <row r="230" spans="1:60" x14ac:dyDescent="0.25">
      <c r="A230" s="69"/>
      <c r="J230" s="69"/>
      <c r="K230" s="69"/>
      <c r="L230" s="69"/>
      <c r="M230" s="69"/>
      <c r="N230" s="69"/>
      <c r="O230" s="69"/>
      <c r="P230" s="69"/>
      <c r="Q230" s="69"/>
      <c r="R230" s="69"/>
      <c r="S230" s="69"/>
      <c r="T230" s="69"/>
      <c r="U230" s="69"/>
      <c r="V230" s="69"/>
      <c r="W230" s="69"/>
      <c r="X230" s="69"/>
      <c r="Y230" s="69"/>
      <c r="Z230" s="69"/>
      <c r="AA230" s="69"/>
      <c r="AB230" s="69"/>
      <c r="AC230" s="69"/>
      <c r="AD230" s="69"/>
      <c r="AE230" s="69"/>
      <c r="AF230" s="69"/>
      <c r="AG230" s="69"/>
      <c r="AH230" s="69"/>
      <c r="AI230" s="69"/>
      <c r="AJ230" s="69"/>
      <c r="AK230" s="69"/>
      <c r="AL230" s="69"/>
      <c r="AM230" s="69"/>
      <c r="AN230" s="69"/>
      <c r="AO230" s="69"/>
      <c r="AP230" s="69"/>
      <c r="AQ230" s="69"/>
      <c r="AR230" s="69"/>
      <c r="AS230" s="69"/>
      <c r="AT230" s="69"/>
      <c r="AU230" s="69"/>
      <c r="AV230" s="69"/>
      <c r="AW230" s="69"/>
      <c r="AX230" s="69"/>
      <c r="AY230" s="69"/>
      <c r="AZ230" s="69"/>
      <c r="BA230" s="69"/>
      <c r="BB230" s="69"/>
      <c r="BC230" s="69"/>
      <c r="BD230" s="69"/>
      <c r="BE230" s="69"/>
      <c r="BF230" s="69"/>
      <c r="BG230" s="69"/>
      <c r="BH230" s="69"/>
    </row>
    <row r="231" spans="1:60" x14ac:dyDescent="0.25">
      <c r="A231" s="69"/>
      <c r="J231" s="69"/>
      <c r="K231" s="69"/>
      <c r="L231" s="69"/>
      <c r="M231" s="69"/>
      <c r="N231" s="69"/>
      <c r="O231" s="69"/>
      <c r="P231" s="69"/>
      <c r="Q231" s="69"/>
      <c r="R231" s="69"/>
      <c r="S231" s="69"/>
      <c r="T231" s="69"/>
      <c r="U231" s="69"/>
      <c r="V231" s="69"/>
      <c r="W231" s="69"/>
      <c r="X231" s="69"/>
      <c r="Y231" s="69"/>
      <c r="Z231" s="69"/>
      <c r="AA231" s="69"/>
      <c r="AB231" s="69"/>
      <c r="AC231" s="69"/>
      <c r="AD231" s="69"/>
      <c r="AE231" s="69"/>
      <c r="AF231" s="69"/>
      <c r="AG231" s="69"/>
      <c r="AH231" s="69"/>
      <c r="AI231" s="69"/>
      <c r="AJ231" s="69"/>
      <c r="AK231" s="69"/>
      <c r="AL231" s="69"/>
      <c r="AM231" s="69"/>
      <c r="AN231" s="69"/>
      <c r="AO231" s="69"/>
      <c r="AP231" s="69"/>
      <c r="AQ231" s="69"/>
      <c r="AR231" s="69"/>
      <c r="AS231" s="69"/>
      <c r="AT231" s="69"/>
      <c r="AU231" s="69"/>
      <c r="AV231" s="69"/>
      <c r="AW231" s="69"/>
      <c r="AX231" s="69"/>
      <c r="AY231" s="69"/>
      <c r="AZ231" s="69"/>
      <c r="BA231" s="69"/>
      <c r="BB231" s="69"/>
      <c r="BC231" s="69"/>
      <c r="BD231" s="69"/>
      <c r="BE231" s="69"/>
      <c r="BF231" s="69"/>
      <c r="BG231" s="69"/>
      <c r="BH231" s="69"/>
    </row>
    <row r="232" spans="1:60" x14ac:dyDescent="0.25">
      <c r="A232" s="69"/>
      <c r="J232" s="69"/>
      <c r="K232" s="69"/>
      <c r="L232" s="69"/>
      <c r="M232" s="69"/>
      <c r="N232" s="69"/>
      <c r="O232" s="69"/>
      <c r="P232" s="69"/>
      <c r="Q232" s="69"/>
      <c r="R232" s="69"/>
      <c r="S232" s="69"/>
      <c r="T232" s="69"/>
      <c r="U232" s="69"/>
      <c r="V232" s="69"/>
      <c r="W232" s="69"/>
      <c r="X232" s="69"/>
      <c r="Y232" s="69"/>
      <c r="Z232" s="69"/>
      <c r="AA232" s="69"/>
      <c r="AB232" s="69"/>
      <c r="AC232" s="69"/>
      <c r="AD232" s="69"/>
      <c r="AE232" s="69"/>
      <c r="AF232" s="69"/>
      <c r="AG232" s="69"/>
      <c r="AH232" s="69"/>
      <c r="AI232" s="69"/>
      <c r="AJ232" s="69"/>
      <c r="AK232" s="69"/>
      <c r="AL232" s="69"/>
      <c r="AM232" s="69"/>
      <c r="AN232" s="69"/>
      <c r="AO232" s="69"/>
      <c r="AP232" s="69"/>
      <c r="AQ232" s="69"/>
      <c r="AR232" s="69"/>
      <c r="AS232" s="69"/>
      <c r="AT232" s="69"/>
      <c r="AU232" s="69"/>
      <c r="AV232" s="69"/>
      <c r="AW232" s="69"/>
      <c r="AX232" s="69"/>
      <c r="AY232" s="69"/>
      <c r="AZ232" s="69"/>
      <c r="BA232" s="69"/>
      <c r="BB232" s="69"/>
      <c r="BC232" s="69"/>
      <c r="BD232" s="69"/>
      <c r="BE232" s="69"/>
      <c r="BF232" s="69"/>
      <c r="BG232" s="69"/>
      <c r="BH232" s="69"/>
    </row>
    <row r="233" spans="1:60" x14ac:dyDescent="0.25">
      <c r="A233" s="69"/>
      <c r="J233" s="69"/>
      <c r="K233" s="69"/>
      <c r="L233" s="69"/>
      <c r="M233" s="69"/>
      <c r="N233" s="69"/>
      <c r="O233" s="69"/>
      <c r="P233" s="69"/>
      <c r="Q233" s="69"/>
      <c r="R233" s="69"/>
      <c r="S233" s="69"/>
      <c r="T233" s="69"/>
      <c r="U233" s="69"/>
      <c r="V233" s="69"/>
      <c r="W233" s="69"/>
      <c r="X233" s="69"/>
      <c r="Y233" s="69"/>
      <c r="Z233" s="69"/>
      <c r="AA233" s="69"/>
      <c r="AB233" s="69"/>
      <c r="AC233" s="69"/>
      <c r="AD233" s="69"/>
      <c r="AE233" s="69"/>
      <c r="AF233" s="69"/>
      <c r="AG233" s="69"/>
      <c r="AH233" s="69"/>
      <c r="AI233" s="69"/>
      <c r="AJ233" s="69"/>
      <c r="AK233" s="69"/>
      <c r="AL233" s="69"/>
      <c r="AM233" s="69"/>
      <c r="AN233" s="69"/>
      <c r="AO233" s="69"/>
      <c r="AP233" s="69"/>
      <c r="AQ233" s="69"/>
      <c r="AR233" s="69"/>
      <c r="AS233" s="69"/>
      <c r="AT233" s="69"/>
      <c r="AU233" s="69"/>
      <c r="AV233" s="69"/>
      <c r="AW233" s="69"/>
      <c r="AX233" s="69"/>
      <c r="AY233" s="69"/>
      <c r="AZ233" s="69"/>
      <c r="BA233" s="69"/>
      <c r="BB233" s="69"/>
      <c r="BC233" s="69"/>
      <c r="BD233" s="69"/>
      <c r="BE233" s="69"/>
      <c r="BF233" s="69"/>
      <c r="BG233" s="69"/>
      <c r="BH233" s="69"/>
    </row>
    <row r="234" spans="1:60" x14ac:dyDescent="0.25">
      <c r="A234" s="69"/>
      <c r="J234" s="69"/>
      <c r="K234" s="69"/>
      <c r="L234" s="69"/>
      <c r="M234" s="69"/>
      <c r="N234" s="69"/>
      <c r="O234" s="69"/>
      <c r="P234" s="69"/>
      <c r="Q234" s="69"/>
      <c r="R234" s="69"/>
      <c r="S234" s="69"/>
      <c r="T234" s="69"/>
      <c r="U234" s="69"/>
      <c r="V234" s="69"/>
      <c r="W234" s="69"/>
      <c r="X234" s="69"/>
      <c r="Y234" s="69"/>
      <c r="Z234" s="69"/>
      <c r="AA234" s="69"/>
      <c r="AB234" s="69"/>
      <c r="AC234" s="69"/>
      <c r="AD234" s="69"/>
      <c r="AE234" s="69"/>
      <c r="AF234" s="69"/>
      <c r="AG234" s="69"/>
      <c r="AH234" s="69"/>
      <c r="AI234" s="69"/>
      <c r="AJ234" s="69"/>
      <c r="AK234" s="69"/>
      <c r="AL234" s="69"/>
      <c r="AM234" s="69"/>
      <c r="AN234" s="69"/>
      <c r="AO234" s="69"/>
      <c r="AP234" s="69"/>
      <c r="AQ234" s="69"/>
      <c r="AR234" s="69"/>
      <c r="AS234" s="69"/>
      <c r="AT234" s="69"/>
      <c r="AU234" s="69"/>
      <c r="AV234" s="69"/>
      <c r="AW234" s="69"/>
      <c r="AX234" s="69"/>
      <c r="AY234" s="69"/>
      <c r="AZ234" s="69"/>
      <c r="BA234" s="69"/>
      <c r="BB234" s="69"/>
      <c r="BC234" s="69"/>
      <c r="BD234" s="69"/>
      <c r="BE234" s="69"/>
      <c r="BF234" s="69"/>
      <c r="BG234" s="69"/>
      <c r="BH234" s="69"/>
    </row>
    <row r="235" spans="1:60" x14ac:dyDescent="0.25">
      <c r="A235" s="69"/>
      <c r="J235" s="69"/>
      <c r="K235" s="69"/>
      <c r="L235" s="69"/>
      <c r="M235" s="69"/>
      <c r="N235" s="69"/>
      <c r="O235" s="69"/>
      <c r="P235" s="69"/>
      <c r="Q235" s="69"/>
      <c r="R235" s="69"/>
      <c r="S235" s="69"/>
      <c r="T235" s="69"/>
      <c r="U235" s="69"/>
      <c r="V235" s="69"/>
      <c r="W235" s="69"/>
      <c r="X235" s="69"/>
      <c r="Y235" s="69"/>
      <c r="Z235" s="69"/>
      <c r="AA235" s="69"/>
      <c r="AB235" s="69"/>
      <c r="AC235" s="69"/>
      <c r="AD235" s="69"/>
      <c r="AE235" s="69"/>
      <c r="AF235" s="69"/>
      <c r="AG235" s="69"/>
      <c r="AH235" s="69"/>
      <c r="AI235" s="69"/>
      <c r="AJ235" s="69"/>
      <c r="AK235" s="69"/>
      <c r="AL235" s="69"/>
      <c r="AM235" s="69"/>
      <c r="AN235" s="69"/>
      <c r="AO235" s="69"/>
      <c r="AP235" s="69"/>
      <c r="AQ235" s="69"/>
      <c r="AR235" s="69"/>
      <c r="AS235" s="69"/>
      <c r="AT235" s="69"/>
      <c r="AU235" s="69"/>
      <c r="AV235" s="69"/>
      <c r="AW235" s="69"/>
      <c r="AX235" s="69"/>
      <c r="AY235" s="69"/>
      <c r="AZ235" s="69"/>
      <c r="BA235" s="69"/>
      <c r="BB235" s="69"/>
      <c r="BC235" s="69"/>
      <c r="BD235" s="69"/>
      <c r="BE235" s="69"/>
      <c r="BF235" s="69"/>
      <c r="BG235" s="69"/>
      <c r="BH235" s="69"/>
    </row>
    <row r="236" spans="1:60" x14ac:dyDescent="0.25">
      <c r="A236" s="69"/>
      <c r="J236" s="69"/>
      <c r="K236" s="69"/>
      <c r="L236" s="69"/>
      <c r="M236" s="69"/>
      <c r="N236" s="69"/>
      <c r="O236" s="69"/>
      <c r="P236" s="69"/>
      <c r="Q236" s="69"/>
      <c r="R236" s="69"/>
      <c r="S236" s="69"/>
      <c r="T236" s="69"/>
      <c r="U236" s="69"/>
      <c r="V236" s="69"/>
      <c r="W236" s="69"/>
      <c r="X236" s="69"/>
      <c r="Y236" s="69"/>
      <c r="Z236" s="69"/>
      <c r="AA236" s="69"/>
      <c r="AB236" s="69"/>
      <c r="AC236" s="69"/>
      <c r="AD236" s="69"/>
      <c r="AE236" s="69"/>
      <c r="AF236" s="69"/>
      <c r="AG236" s="69"/>
      <c r="AH236" s="69"/>
      <c r="AI236" s="69"/>
      <c r="AJ236" s="69"/>
      <c r="AK236" s="69"/>
      <c r="AL236" s="69"/>
      <c r="AM236" s="69"/>
      <c r="AN236" s="69"/>
      <c r="AO236" s="69"/>
      <c r="AP236" s="69"/>
      <c r="AQ236" s="69"/>
      <c r="AR236" s="69"/>
      <c r="AS236" s="69"/>
      <c r="AT236" s="69"/>
      <c r="AU236" s="69"/>
      <c r="AV236" s="69"/>
      <c r="AW236" s="69"/>
      <c r="AX236" s="69"/>
      <c r="AY236" s="69"/>
      <c r="AZ236" s="69"/>
      <c r="BA236" s="69"/>
      <c r="BB236" s="69"/>
      <c r="BC236" s="69"/>
      <c r="BD236" s="69"/>
      <c r="BE236" s="69"/>
      <c r="BF236" s="69"/>
      <c r="BG236" s="69"/>
      <c r="BH236" s="69"/>
    </row>
    <row r="237" spans="1:60" x14ac:dyDescent="0.25">
      <c r="A237" s="69"/>
      <c r="J237" s="69"/>
      <c r="K237" s="69"/>
      <c r="L237" s="69"/>
      <c r="M237" s="69"/>
      <c r="N237" s="69"/>
      <c r="O237" s="69"/>
      <c r="P237" s="69"/>
      <c r="Q237" s="69"/>
      <c r="R237" s="69"/>
      <c r="S237" s="69"/>
      <c r="T237" s="69"/>
      <c r="U237" s="69"/>
      <c r="V237" s="69"/>
      <c r="W237" s="69"/>
      <c r="X237" s="69"/>
      <c r="Y237" s="69"/>
      <c r="Z237" s="69"/>
      <c r="AA237" s="69"/>
      <c r="AB237" s="69"/>
      <c r="AC237" s="69"/>
      <c r="AD237" s="69"/>
      <c r="AE237" s="69"/>
      <c r="AF237" s="69"/>
      <c r="AG237" s="69"/>
      <c r="AH237" s="69"/>
      <c r="AI237" s="69"/>
      <c r="AJ237" s="69"/>
      <c r="AK237" s="69"/>
      <c r="AL237" s="69"/>
      <c r="AM237" s="69"/>
      <c r="AN237" s="69"/>
      <c r="AO237" s="69"/>
      <c r="AP237" s="69"/>
      <c r="AQ237" s="69"/>
      <c r="AR237" s="69"/>
      <c r="AS237" s="69"/>
      <c r="AT237" s="69"/>
      <c r="AU237" s="69"/>
      <c r="AV237" s="69"/>
      <c r="AW237" s="69"/>
      <c r="AX237" s="69"/>
      <c r="AY237" s="69"/>
      <c r="AZ237" s="69"/>
      <c r="BA237" s="69"/>
      <c r="BB237" s="69"/>
      <c r="BC237" s="69"/>
      <c r="BD237" s="69"/>
      <c r="BE237" s="69"/>
      <c r="BF237" s="69"/>
      <c r="BG237" s="69"/>
      <c r="BH237" s="69"/>
    </row>
    <row r="238" spans="1:60" x14ac:dyDescent="0.25">
      <c r="A238" s="69"/>
      <c r="J238" s="69"/>
      <c r="K238" s="69"/>
      <c r="L238" s="69"/>
      <c r="M238" s="69"/>
      <c r="N238" s="69"/>
      <c r="O238" s="69"/>
      <c r="P238" s="69"/>
      <c r="Q238" s="69"/>
      <c r="R238" s="69"/>
      <c r="S238" s="69"/>
      <c r="T238" s="69"/>
      <c r="U238" s="69"/>
      <c r="V238" s="69"/>
      <c r="W238" s="69"/>
      <c r="X238" s="69"/>
      <c r="Y238" s="69"/>
      <c r="Z238" s="69"/>
      <c r="AA238" s="69"/>
      <c r="AB238" s="69"/>
      <c r="AC238" s="69"/>
      <c r="AD238" s="69"/>
      <c r="AE238" s="69"/>
      <c r="AF238" s="69"/>
      <c r="AG238" s="69"/>
      <c r="AH238" s="69"/>
      <c r="AI238" s="69"/>
      <c r="AJ238" s="69"/>
      <c r="AK238" s="69"/>
      <c r="AL238" s="69"/>
      <c r="AM238" s="69"/>
      <c r="AN238" s="69"/>
      <c r="AO238" s="69"/>
      <c r="AP238" s="69"/>
      <c r="AQ238" s="69"/>
      <c r="AR238" s="69"/>
      <c r="AS238" s="69"/>
      <c r="AT238" s="69"/>
      <c r="AU238" s="69"/>
      <c r="AV238" s="69"/>
      <c r="AW238" s="69"/>
      <c r="AX238" s="69"/>
      <c r="AY238" s="69"/>
      <c r="AZ238" s="69"/>
      <c r="BA238" s="69"/>
      <c r="BB238" s="69"/>
      <c r="BC238" s="69"/>
      <c r="BD238" s="69"/>
      <c r="BE238" s="69"/>
      <c r="BF238" s="69"/>
      <c r="BG238" s="69"/>
      <c r="BH238" s="69"/>
    </row>
    <row r="239" spans="1:60" x14ac:dyDescent="0.25">
      <c r="A239" s="69"/>
      <c r="J239" s="69"/>
      <c r="K239" s="69"/>
      <c r="L239" s="69"/>
      <c r="M239" s="69"/>
      <c r="N239" s="69"/>
      <c r="O239" s="69"/>
      <c r="P239" s="69"/>
      <c r="Q239" s="69"/>
      <c r="R239" s="69"/>
      <c r="S239" s="69"/>
      <c r="T239" s="69"/>
      <c r="U239" s="69"/>
      <c r="V239" s="69"/>
      <c r="W239" s="69"/>
      <c r="X239" s="69"/>
      <c r="Y239" s="69"/>
      <c r="Z239" s="69"/>
      <c r="AA239" s="69"/>
      <c r="AB239" s="69"/>
      <c r="AC239" s="69"/>
      <c r="AD239" s="69"/>
      <c r="AE239" s="69"/>
      <c r="AF239" s="69"/>
      <c r="AG239" s="69"/>
      <c r="AH239" s="69"/>
      <c r="AI239" s="69"/>
      <c r="AJ239" s="69"/>
      <c r="AK239" s="69"/>
      <c r="AL239" s="69"/>
      <c r="AM239" s="69"/>
      <c r="AN239" s="69"/>
      <c r="AO239" s="69"/>
      <c r="AP239" s="69"/>
      <c r="AQ239" s="69"/>
      <c r="AR239" s="69"/>
      <c r="AS239" s="69"/>
      <c r="AT239" s="69"/>
      <c r="AU239" s="69"/>
      <c r="AV239" s="69"/>
      <c r="AW239" s="69"/>
      <c r="AX239" s="69"/>
      <c r="AY239" s="69"/>
      <c r="AZ239" s="69"/>
      <c r="BA239" s="69"/>
      <c r="BB239" s="69"/>
      <c r="BC239" s="69"/>
      <c r="BD239" s="69"/>
      <c r="BE239" s="69"/>
      <c r="BF239" s="69"/>
      <c r="BG239" s="69"/>
      <c r="BH239" s="69"/>
    </row>
    <row r="240" spans="1:60" x14ac:dyDescent="0.25">
      <c r="A240" s="69"/>
      <c r="J240" s="69"/>
      <c r="K240" s="69"/>
      <c r="L240" s="69"/>
      <c r="M240" s="69"/>
      <c r="N240" s="69"/>
      <c r="O240" s="69"/>
      <c r="P240" s="69"/>
      <c r="Q240" s="69"/>
      <c r="R240" s="69"/>
      <c r="S240" s="69"/>
      <c r="T240" s="69"/>
      <c r="U240" s="69"/>
      <c r="V240" s="69"/>
      <c r="W240" s="69"/>
      <c r="X240" s="69"/>
      <c r="Y240" s="69"/>
      <c r="Z240" s="69"/>
      <c r="AA240" s="69"/>
      <c r="AB240" s="69"/>
      <c r="AC240" s="69"/>
      <c r="AD240" s="69"/>
      <c r="AE240" s="69"/>
      <c r="AF240" s="69"/>
      <c r="AG240" s="69"/>
      <c r="AH240" s="69"/>
      <c r="AI240" s="69"/>
      <c r="AJ240" s="69"/>
      <c r="AK240" s="69"/>
      <c r="AL240" s="69"/>
      <c r="AM240" s="69"/>
      <c r="AN240" s="69"/>
      <c r="AO240" s="69"/>
      <c r="AP240" s="69"/>
      <c r="AQ240" s="69"/>
      <c r="AR240" s="69"/>
      <c r="AS240" s="69"/>
      <c r="AT240" s="69"/>
      <c r="AU240" s="69"/>
      <c r="AV240" s="69"/>
      <c r="AW240" s="69"/>
      <c r="AX240" s="69"/>
      <c r="AY240" s="69"/>
      <c r="AZ240" s="69"/>
      <c r="BA240" s="69"/>
      <c r="BB240" s="69"/>
      <c r="BC240" s="69"/>
      <c r="BD240" s="69"/>
      <c r="BE240" s="69"/>
      <c r="BF240" s="69"/>
      <c r="BG240" s="69"/>
      <c r="BH240" s="69"/>
    </row>
    <row r="241" spans="1:60" x14ac:dyDescent="0.25">
      <c r="A241" s="69"/>
      <c r="J241" s="69"/>
      <c r="K241" s="69"/>
      <c r="L241" s="69"/>
      <c r="M241" s="69"/>
      <c r="N241" s="69"/>
      <c r="O241" s="69"/>
      <c r="P241" s="69"/>
      <c r="Q241" s="69"/>
      <c r="R241" s="69"/>
      <c r="S241" s="69"/>
      <c r="T241" s="69"/>
      <c r="U241" s="69"/>
      <c r="V241" s="69"/>
      <c r="W241" s="69"/>
      <c r="X241" s="69"/>
      <c r="Y241" s="69"/>
      <c r="Z241" s="69"/>
      <c r="AA241" s="69"/>
      <c r="AB241" s="69"/>
      <c r="AC241" s="69"/>
      <c r="AD241" s="69"/>
      <c r="AE241" s="69"/>
      <c r="AF241" s="69"/>
      <c r="AG241" s="69"/>
      <c r="AH241" s="69"/>
      <c r="AI241" s="69"/>
      <c r="AJ241" s="69"/>
      <c r="AK241" s="69"/>
      <c r="AL241" s="69"/>
      <c r="AM241" s="69"/>
      <c r="AN241" s="69"/>
      <c r="AO241" s="69"/>
      <c r="AP241" s="69"/>
      <c r="AQ241" s="69"/>
      <c r="AR241" s="69"/>
      <c r="AS241" s="69"/>
      <c r="AT241" s="69"/>
      <c r="AU241" s="69"/>
      <c r="AV241" s="69"/>
      <c r="AW241" s="69"/>
      <c r="AX241" s="69"/>
      <c r="AY241" s="69"/>
      <c r="AZ241" s="69"/>
      <c r="BA241" s="69"/>
      <c r="BB241" s="69"/>
      <c r="BC241" s="69"/>
      <c r="BD241" s="69"/>
      <c r="BE241" s="69"/>
      <c r="BF241" s="69"/>
      <c r="BG241" s="69"/>
      <c r="BH241" s="69"/>
    </row>
    <row r="242" spans="1:60" x14ac:dyDescent="0.25">
      <c r="A242" s="69"/>
      <c r="J242" s="69"/>
      <c r="K242" s="69"/>
      <c r="L242" s="69"/>
      <c r="M242" s="69"/>
      <c r="N242" s="69"/>
      <c r="O242" s="69"/>
      <c r="P242" s="69"/>
      <c r="Q242" s="69"/>
      <c r="R242" s="69"/>
      <c r="S242" s="69"/>
      <c r="T242" s="69"/>
      <c r="U242" s="69"/>
      <c r="V242" s="69"/>
      <c r="W242" s="69"/>
      <c r="X242" s="69"/>
      <c r="Y242" s="69"/>
      <c r="Z242" s="69"/>
      <c r="AA242" s="69"/>
      <c r="AB242" s="69"/>
      <c r="AC242" s="69"/>
      <c r="AD242" s="69"/>
      <c r="AE242" s="69"/>
      <c r="AF242" s="69"/>
      <c r="AG242" s="69"/>
      <c r="AH242" s="69"/>
      <c r="AI242" s="69"/>
      <c r="AJ242" s="69"/>
      <c r="AK242" s="69"/>
      <c r="AL242" s="69"/>
      <c r="AM242" s="69"/>
      <c r="AN242" s="69"/>
      <c r="AO242" s="69"/>
      <c r="AP242" s="69"/>
      <c r="AQ242" s="69"/>
      <c r="AR242" s="69"/>
      <c r="AS242" s="69"/>
      <c r="AT242" s="69"/>
      <c r="AU242" s="69"/>
      <c r="AV242" s="69"/>
      <c r="AW242" s="69"/>
      <c r="AX242" s="69"/>
      <c r="AY242" s="69"/>
      <c r="AZ242" s="69"/>
      <c r="BA242" s="69"/>
      <c r="BB242" s="69"/>
      <c r="BC242" s="69"/>
      <c r="BD242" s="69"/>
      <c r="BE242" s="69"/>
      <c r="BF242" s="69"/>
      <c r="BG242" s="69"/>
      <c r="BH242" s="69"/>
    </row>
    <row r="243" spans="1:60" x14ac:dyDescent="0.25">
      <c r="A243" s="69"/>
      <c r="J243" s="69"/>
      <c r="K243" s="69"/>
      <c r="L243" s="69"/>
      <c r="M243" s="69"/>
      <c r="N243" s="69"/>
      <c r="O243" s="69"/>
      <c r="P243" s="69"/>
      <c r="Q243" s="69"/>
      <c r="R243" s="69"/>
      <c r="S243" s="69"/>
      <c r="T243" s="69"/>
      <c r="U243" s="69"/>
      <c r="V243" s="69"/>
      <c r="W243" s="69"/>
      <c r="X243" s="69"/>
      <c r="Y243" s="69"/>
      <c r="Z243" s="69"/>
      <c r="AA243" s="69"/>
      <c r="AB243" s="69"/>
      <c r="AC243" s="69"/>
      <c r="AD243" s="69"/>
      <c r="AE243" s="69"/>
      <c r="AF243" s="69"/>
      <c r="AG243" s="69"/>
      <c r="AH243" s="69"/>
      <c r="AI243" s="69"/>
      <c r="AJ243" s="69"/>
      <c r="AK243" s="69"/>
      <c r="AL243" s="69"/>
      <c r="AM243" s="69"/>
      <c r="AN243" s="69"/>
      <c r="AO243" s="69"/>
      <c r="AP243" s="69"/>
      <c r="AQ243" s="69"/>
      <c r="AR243" s="69"/>
      <c r="AS243" s="69"/>
      <c r="AT243" s="69"/>
      <c r="AU243" s="69"/>
      <c r="AV243" s="69"/>
      <c r="AW243" s="69"/>
      <c r="AX243" s="69"/>
      <c r="AY243" s="69"/>
      <c r="AZ243" s="69"/>
      <c r="BA243" s="69"/>
      <c r="BB243" s="69"/>
      <c r="BC243" s="69"/>
      <c r="BD243" s="69"/>
      <c r="BE243" s="69"/>
      <c r="BF243" s="69"/>
      <c r="BG243" s="69"/>
      <c r="BH243" s="69"/>
    </row>
    <row r="244" spans="1:60" x14ac:dyDescent="0.25">
      <c r="A244" s="69"/>
      <c r="J244" s="69"/>
      <c r="K244" s="69"/>
      <c r="L244" s="69"/>
      <c r="M244" s="69"/>
      <c r="N244" s="69"/>
      <c r="O244" s="69"/>
      <c r="P244" s="69"/>
      <c r="Q244" s="69"/>
      <c r="R244" s="69"/>
      <c r="S244" s="69"/>
      <c r="T244" s="69"/>
      <c r="U244" s="69"/>
      <c r="V244" s="69"/>
      <c r="W244" s="69"/>
      <c r="X244" s="69"/>
      <c r="Y244" s="69"/>
      <c r="Z244" s="69"/>
      <c r="AA244" s="69"/>
      <c r="AB244" s="69"/>
      <c r="AC244" s="69"/>
      <c r="AD244" s="69"/>
      <c r="AE244" s="69"/>
      <c r="AF244" s="69"/>
      <c r="AG244" s="69"/>
      <c r="AH244" s="69"/>
      <c r="AI244" s="69"/>
      <c r="AJ244" s="69"/>
      <c r="AK244" s="69"/>
      <c r="AL244" s="69"/>
      <c r="AM244" s="69"/>
      <c r="AN244" s="69"/>
      <c r="AO244" s="69"/>
      <c r="AP244" s="69"/>
      <c r="AQ244" s="69"/>
      <c r="AR244" s="69"/>
      <c r="AS244" s="69"/>
      <c r="AT244" s="69"/>
      <c r="AU244" s="69"/>
      <c r="AV244" s="69"/>
      <c r="AW244" s="69"/>
      <c r="AX244" s="69"/>
      <c r="AY244" s="69"/>
      <c r="AZ244" s="69"/>
      <c r="BA244" s="69"/>
      <c r="BB244" s="69"/>
      <c r="BC244" s="69"/>
      <c r="BD244" s="69"/>
      <c r="BE244" s="69"/>
      <c r="BF244" s="69"/>
      <c r="BG244" s="69"/>
      <c r="BH244" s="69"/>
    </row>
    <row r="245" spans="1:60" x14ac:dyDescent="0.25">
      <c r="A245" s="69"/>
    </row>
    <row r="246" spans="1:60" x14ac:dyDescent="0.25">
      <c r="A246" s="69"/>
    </row>
    <row r="247" spans="1:60" x14ac:dyDescent="0.25">
      <c r="A247" s="69"/>
    </row>
    <row r="248" spans="1:60" x14ac:dyDescent="0.25">
      <c r="A248" s="69"/>
    </row>
  </sheetData>
  <mergeCells count="17">
    <mergeCell ref="AO16:AT25"/>
    <mergeCell ref="E16:I25"/>
    <mergeCell ref="AO6:AT15"/>
    <mergeCell ref="B2:I4"/>
    <mergeCell ref="J2:AM4"/>
    <mergeCell ref="B6:D55"/>
    <mergeCell ref="E6:I15"/>
    <mergeCell ref="E46:I55"/>
    <mergeCell ref="AO36:AT45"/>
    <mergeCell ref="E36:I45"/>
    <mergeCell ref="AO26:AT35"/>
    <mergeCell ref="E26:I35"/>
    <mergeCell ref="J56:O61"/>
    <mergeCell ref="P56:U61"/>
    <mergeCell ref="V56:AA61"/>
    <mergeCell ref="AB56:AG61"/>
    <mergeCell ref="AH56:AM61"/>
  </mergeCell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936D6CB328D2D846A139BE6F8E264450" ma:contentTypeVersion="9" ma:contentTypeDescription="Crear nuevo documento." ma:contentTypeScope="" ma:versionID="d150e90420752260dcf1d6dafc77f3f2">
  <xsd:schema xmlns:xsd="http://www.w3.org/2001/XMLSchema" xmlns:xs="http://www.w3.org/2001/XMLSchema" xmlns:p="http://schemas.microsoft.com/office/2006/metadata/properties" xmlns:ns2="99f59ed0-39e4-4f2c-a3c8-aef09bfcd621" xmlns:ns3="8c83d6df-042f-4856-8300-b0a89e9522be" targetNamespace="http://schemas.microsoft.com/office/2006/metadata/properties" ma:root="true" ma:fieldsID="87b6b56f9f3f0cc8b2e3e7697870999d" ns2:_="" ns3:_="">
    <xsd:import namespace="99f59ed0-39e4-4f2c-a3c8-aef09bfcd621"/>
    <xsd:import namespace="8c83d6df-042f-4856-8300-b0a89e9522be"/>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OCR" minOccurs="0"/>
                <xsd:element ref="ns3:MediaServiceGenerationTime" minOccurs="0"/>
                <xsd:element ref="ns3:MediaServiceEventHashCode" minOccurs="0"/>
                <xsd:element ref="ns3: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9f59ed0-39e4-4f2c-a3c8-aef09bfcd621"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8c83d6df-042f-4856-8300-b0a89e9522be"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A11BF22C-A7BF-42CD-9BEB-3556C81044B5}">
  <ds:schemaRefs>
    <ds:schemaRef ds:uri="http://schemas.microsoft.com/sharepoint/v3/contenttype/forms"/>
  </ds:schemaRefs>
</ds:datastoreItem>
</file>

<file path=customXml/itemProps2.xml><?xml version="1.0" encoding="utf-8"?>
<ds:datastoreItem xmlns:ds="http://schemas.openxmlformats.org/officeDocument/2006/customXml" ds:itemID="{8D2BFF74-A062-43DB-B491-A2CFDBBDF0D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9f59ed0-39e4-4f2c-a3c8-aef09bfcd621"/>
    <ds:schemaRef ds:uri="8c83d6df-042f-4856-8300-b0a89e9522b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51115946-4D2F-4A38-A772-AAFFC493C271}">
  <ds:schemaRefs>
    <ds:schemaRef ds:uri="http://schemas.microsoft.com/office/2006/documentManagement/types"/>
    <ds:schemaRef ds:uri="http://purl.org/dc/elements/1.1/"/>
    <ds:schemaRef ds:uri="http://schemas.microsoft.com/office/2006/metadata/properties"/>
    <ds:schemaRef ds:uri="8c83d6df-042f-4856-8300-b0a89e9522be"/>
    <ds:schemaRef ds:uri="http://schemas.microsoft.com/office/infopath/2007/PartnerControls"/>
    <ds:schemaRef ds:uri="99f59ed0-39e4-4f2c-a3c8-aef09bfcd621"/>
    <ds:schemaRef ds:uri="http://www.w3.org/XML/1998/namespace"/>
    <ds:schemaRef ds:uri="http://schemas.openxmlformats.org/package/2006/metadata/core-properties"/>
    <ds:schemaRef ds:uri="http://purl.org/dc/dcmitype/"/>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vt:i4>
      </vt:variant>
      <vt:variant>
        <vt:lpstr>Rangos con nombre</vt:lpstr>
      </vt:variant>
      <vt:variant>
        <vt:i4>6</vt:i4>
      </vt:variant>
    </vt:vector>
  </HeadingPairs>
  <TitlesOfParts>
    <vt:vector size="9" baseType="lpstr">
      <vt:lpstr>Mapa de Riesgos de Corrupcitodo</vt:lpstr>
      <vt:lpstr>Mapa de Riesgos de Corrupción  </vt:lpstr>
      <vt:lpstr>Control de cambios </vt:lpstr>
      <vt:lpstr>Calculo_Impacto</vt:lpstr>
      <vt:lpstr>Calculo_Probabilidad</vt:lpstr>
      <vt:lpstr>DEBIL</vt:lpstr>
      <vt:lpstr>FUERTE</vt:lpstr>
      <vt:lpstr>Matriz_Impacto</vt:lpstr>
      <vt:lpstr>MODERADO</vt:lpstr>
    </vt:vector>
  </TitlesOfParts>
  <Manager/>
  <Company>Hewlett-Packard</Company>
  <LinksUpToDate>false</LinksUpToDate>
  <SharedDoc>false</SharedDoc>
  <HyperlinkBase/>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Myrian Cubillos Benavides</dc:creator>
  <cp:keywords/>
  <dc:description/>
  <cp:lastModifiedBy>Johanna Neira</cp:lastModifiedBy>
  <cp:revision/>
  <dcterms:created xsi:type="dcterms:W3CDTF">2020-03-24T23:12:47Z</dcterms:created>
  <dcterms:modified xsi:type="dcterms:W3CDTF">2022-12-29T14:33:52Z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e81acc0d-dcc4-4dc9-a2c5-be70b05a2fe6_Enabled">
    <vt:lpwstr>true</vt:lpwstr>
  </property>
  <property fmtid="{D5CDD505-2E9C-101B-9397-08002B2CF9AE}" pid="3" name="MSIP_Label_e81acc0d-dcc4-4dc9-a2c5-be70b05a2fe6_SetDate">
    <vt:lpwstr>2021-10-12T23:53:58Z</vt:lpwstr>
  </property>
  <property fmtid="{D5CDD505-2E9C-101B-9397-08002B2CF9AE}" pid="4" name="MSIP_Label_e81acc0d-dcc4-4dc9-a2c5-be70b05a2fe6_Method">
    <vt:lpwstr>Privileged</vt:lpwstr>
  </property>
  <property fmtid="{D5CDD505-2E9C-101B-9397-08002B2CF9AE}" pid="5" name="MSIP_Label_e81acc0d-dcc4-4dc9-a2c5-be70b05a2fe6_Name">
    <vt:lpwstr>e81acc0d-dcc4-4dc9-a2c5-be70b05a2fe6</vt:lpwstr>
  </property>
  <property fmtid="{D5CDD505-2E9C-101B-9397-08002B2CF9AE}" pid="6" name="MSIP_Label_e81acc0d-dcc4-4dc9-a2c5-be70b05a2fe6_SiteId">
    <vt:lpwstr>a00de4ec-48a8-43a6-be74-e31274e2060d</vt:lpwstr>
  </property>
  <property fmtid="{D5CDD505-2E9C-101B-9397-08002B2CF9AE}" pid="7" name="MSIP_Label_e81acc0d-dcc4-4dc9-a2c5-be70b05a2fe6_ActionId">
    <vt:lpwstr>ced99a13-b074-43ed-8a14-00e6f49b8f06</vt:lpwstr>
  </property>
  <property fmtid="{D5CDD505-2E9C-101B-9397-08002B2CF9AE}" pid="8" name="MSIP_Label_e81acc0d-dcc4-4dc9-a2c5-be70b05a2fe6_ContentBits">
    <vt:lpwstr>0</vt:lpwstr>
  </property>
  <property fmtid="{D5CDD505-2E9C-101B-9397-08002B2CF9AE}" pid="9" name="ContentTypeId">
    <vt:lpwstr>0x010100936D6CB328D2D846A139BE6F8E264450</vt:lpwstr>
  </property>
</Properties>
</file>